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5.xml" ContentType="application/vnd.openxmlformats-officedocument.drawing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A:\Ptds\Ura Big\Caixa\Carteiras\"/>
    </mc:Choice>
  </mc:AlternateContent>
  <xr:revisionPtr revIDLastSave="0" documentId="13_ncr:1_{70DB5604-BB3D-4007-804B-4F33DF888DC4}" xr6:coauthVersionLast="47" xr6:coauthVersionMax="47" xr10:uidLastSave="{00000000-0000-0000-0000-000000000000}"/>
  <bookViews>
    <workbookView xWindow="-120" yWindow="-16320" windowWidth="29040" windowHeight="15720" firstSheet="52" activeTab="54" xr2:uid="{2794935E-9B24-42A5-B55E-11DCEC2CBE49}"/>
  </bookViews>
  <sheets>
    <sheet name="Dez 23 Mark Dig" sheetId="2" state="hidden" r:id="rId1"/>
    <sheet name="Dez 23 SSA" sheetId="3" state="hidden" r:id="rId2"/>
    <sheet name="Jan 24 Rede" sheetId="4" state="hidden" r:id="rId3"/>
    <sheet name="Jan 24 SSA" sheetId="5" state="hidden" r:id="rId4"/>
    <sheet name="Jan 24 Mark Dig" sheetId="6" state="hidden" r:id="rId5"/>
    <sheet name="Jan Sysa avulso" sheetId="7" state="hidden" r:id="rId6"/>
    <sheet name="Fev 24 Mark Dig" sheetId="8" state="hidden" r:id="rId7"/>
    <sheet name="Mark Dig Fev" sheetId="9" state="hidden" r:id="rId8"/>
    <sheet name="Fev Base PDV SSA" sheetId="10" state="hidden" r:id="rId9"/>
    <sheet name="Fev Donos de Rede" sheetId="11" state="hidden" r:id="rId10"/>
    <sheet name="Fev Sysa avulso" sheetId="12" state="hidden" r:id="rId11"/>
    <sheet name="Mar Sysa Avulso" sheetId="13" state="hidden" r:id="rId12"/>
    <sheet name="Mar Donos de Rede" sheetId="14" state="hidden" r:id="rId13"/>
    <sheet name="Mar Rede Detalhamento" sheetId="17" state="hidden" r:id="rId14"/>
    <sheet name="Mar Base PDV SSA" sheetId="15" state="hidden" r:id="rId15"/>
    <sheet name="Abr Donos de Rede" sheetId="22" state="hidden" r:id="rId16"/>
    <sheet name="Abr Sysa Avulso" sheetId="21" state="hidden" r:id="rId17"/>
    <sheet name="Abr Base PDV SSA" sheetId="24" state="hidden" r:id="rId18"/>
    <sheet name="Abr Mark Dig" sheetId="23" state="hidden" r:id="rId19"/>
    <sheet name="Mai Donos de Rede" sheetId="27" state="hidden" r:id="rId20"/>
    <sheet name="Mai Base PDV SSA" sheetId="28" state="hidden" r:id="rId21"/>
    <sheet name="Jun Donos de Rede" sheetId="31" state="hidden" r:id="rId22"/>
    <sheet name="Jun Base PDV SSA" sheetId="30" state="hidden" r:id="rId23"/>
    <sheet name="Donos de Redes jul 24" sheetId="36" state="hidden" r:id="rId24"/>
    <sheet name="Jul Base PDV SSA" sheetId="37" state="hidden" r:id="rId25"/>
    <sheet name="Comissao Errado jul" sheetId="38" state="hidden" r:id="rId26"/>
    <sheet name="Donos de Redes Ago 24" sheetId="40" state="hidden" r:id="rId27"/>
    <sheet name="Errata Agosto" sheetId="47" state="hidden" r:id="rId28"/>
    <sheet name="Base PDV SSA Ago 24" sheetId="41" state="hidden" r:id="rId29"/>
    <sheet name="Base PDV SSA Set 24" sheetId="43" state="hidden" r:id="rId30"/>
    <sheet name="Donos de Redes Set 24" sheetId="44" state="hidden" r:id="rId31"/>
    <sheet name="Comissão Errada Set" sheetId="45" state="hidden" r:id="rId32"/>
    <sheet name="Comissão Errada Dez" sheetId="59" state="hidden" r:id="rId33"/>
    <sheet name="Comissão Errada Jan 25" sheetId="60" state="hidden" r:id="rId34"/>
    <sheet name="Base PDV SSA Out 24" sheetId="51" state="hidden" r:id="rId35"/>
    <sheet name="Donos de Redes Out 24" sheetId="52" state="hidden" r:id="rId36"/>
    <sheet name="Base PDV SSA Nov 24" sheetId="54" state="hidden" r:id="rId37"/>
    <sheet name="Donos de Redes Nov 24" sheetId="53" state="hidden" r:id="rId38"/>
    <sheet name="Errata Out" sheetId="50" state="hidden" r:id="rId39"/>
    <sheet name="Detalhamento de Gastos ABR" sheetId="18" state="hidden" r:id="rId40"/>
    <sheet name="Detalhamento de Gastos ADM 43" sheetId="19" state="hidden" r:id="rId41"/>
    <sheet name="Detalhamento de Gastos MAI" sheetId="20" state="hidden" r:id="rId42"/>
    <sheet name="Detalhamento de Gastos JUN" sheetId="26" state="hidden" r:id="rId43"/>
    <sheet name="Detalhamento de Gastos JUL" sheetId="29" state="hidden" r:id="rId44"/>
    <sheet name="Detalhamento de Gastos AGO" sheetId="33" state="hidden" r:id="rId45"/>
    <sheet name="Detalhamento de Gastos SET" sheetId="39" state="hidden" r:id="rId46"/>
    <sheet name="Detalhamento de Gastos OUT" sheetId="42" state="hidden" r:id="rId47"/>
    <sheet name="Detalhamento de Gastos NOV" sheetId="46" state="hidden" r:id="rId48"/>
    <sheet name="Detalhamento de Gastos DEZ 24" sheetId="49" state="hidden" r:id="rId49"/>
    <sheet name="Detalhamento de Gastos JAN 25" sheetId="55" state="hidden" r:id="rId50"/>
    <sheet name="Detalhamento de Gastos FEV 25" sheetId="56" state="hidden" r:id="rId51"/>
    <sheet name="Detalhamento de Gastos MAR 25" sheetId="61" r:id="rId52"/>
    <sheet name="Detalhamento de Gastos ABR 25" sheetId="63" r:id="rId53"/>
    <sheet name="Detalhamento de Gastos MAIO 25" sheetId="65" r:id="rId54"/>
    <sheet name="Resumo" sheetId="1" r:id="rId55"/>
    <sheet name="Previsão" sheetId="25" r:id="rId56"/>
    <sheet name="Previsão 2" sheetId="58" r:id="rId57"/>
    <sheet name="Xtreme" sheetId="62" r:id="rId58"/>
    <sheet name="VIBRA" sheetId="64" r:id="rId59"/>
    <sheet name="Investimento" sheetId="32" r:id="rId60"/>
    <sheet name="Material de Publicidade" sheetId="48" state="hidden" r:id="rId61"/>
    <sheet name="ANALITICO" sheetId="16" state="hidden" r:id="rId62"/>
  </sheets>
  <externalReferences>
    <externalReference r:id="rId63"/>
    <externalReference r:id="rId64"/>
  </externalReferences>
  <definedNames>
    <definedName name="_xlnm._FilterDatabase" localSheetId="29" hidden="1">'Base PDV SSA Set 24'!$A$1:$G$68</definedName>
    <definedName name="_xlnm._FilterDatabase" localSheetId="39" hidden="1">'Detalhamento de Gastos ABR'!$A$1:$H$84</definedName>
    <definedName name="_xlnm._FilterDatabase" localSheetId="52" hidden="1">'Detalhamento de Gastos ABR 25'!$A$2:$I$155</definedName>
    <definedName name="_xlnm._FilterDatabase" localSheetId="40" hidden="1">'Detalhamento de Gastos ADM 43'!$A$1:$G$31</definedName>
    <definedName name="_xlnm._FilterDatabase" localSheetId="44" hidden="1">'Detalhamento de Gastos AGO'!$A$2:$I$162</definedName>
    <definedName name="_xlnm._FilterDatabase" localSheetId="48" hidden="1">'Detalhamento de Gastos DEZ 24'!$A$2:$I$152</definedName>
    <definedName name="_xlnm._FilterDatabase" localSheetId="50" hidden="1">'Detalhamento de Gastos FEV 25'!$A$2:$I$160</definedName>
    <definedName name="_xlnm._FilterDatabase" localSheetId="49" hidden="1">'Detalhamento de Gastos JAN 25'!$A$2:$I$157</definedName>
    <definedName name="_xlnm._FilterDatabase" localSheetId="43" hidden="1">'Detalhamento de Gastos JUL'!$A$2:$I$161</definedName>
    <definedName name="_xlnm._FilterDatabase" localSheetId="42" hidden="1">'Detalhamento de Gastos JUN'!$A$2:$I$109</definedName>
    <definedName name="_xlnm._FilterDatabase" localSheetId="41" hidden="1">'Detalhamento de Gastos MAI'!$B$2:$I$83</definedName>
    <definedName name="_xlnm._FilterDatabase" localSheetId="53" hidden="1">'Detalhamento de Gastos MAIO 25'!$A$2:$I$155</definedName>
    <definedName name="_xlnm._FilterDatabase" localSheetId="51" hidden="1">'Detalhamento de Gastos MAR 25'!$A$2:$J$163</definedName>
    <definedName name="_xlnm._FilterDatabase" localSheetId="47" hidden="1">'Detalhamento de Gastos NOV'!$A$2:$I$152</definedName>
    <definedName name="_xlnm._FilterDatabase" localSheetId="46" hidden="1">'Detalhamento de Gastos OUT'!$A$2:$I$161</definedName>
    <definedName name="_xlnm._FilterDatabase" localSheetId="45" hidden="1">'Detalhamento de Gastos SET'!$A$2:$J$163</definedName>
    <definedName name="_xlnm._FilterDatabase" localSheetId="1" hidden="1">'Dez 23 SSA'!$A$1:$C$66</definedName>
    <definedName name="_xlnm._FilterDatabase" localSheetId="26" hidden="1">'Donos de Redes Ago 24'!$A$4:$E$164</definedName>
    <definedName name="_xlnm._FilterDatabase" localSheetId="6" hidden="1">'Fev 24 Mark Dig'!$A$2:$F$12</definedName>
    <definedName name="_xlnm._FilterDatabase" localSheetId="2" hidden="1">'Jan 24 Rede'!$A$2:$D$27</definedName>
    <definedName name="_xlnm._FilterDatabase" localSheetId="22" hidden="1">'Jun Base PDV SSA'!$A$1:$H$70</definedName>
    <definedName name="_xlnm._FilterDatabase" localSheetId="21" hidden="1">'Jun Donos de Rede'!$C$4:$H$89</definedName>
    <definedName name="_xlnm._FilterDatabase" localSheetId="20" hidden="1">'Mai Base PDV SSA'!$A$1:$H$70</definedName>
    <definedName name="_xlnm._FilterDatabase" localSheetId="19" hidden="1">'Mai Donos de Rede'!$C$4:$H$72</definedName>
    <definedName name="_xlnm._FilterDatabase" localSheetId="14" hidden="1">'Mar Base PDV SSA'!$A$1:$G$68</definedName>
    <definedName name="_xlnm._FilterDatabase" localSheetId="7" hidden="1">'Mark Dig Fev'!$A$1:$F$19</definedName>
    <definedName name="_xlnm._FilterDatabase" localSheetId="55" hidden="1">Previsão!$A$1:$I$27</definedName>
    <definedName name="_xlnm._FilterDatabase" localSheetId="54" hidden="1">Resumo!$A$83:$M$98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8" i="1" l="1"/>
  <c r="S23" i="1" l="1"/>
  <c r="S24" i="1"/>
  <c r="I3" i="65" l="1"/>
  <c r="I4" i="65"/>
  <c r="I5" i="65"/>
  <c r="I6" i="65"/>
  <c r="I7" i="65"/>
  <c r="L10" i="65" s="1"/>
  <c r="I8" i="65"/>
  <c r="I9" i="65"/>
  <c r="I10" i="65"/>
  <c r="I11" i="65"/>
  <c r="I12" i="65"/>
  <c r="I13" i="65"/>
  <c r="L22" i="65" s="1"/>
  <c r="I14" i="65"/>
  <c r="L29" i="65" s="1"/>
  <c r="I15" i="65"/>
  <c r="I16" i="65"/>
  <c r="I17" i="65"/>
  <c r="I18" i="65"/>
  <c r="I19" i="65"/>
  <c r="I20" i="65"/>
  <c r="I21" i="65"/>
  <c r="I22" i="65"/>
  <c r="I23" i="65"/>
  <c r="I24" i="65"/>
  <c r="I25" i="65"/>
  <c r="I26" i="65"/>
  <c r="L23" i="65" s="1"/>
  <c r="I27" i="65"/>
  <c r="I28" i="65"/>
  <c r="I29" i="65"/>
  <c r="I30" i="65"/>
  <c r="I31" i="65"/>
  <c r="I32" i="65"/>
  <c r="I33" i="65"/>
  <c r="I34" i="65"/>
  <c r="I35" i="65"/>
  <c r="I36" i="65"/>
  <c r="I37" i="65"/>
  <c r="I38" i="65"/>
  <c r="I39" i="65"/>
  <c r="I40" i="65"/>
  <c r="I41" i="65"/>
  <c r="I42" i="65"/>
  <c r="I43" i="65"/>
  <c r="I44" i="65"/>
  <c r="I45" i="65"/>
  <c r="I46" i="65"/>
  <c r="I47" i="65"/>
  <c r="I48" i="65"/>
  <c r="I49" i="65"/>
  <c r="I50" i="65"/>
  <c r="L7" i="65" s="1"/>
  <c r="I51" i="65"/>
  <c r="I52" i="65"/>
  <c r="I53" i="65"/>
  <c r="I54" i="65"/>
  <c r="I55" i="65"/>
  <c r="I56" i="65"/>
  <c r="I57" i="65"/>
  <c r="I58" i="65"/>
  <c r="I59" i="65"/>
  <c r="I60" i="65"/>
  <c r="I61" i="65"/>
  <c r="L14" i="65" s="1"/>
  <c r="I62" i="65"/>
  <c r="L19" i="65" s="1"/>
  <c r="I63" i="65"/>
  <c r="I64" i="65"/>
  <c r="I65" i="65"/>
  <c r="I66" i="65"/>
  <c r="I67" i="65"/>
  <c r="I68" i="65"/>
  <c r="I69" i="65"/>
  <c r="I70" i="65"/>
  <c r="I71" i="65"/>
  <c r="I72" i="65"/>
  <c r="I73" i="65"/>
  <c r="I74" i="65"/>
  <c r="I75" i="65"/>
  <c r="I76" i="65"/>
  <c r="I77" i="65"/>
  <c r="I78" i="65"/>
  <c r="I79" i="65"/>
  <c r="I80" i="65"/>
  <c r="I81" i="65"/>
  <c r="I82" i="65"/>
  <c r="I83" i="65"/>
  <c r="I84" i="65"/>
  <c r="I85" i="65"/>
  <c r="I86" i="65"/>
  <c r="I87" i="65"/>
  <c r="I88" i="65"/>
  <c r="I89" i="65"/>
  <c r="I90" i="65"/>
  <c r="I91" i="65"/>
  <c r="I92" i="65"/>
  <c r="I93" i="65"/>
  <c r="I94" i="65"/>
  <c r="I95" i="65"/>
  <c r="I96" i="65"/>
  <c r="I97" i="65"/>
  <c r="I98" i="65"/>
  <c r="L16" i="65" s="1"/>
  <c r="I99" i="65"/>
  <c r="I100" i="65"/>
  <c r="I101" i="65"/>
  <c r="I102" i="65"/>
  <c r="I103" i="65"/>
  <c r="I104" i="65"/>
  <c r="I105" i="65"/>
  <c r="I106" i="65"/>
  <c r="I107" i="65"/>
  <c r="I108" i="65"/>
  <c r="I109" i="65"/>
  <c r="I110" i="65"/>
  <c r="I111" i="65"/>
  <c r="I112" i="65"/>
  <c r="I113" i="65"/>
  <c r="I114" i="65"/>
  <c r="I115" i="65"/>
  <c r="I116" i="65"/>
  <c r="I117" i="65"/>
  <c r="I118" i="65"/>
  <c r="I119" i="65"/>
  <c r="J159" i="65"/>
  <c r="J158" i="65"/>
  <c r="J157" i="65"/>
  <c r="J156" i="65"/>
  <c r="I156" i="65"/>
  <c r="J155" i="65"/>
  <c r="I155" i="65"/>
  <c r="J154" i="65"/>
  <c r="I154" i="65"/>
  <c r="J153" i="65"/>
  <c r="I153" i="65"/>
  <c r="J152" i="65"/>
  <c r="I152" i="65"/>
  <c r="J151" i="65"/>
  <c r="I151" i="65"/>
  <c r="J150" i="65"/>
  <c r="I150" i="65"/>
  <c r="J149" i="65"/>
  <c r="I149" i="65"/>
  <c r="J148" i="65"/>
  <c r="I148" i="65"/>
  <c r="J147" i="65"/>
  <c r="I147" i="65"/>
  <c r="J146" i="65"/>
  <c r="I146" i="65"/>
  <c r="J145" i="65"/>
  <c r="I145" i="65"/>
  <c r="J144" i="65"/>
  <c r="I144" i="65"/>
  <c r="J143" i="65"/>
  <c r="I143" i="65"/>
  <c r="J142" i="65"/>
  <c r="I142" i="65"/>
  <c r="J141" i="65"/>
  <c r="I141" i="65"/>
  <c r="J140" i="65"/>
  <c r="I140" i="65"/>
  <c r="J139" i="65"/>
  <c r="I139" i="65"/>
  <c r="J138" i="65"/>
  <c r="I138" i="65"/>
  <c r="J137" i="65"/>
  <c r="I137" i="65"/>
  <c r="J136" i="65"/>
  <c r="I136" i="65"/>
  <c r="J135" i="65"/>
  <c r="I135" i="65"/>
  <c r="J134" i="65"/>
  <c r="I134" i="65"/>
  <c r="J133" i="65"/>
  <c r="I133" i="65"/>
  <c r="J132" i="65"/>
  <c r="I132" i="65"/>
  <c r="J131" i="65"/>
  <c r="I131" i="65"/>
  <c r="J130" i="65"/>
  <c r="I130" i="65"/>
  <c r="J129" i="65"/>
  <c r="I129" i="65"/>
  <c r="J128" i="65"/>
  <c r="I128" i="65"/>
  <c r="J127" i="65"/>
  <c r="I127" i="65"/>
  <c r="J126" i="65"/>
  <c r="I126" i="65"/>
  <c r="J125" i="65"/>
  <c r="I125" i="65"/>
  <c r="J124" i="65"/>
  <c r="I124" i="65"/>
  <c r="J123" i="65"/>
  <c r="I123" i="65"/>
  <c r="J122" i="65"/>
  <c r="I122" i="65"/>
  <c r="J121" i="65"/>
  <c r="I121" i="65"/>
  <c r="J119" i="65"/>
  <c r="J118" i="65"/>
  <c r="J117" i="65"/>
  <c r="J116" i="65"/>
  <c r="J115" i="65"/>
  <c r="J114" i="65"/>
  <c r="J113" i="65"/>
  <c r="J112" i="65"/>
  <c r="J111" i="65"/>
  <c r="J110" i="65"/>
  <c r="J109" i="65"/>
  <c r="J108" i="65"/>
  <c r="J107" i="65"/>
  <c r="J106" i="65"/>
  <c r="J105" i="65"/>
  <c r="J104" i="65"/>
  <c r="J103" i="65"/>
  <c r="J102" i="65"/>
  <c r="J101" i="65"/>
  <c r="J100" i="65"/>
  <c r="J99" i="65"/>
  <c r="J98" i="65"/>
  <c r="J97" i="65"/>
  <c r="J96" i="65"/>
  <c r="J95" i="65"/>
  <c r="J94" i="65"/>
  <c r="J93" i="65"/>
  <c r="J92" i="65"/>
  <c r="J91" i="65"/>
  <c r="J90" i="65"/>
  <c r="J89" i="65"/>
  <c r="J88" i="65"/>
  <c r="J87" i="65"/>
  <c r="J86" i="65"/>
  <c r="J85" i="65"/>
  <c r="J84" i="65"/>
  <c r="J83" i="65"/>
  <c r="J82" i="65"/>
  <c r="J81" i="65"/>
  <c r="J80" i="65"/>
  <c r="J79" i="65"/>
  <c r="J78" i="65"/>
  <c r="J77" i="65"/>
  <c r="J76" i="65"/>
  <c r="J75" i="65"/>
  <c r="J74" i="65"/>
  <c r="J73" i="65"/>
  <c r="J72" i="65"/>
  <c r="J71" i="65"/>
  <c r="J70" i="65"/>
  <c r="J69" i="65"/>
  <c r="J68" i="65"/>
  <c r="J67" i="65"/>
  <c r="J66" i="65"/>
  <c r="J65" i="65"/>
  <c r="J64" i="65"/>
  <c r="J63" i="65"/>
  <c r="L20" i="65"/>
  <c r="J62" i="65"/>
  <c r="J61" i="65"/>
  <c r="J60" i="65"/>
  <c r="J59" i="65"/>
  <c r="J58" i="65"/>
  <c r="J57" i="65"/>
  <c r="J56" i="65"/>
  <c r="J55" i="65"/>
  <c r="J54" i="65"/>
  <c r="J53" i="65"/>
  <c r="J52" i="65"/>
  <c r="J51" i="65"/>
  <c r="J50" i="65"/>
  <c r="J49" i="65"/>
  <c r="J48" i="65"/>
  <c r="J47" i="65"/>
  <c r="J46" i="65"/>
  <c r="J45" i="65"/>
  <c r="J44" i="65"/>
  <c r="J43" i="65"/>
  <c r="J42" i="65"/>
  <c r="J41" i="65"/>
  <c r="J40" i="65"/>
  <c r="J39" i="65"/>
  <c r="J38" i="65"/>
  <c r="J37" i="65"/>
  <c r="J36" i="65"/>
  <c r="J35" i="65"/>
  <c r="J34" i="65"/>
  <c r="J33" i="65"/>
  <c r="J32" i="65"/>
  <c r="J31" i="65"/>
  <c r="J30" i="65"/>
  <c r="J29" i="65"/>
  <c r="L28" i="65"/>
  <c r="J28" i="65"/>
  <c r="L27" i="65"/>
  <c r="J27" i="65"/>
  <c r="L26" i="65"/>
  <c r="J26" i="65"/>
  <c r="L25" i="65"/>
  <c r="J25" i="65"/>
  <c r="L24" i="65"/>
  <c r="J24" i="65"/>
  <c r="J23" i="65"/>
  <c r="J22" i="65"/>
  <c r="J21" i="65"/>
  <c r="J20" i="65"/>
  <c r="J19" i="65"/>
  <c r="L18" i="65"/>
  <c r="J18" i="65"/>
  <c r="L17" i="65"/>
  <c r="J17" i="65"/>
  <c r="J16" i="65"/>
  <c r="L15" i="65"/>
  <c r="J15" i="65"/>
  <c r="J14" i="65"/>
  <c r="L13" i="65"/>
  <c r="J13" i="65"/>
  <c r="J12" i="65"/>
  <c r="L11" i="65"/>
  <c r="J11" i="65"/>
  <c r="J10" i="65"/>
  <c r="L8" i="65"/>
  <c r="L9" i="65"/>
  <c r="J9" i="65"/>
  <c r="J8" i="65"/>
  <c r="J7" i="65"/>
  <c r="L6" i="65"/>
  <c r="J6" i="65"/>
  <c r="L12" i="65"/>
  <c r="J5" i="65"/>
  <c r="J4" i="65"/>
  <c r="J3" i="65"/>
  <c r="L21" i="65"/>
  <c r="I38" i="64"/>
  <c r="L3" i="64" s="1"/>
  <c r="L2" i="64"/>
  <c r="D38" i="64"/>
  <c r="I33" i="64"/>
  <c r="C33" i="64"/>
  <c r="I32" i="64"/>
  <c r="C32" i="64"/>
  <c r="D28" i="64"/>
  <c r="I23" i="64"/>
  <c r="C23" i="64"/>
  <c r="I22" i="64"/>
  <c r="C22" i="64"/>
  <c r="I13" i="64"/>
  <c r="C13" i="64"/>
  <c r="I12" i="64"/>
  <c r="I18" i="64" s="1"/>
  <c r="C12" i="64"/>
  <c r="D8" i="64"/>
  <c r="I4" i="64"/>
  <c r="C4" i="64"/>
  <c r="I3" i="64"/>
  <c r="C3" i="64"/>
  <c r="L3" i="65" l="1"/>
  <c r="I28" i="64"/>
  <c r="I8" i="64"/>
  <c r="L6" i="64" s="1"/>
  <c r="L5" i="64"/>
  <c r="I58" i="63"/>
  <c r="T26" i="1"/>
  <c r="S28" i="1"/>
  <c r="S30" i="1"/>
  <c r="S32" i="1"/>
  <c r="T50" i="1"/>
  <c r="T51" i="1"/>
  <c r="J15" i="63" l="1"/>
  <c r="J110" i="63"/>
  <c r="J109" i="63"/>
  <c r="J108" i="63"/>
  <c r="J107" i="63"/>
  <c r="J106" i="63"/>
  <c r="J105" i="63"/>
  <c r="J104" i="63"/>
  <c r="J103" i="63"/>
  <c r="J102" i="63"/>
  <c r="J101" i="63"/>
  <c r="J100" i="63"/>
  <c r="J99" i="63"/>
  <c r="J98" i="63"/>
  <c r="J97" i="63"/>
  <c r="J96" i="63"/>
  <c r="J95" i="63"/>
  <c r="J94" i="63"/>
  <c r="J93" i="63"/>
  <c r="J92" i="63"/>
  <c r="J91" i="63"/>
  <c r="J90" i="63"/>
  <c r="J89" i="63"/>
  <c r="J88" i="63"/>
  <c r="J87" i="63"/>
  <c r="J86" i="63"/>
  <c r="J85" i="63"/>
  <c r="J84" i="63"/>
  <c r="J83" i="63"/>
  <c r="J82" i="63"/>
  <c r="J81" i="63"/>
  <c r="J80" i="63"/>
  <c r="J79" i="63"/>
  <c r="J78" i="63"/>
  <c r="J77" i="63"/>
  <c r="J76" i="63"/>
  <c r="J75" i="63"/>
  <c r="J74" i="63"/>
  <c r="J73" i="63"/>
  <c r="J72" i="63"/>
  <c r="J71" i="63"/>
  <c r="J70" i="63"/>
  <c r="J69" i="63"/>
  <c r="J68" i="63"/>
  <c r="J67" i="63"/>
  <c r="J66" i="63"/>
  <c r="J65" i="63"/>
  <c r="J64" i="63"/>
  <c r="J63" i="63"/>
  <c r="J62" i="63"/>
  <c r="J61" i="63"/>
  <c r="J60" i="63"/>
  <c r="J59" i="63"/>
  <c r="J58" i="63"/>
  <c r="J57" i="63"/>
  <c r="J56" i="63"/>
  <c r="J55" i="63"/>
  <c r="J54" i="63"/>
  <c r="J53" i="63"/>
  <c r="J52" i="63"/>
  <c r="J51" i="63"/>
  <c r="J50" i="63"/>
  <c r="J49" i="63"/>
  <c r="J48" i="63"/>
  <c r="J47" i="63"/>
  <c r="J46" i="63"/>
  <c r="J45" i="63"/>
  <c r="J44" i="63"/>
  <c r="J43" i="63"/>
  <c r="J42" i="63"/>
  <c r="J41" i="63"/>
  <c r="J40" i="63"/>
  <c r="J39" i="63"/>
  <c r="J38" i="63"/>
  <c r="J37" i="63"/>
  <c r="J36" i="63"/>
  <c r="J35" i="63"/>
  <c r="J34" i="63"/>
  <c r="J33" i="63"/>
  <c r="J32" i="63"/>
  <c r="J31" i="63"/>
  <c r="J30" i="63"/>
  <c r="J29" i="63"/>
  <c r="J28" i="63"/>
  <c r="J27" i="63"/>
  <c r="J26" i="63"/>
  <c r="J25" i="63"/>
  <c r="J24" i="63"/>
  <c r="J23" i="63"/>
  <c r="J22" i="63"/>
  <c r="J21" i="63"/>
  <c r="J20" i="63"/>
  <c r="J19" i="63"/>
  <c r="J18" i="63"/>
  <c r="J17" i="63"/>
  <c r="J16" i="63"/>
  <c r="J14" i="63"/>
  <c r="J13" i="63"/>
  <c r="J12" i="63"/>
  <c r="J11" i="63"/>
  <c r="J10" i="63"/>
  <c r="J9" i="63"/>
  <c r="J8" i="63"/>
  <c r="J7" i="63"/>
  <c r="J6" i="63"/>
  <c r="J5" i="63"/>
  <c r="J148" i="63"/>
  <c r="J147" i="63"/>
  <c r="J146" i="63"/>
  <c r="J145" i="63"/>
  <c r="J144" i="63"/>
  <c r="J143" i="63"/>
  <c r="J142" i="63"/>
  <c r="J141" i="63"/>
  <c r="J140" i="63"/>
  <c r="J139" i="63"/>
  <c r="J138" i="63"/>
  <c r="J137" i="63"/>
  <c r="J136" i="63"/>
  <c r="J135" i="63"/>
  <c r="J134" i="63"/>
  <c r="J133" i="63"/>
  <c r="J132" i="63"/>
  <c r="J131" i="63"/>
  <c r="J130" i="63"/>
  <c r="J129" i="63"/>
  <c r="J128" i="63"/>
  <c r="J127" i="63"/>
  <c r="J126" i="63"/>
  <c r="J125" i="63"/>
  <c r="J124" i="63"/>
  <c r="J123" i="63"/>
  <c r="J122" i="63"/>
  <c r="J121" i="63"/>
  <c r="J120" i="63"/>
  <c r="J119" i="63"/>
  <c r="J118" i="63"/>
  <c r="J117" i="63"/>
  <c r="J116" i="63"/>
  <c r="J115" i="63"/>
  <c r="J114" i="63"/>
  <c r="J113" i="63"/>
  <c r="J112" i="63"/>
  <c r="J111" i="63"/>
  <c r="J4" i="63"/>
  <c r="J82" i="61" l="1"/>
  <c r="I82" i="61"/>
  <c r="U3" i="32"/>
  <c r="U4" i="32"/>
  <c r="U5" i="32"/>
  <c r="U6" i="32"/>
  <c r="U2" i="32"/>
  <c r="T12" i="32"/>
  <c r="U13" i="32"/>
  <c r="T14" i="32"/>
  <c r="E3" i="1" l="1"/>
  <c r="U85" i="1" l="1"/>
  <c r="Q119" i="1"/>
  <c r="R119" i="1"/>
  <c r="S119" i="1"/>
  <c r="T119" i="1"/>
  <c r="P119" i="1"/>
  <c r="P118" i="1"/>
  <c r="Q142" i="1"/>
  <c r="R142" i="1"/>
  <c r="S142" i="1"/>
  <c r="T142" i="1"/>
  <c r="P142" i="1"/>
  <c r="T85" i="1"/>
  <c r="T86" i="1"/>
  <c r="T87" i="1"/>
  <c r="T88" i="1"/>
  <c r="T89" i="1"/>
  <c r="T90" i="1"/>
  <c r="T91" i="1"/>
  <c r="T84" i="1"/>
  <c r="S58" i="1"/>
  <c r="J27" i="61"/>
  <c r="J28" i="61"/>
  <c r="J29" i="61"/>
  <c r="I27" i="61"/>
  <c r="J53" i="61"/>
  <c r="J159" i="63" l="1"/>
  <c r="J158" i="63"/>
  <c r="J157" i="63"/>
  <c r="J156" i="63"/>
  <c r="I156" i="63"/>
  <c r="J155" i="63"/>
  <c r="I155" i="63"/>
  <c r="J154" i="63"/>
  <c r="I154" i="63"/>
  <c r="J153" i="63"/>
  <c r="I153" i="63"/>
  <c r="J152" i="63"/>
  <c r="I152" i="63"/>
  <c r="J151" i="63"/>
  <c r="I151" i="63"/>
  <c r="J150" i="63"/>
  <c r="I150" i="63"/>
  <c r="J149" i="63"/>
  <c r="I149" i="63"/>
  <c r="I148" i="63"/>
  <c r="I147" i="63"/>
  <c r="I146" i="63"/>
  <c r="I145" i="63"/>
  <c r="I144" i="63"/>
  <c r="I143" i="63"/>
  <c r="I142" i="63"/>
  <c r="I141" i="63"/>
  <c r="I140" i="63"/>
  <c r="I139" i="63"/>
  <c r="I138" i="63"/>
  <c r="I137" i="63"/>
  <c r="I136" i="63"/>
  <c r="I135" i="63"/>
  <c r="I134" i="63"/>
  <c r="I133" i="63"/>
  <c r="I132" i="63"/>
  <c r="I131" i="63"/>
  <c r="I130" i="63"/>
  <c r="I129" i="63"/>
  <c r="I128" i="63"/>
  <c r="I106" i="63"/>
  <c r="I122" i="63"/>
  <c r="I123" i="63"/>
  <c r="I121" i="63"/>
  <c r="I124" i="63"/>
  <c r="I125" i="63"/>
  <c r="I127" i="63"/>
  <c r="L9" i="63" s="1"/>
  <c r="S34" i="1" s="1"/>
  <c r="I126" i="63"/>
  <c r="I108" i="63"/>
  <c r="I116" i="63"/>
  <c r="I115" i="63"/>
  <c r="I114" i="63"/>
  <c r="I113" i="63"/>
  <c r="I112" i="63"/>
  <c r="I111" i="63"/>
  <c r="I110" i="63"/>
  <c r="I109" i="63"/>
  <c r="I105" i="63"/>
  <c r="I118" i="63"/>
  <c r="I117" i="63"/>
  <c r="I99" i="63"/>
  <c r="I100" i="63"/>
  <c r="I103" i="63"/>
  <c r="I104" i="63"/>
  <c r="I107" i="63"/>
  <c r="I119" i="63"/>
  <c r="I120" i="63"/>
  <c r="I102" i="63"/>
  <c r="I101" i="63"/>
  <c r="I98" i="63"/>
  <c r="I96" i="63"/>
  <c r="I97" i="63"/>
  <c r="I95" i="63"/>
  <c r="I93" i="63"/>
  <c r="I91" i="63"/>
  <c r="I90" i="63"/>
  <c r="I89" i="63"/>
  <c r="I94" i="63"/>
  <c r="I92" i="63"/>
  <c r="I88" i="63"/>
  <c r="I81" i="63"/>
  <c r="I83" i="63"/>
  <c r="I87" i="63"/>
  <c r="I82" i="63"/>
  <c r="I69" i="63"/>
  <c r="I86" i="63"/>
  <c r="I85" i="63"/>
  <c r="I84" i="63"/>
  <c r="I79" i="63"/>
  <c r="I75" i="63"/>
  <c r="I73" i="63"/>
  <c r="I74" i="63"/>
  <c r="I78" i="63"/>
  <c r="I77" i="63"/>
  <c r="I76" i="63"/>
  <c r="I80" i="63"/>
  <c r="I72" i="63"/>
  <c r="I68" i="63"/>
  <c r="I70" i="63"/>
  <c r="I71" i="63"/>
  <c r="I65" i="63"/>
  <c r="I67" i="63"/>
  <c r="I66" i="63"/>
  <c r="I59" i="63"/>
  <c r="I64" i="63"/>
  <c r="I54" i="63"/>
  <c r="I53" i="63"/>
  <c r="I63" i="63"/>
  <c r="L20" i="63" s="1"/>
  <c r="S52" i="1" s="1"/>
  <c r="I62" i="63"/>
  <c r="I60" i="63"/>
  <c r="I50" i="63"/>
  <c r="I49" i="63"/>
  <c r="I5" i="63"/>
  <c r="I4" i="63"/>
  <c r="I9" i="63"/>
  <c r="I52" i="63"/>
  <c r="I51" i="63"/>
  <c r="I55" i="63"/>
  <c r="I57" i="63"/>
  <c r="I56" i="63"/>
  <c r="I61" i="63"/>
  <c r="I47" i="63"/>
  <c r="I48" i="63"/>
  <c r="I46" i="63"/>
  <c r="I44" i="63"/>
  <c r="I45" i="63"/>
  <c r="I42" i="63"/>
  <c r="I43" i="63"/>
  <c r="I37" i="63"/>
  <c r="I32" i="63"/>
  <c r="I28" i="63"/>
  <c r="I31" i="63"/>
  <c r="I34" i="63"/>
  <c r="I33" i="63"/>
  <c r="I40" i="63"/>
  <c r="I35" i="63"/>
  <c r="I39" i="63"/>
  <c r="I38" i="63"/>
  <c r="L28" i="63"/>
  <c r="S54" i="1" s="1"/>
  <c r="I36" i="63"/>
  <c r="I41" i="63"/>
  <c r="L26" i="63"/>
  <c r="S45" i="1" s="1"/>
  <c r="I27" i="63"/>
  <c r="I20" i="63"/>
  <c r="L24" i="63"/>
  <c r="I17" i="63"/>
  <c r="I18" i="63"/>
  <c r="I24" i="63"/>
  <c r="I23" i="63"/>
  <c r="I25" i="63"/>
  <c r="I26" i="63"/>
  <c r="L18" i="63"/>
  <c r="S48" i="1" s="1"/>
  <c r="I30" i="63"/>
  <c r="L17" i="63"/>
  <c r="S37" i="1" s="1"/>
  <c r="I29" i="63"/>
  <c r="L16" i="63"/>
  <c r="S36" i="1" s="1"/>
  <c r="I22" i="63"/>
  <c r="I19" i="63"/>
  <c r="I21" i="63"/>
  <c r="L13" i="63"/>
  <c r="S22" i="1" s="1"/>
  <c r="I10" i="63"/>
  <c r="I15" i="63"/>
  <c r="L11" i="63"/>
  <c r="S29" i="1" s="1"/>
  <c r="I14" i="63"/>
  <c r="I16" i="63"/>
  <c r="I11" i="63"/>
  <c r="I12" i="63"/>
  <c r="I13" i="63"/>
  <c r="I6" i="63"/>
  <c r="I8" i="63"/>
  <c r="I3" i="63"/>
  <c r="J3" i="63"/>
  <c r="I7" i="63"/>
  <c r="J92" i="61"/>
  <c r="L25" i="63" l="1"/>
  <c r="L27" i="63"/>
  <c r="S53" i="1" s="1"/>
  <c r="L14" i="63"/>
  <c r="S31" i="1" s="1"/>
  <c r="L29" i="63"/>
  <c r="S42" i="1" s="1"/>
  <c r="L7" i="63"/>
  <c r="S35" i="1" s="1"/>
  <c r="L15" i="63"/>
  <c r="S43" i="1" s="1"/>
  <c r="L10" i="63"/>
  <c r="S33" i="1" s="1"/>
  <c r="L6" i="63"/>
  <c r="S41" i="1" s="1"/>
  <c r="L23" i="63"/>
  <c r="S38" i="1" s="1"/>
  <c r="L22" i="63"/>
  <c r="S47" i="1" s="1"/>
  <c r="L19" i="63"/>
  <c r="S44" i="1" s="1"/>
  <c r="L8" i="63"/>
  <c r="S39" i="1" s="1"/>
  <c r="L12" i="63"/>
  <c r="S40" i="1" s="1"/>
  <c r="L21" i="63"/>
  <c r="S46" i="1" s="1"/>
  <c r="P128" i="1"/>
  <c r="P131" i="1"/>
  <c r="T131" i="1" s="1"/>
  <c r="P141" i="1"/>
  <c r="T141" i="1" s="1"/>
  <c r="P140" i="1"/>
  <c r="R140" i="1" s="1"/>
  <c r="P139" i="1"/>
  <c r="T139" i="1" s="1"/>
  <c r="P138" i="1"/>
  <c r="S138" i="1" s="1"/>
  <c r="P137" i="1"/>
  <c r="S137" i="1" s="1"/>
  <c r="P136" i="1"/>
  <c r="T136" i="1" s="1"/>
  <c r="P135" i="1"/>
  <c r="Q135" i="1" s="1"/>
  <c r="P134" i="1"/>
  <c r="T134" i="1" s="1"/>
  <c r="P133" i="1"/>
  <c r="Q133" i="1" s="1"/>
  <c r="P132" i="1"/>
  <c r="S132" i="1" s="1"/>
  <c r="P130" i="1"/>
  <c r="S130" i="1" s="1"/>
  <c r="P129" i="1"/>
  <c r="T129" i="1" s="1"/>
  <c r="T118" i="1"/>
  <c r="P111" i="1"/>
  <c r="T111" i="1" s="1"/>
  <c r="S118" i="1"/>
  <c r="P117" i="1"/>
  <c r="R117" i="1" s="1"/>
  <c r="P116" i="1"/>
  <c r="R116" i="1" s="1"/>
  <c r="P115" i="1"/>
  <c r="Q115" i="1" s="1"/>
  <c r="P114" i="1"/>
  <c r="Q114" i="1" s="1"/>
  <c r="P113" i="1"/>
  <c r="T113" i="1" s="1"/>
  <c r="P112" i="1"/>
  <c r="S112" i="1" s="1"/>
  <c r="P110" i="1"/>
  <c r="T110" i="1" s="1"/>
  <c r="P109" i="1"/>
  <c r="T109" i="1" s="1"/>
  <c r="P108" i="1"/>
  <c r="T108" i="1" s="1"/>
  <c r="P107" i="1"/>
  <c r="S107" i="1" s="1"/>
  <c r="P106" i="1"/>
  <c r="S106" i="1" s="1"/>
  <c r="P105" i="1"/>
  <c r="T105" i="1" s="1"/>
  <c r="Q109" i="1" l="1"/>
  <c r="S110" i="1"/>
  <c r="Q128" i="1"/>
  <c r="P143" i="1"/>
  <c r="S105" i="1"/>
  <c r="P120" i="1"/>
  <c r="T117" i="1"/>
  <c r="Q130" i="1"/>
  <c r="T130" i="1"/>
  <c r="R135" i="1"/>
  <c r="Q108" i="1"/>
  <c r="R115" i="1"/>
  <c r="R111" i="1"/>
  <c r="R109" i="1"/>
  <c r="T106" i="1"/>
  <c r="S135" i="1"/>
  <c r="R113" i="1"/>
  <c r="T112" i="1"/>
  <c r="Q138" i="1"/>
  <c r="R110" i="1"/>
  <c r="T107" i="1"/>
  <c r="R138" i="1"/>
  <c r="Q113" i="1"/>
  <c r="S117" i="1"/>
  <c r="Q112" i="1"/>
  <c r="S116" i="1"/>
  <c r="R130" i="1"/>
  <c r="Q111" i="1"/>
  <c r="S113" i="1"/>
  <c r="T135" i="1"/>
  <c r="R112" i="1"/>
  <c r="T138" i="1"/>
  <c r="Q110" i="1"/>
  <c r="L3" i="63"/>
  <c r="R114" i="1"/>
  <c r="S115" i="1"/>
  <c r="S114" i="1"/>
  <c r="T116" i="1"/>
  <c r="T115" i="1"/>
  <c r="T114" i="1"/>
  <c r="Q105" i="1"/>
  <c r="Q107" i="1"/>
  <c r="S111" i="1"/>
  <c r="Q106" i="1"/>
  <c r="R108" i="1"/>
  <c r="Q117" i="1"/>
  <c r="R105" i="1"/>
  <c r="R107" i="1"/>
  <c r="S109" i="1"/>
  <c r="Q116" i="1"/>
  <c r="R118" i="1"/>
  <c r="U118" i="1" s="1"/>
  <c r="R106" i="1"/>
  <c r="S108" i="1"/>
  <c r="R128" i="1"/>
  <c r="T128" i="1"/>
  <c r="S128" i="1"/>
  <c r="T137" i="1"/>
  <c r="R137" i="1"/>
  <c r="R133" i="1"/>
  <c r="T132" i="1"/>
  <c r="S140" i="1"/>
  <c r="Q131" i="1"/>
  <c r="S133" i="1"/>
  <c r="T140" i="1"/>
  <c r="R131" i="1"/>
  <c r="T133" i="1"/>
  <c r="Q136" i="1"/>
  <c r="Q129" i="1"/>
  <c r="S131" i="1"/>
  <c r="R136" i="1"/>
  <c r="Q141" i="1"/>
  <c r="R129" i="1"/>
  <c r="Q134" i="1"/>
  <c r="S136" i="1"/>
  <c r="R141" i="1"/>
  <c r="S129" i="1"/>
  <c r="R134" i="1"/>
  <c r="Q139" i="1"/>
  <c r="S141" i="1"/>
  <c r="Q132" i="1"/>
  <c r="S134" i="1"/>
  <c r="R139" i="1"/>
  <c r="R132" i="1"/>
  <c r="Q137" i="1"/>
  <c r="S139" i="1"/>
  <c r="Q140" i="1"/>
  <c r="I67" i="61"/>
  <c r="I68" i="61"/>
  <c r="C9" i="62"/>
  <c r="E9" i="62" s="1"/>
  <c r="F9" i="62" s="1"/>
  <c r="Y85" i="1"/>
  <c r="I50" i="61"/>
  <c r="Q25" i="1"/>
  <c r="T25" i="1" s="1"/>
  <c r="I25" i="61"/>
  <c r="I26" i="61"/>
  <c r="I29" i="61"/>
  <c r="I33" i="61"/>
  <c r="I34" i="61"/>
  <c r="I28" i="61"/>
  <c r="I24" i="61"/>
  <c r="I23" i="61"/>
  <c r="I21" i="61"/>
  <c r="I22" i="61"/>
  <c r="I20" i="61"/>
  <c r="I19" i="61"/>
  <c r="I31" i="61"/>
  <c r="S143" i="1" l="1"/>
  <c r="T143" i="1"/>
  <c r="R143" i="1"/>
  <c r="Q143" i="1"/>
  <c r="T120" i="1"/>
  <c r="Q120" i="1"/>
  <c r="R120" i="1"/>
  <c r="S120" i="1"/>
  <c r="U86" i="1"/>
  <c r="V85" i="1"/>
  <c r="W85" i="1"/>
  <c r="X85" i="1"/>
  <c r="Q28" i="1" l="1"/>
  <c r="S12" i="32" l="1"/>
  <c r="S14" i="32" s="1"/>
  <c r="R12" i="32"/>
  <c r="Q27" i="1" l="1"/>
  <c r="R28" i="1"/>
  <c r="R30" i="1"/>
  <c r="R32" i="1"/>
  <c r="R23" i="1"/>
  <c r="R24" i="1"/>
  <c r="J163" i="61"/>
  <c r="J162" i="61"/>
  <c r="J161" i="61"/>
  <c r="J160" i="61"/>
  <c r="I161" i="61"/>
  <c r="J159" i="61"/>
  <c r="I160" i="61"/>
  <c r="J158" i="61"/>
  <c r="I159" i="61"/>
  <c r="J157" i="61"/>
  <c r="I158" i="61"/>
  <c r="J156" i="61"/>
  <c r="I157" i="61"/>
  <c r="J155" i="61"/>
  <c r="I156" i="61"/>
  <c r="J154" i="61"/>
  <c r="I155" i="61"/>
  <c r="J153" i="61"/>
  <c r="I154" i="61"/>
  <c r="J152" i="61"/>
  <c r="I153" i="61"/>
  <c r="J151" i="61"/>
  <c r="I152" i="61"/>
  <c r="J150" i="61"/>
  <c r="I151" i="61"/>
  <c r="J149" i="61"/>
  <c r="I150" i="61"/>
  <c r="J148" i="61"/>
  <c r="I149" i="61"/>
  <c r="J147" i="61"/>
  <c r="I148" i="61"/>
  <c r="J146" i="61"/>
  <c r="I147" i="61"/>
  <c r="J145" i="61"/>
  <c r="I146" i="61"/>
  <c r="J144" i="61"/>
  <c r="I145" i="61"/>
  <c r="J143" i="61"/>
  <c r="I144" i="61"/>
  <c r="J142" i="61"/>
  <c r="I143" i="61"/>
  <c r="J141" i="61"/>
  <c r="I142" i="61"/>
  <c r="J140" i="61"/>
  <c r="I141" i="61"/>
  <c r="J139" i="61"/>
  <c r="I140" i="61"/>
  <c r="J138" i="61"/>
  <c r="I139" i="61"/>
  <c r="J137" i="61"/>
  <c r="I138" i="61"/>
  <c r="J136" i="61"/>
  <c r="I137" i="61"/>
  <c r="J135" i="61"/>
  <c r="I136" i="61"/>
  <c r="J134" i="61"/>
  <c r="I135" i="61"/>
  <c r="J133" i="61"/>
  <c r="I134" i="61"/>
  <c r="J132" i="61"/>
  <c r="I133" i="61"/>
  <c r="J131" i="61"/>
  <c r="I132" i="61"/>
  <c r="J130" i="61"/>
  <c r="I131" i="61"/>
  <c r="J129" i="61"/>
  <c r="I130" i="61"/>
  <c r="J128" i="61"/>
  <c r="I129" i="61"/>
  <c r="J127" i="61"/>
  <c r="I128" i="61"/>
  <c r="J126" i="61"/>
  <c r="I127" i="61"/>
  <c r="J125" i="61"/>
  <c r="I126" i="61"/>
  <c r="J124" i="61"/>
  <c r="I125" i="61"/>
  <c r="J123" i="61"/>
  <c r="I124" i="61"/>
  <c r="J122" i="61"/>
  <c r="I123" i="61"/>
  <c r="J121" i="61"/>
  <c r="I122" i="61"/>
  <c r="J120" i="61"/>
  <c r="I121" i="61"/>
  <c r="J119" i="61"/>
  <c r="I120" i="61"/>
  <c r="J118" i="61"/>
  <c r="I119" i="61"/>
  <c r="J117" i="61"/>
  <c r="I118" i="61"/>
  <c r="J116" i="61"/>
  <c r="I117" i="61"/>
  <c r="J115" i="61"/>
  <c r="I116" i="61"/>
  <c r="J114" i="61"/>
  <c r="I115" i="61"/>
  <c r="J113" i="61"/>
  <c r="I44" i="61"/>
  <c r="J112" i="61"/>
  <c r="I18" i="61"/>
  <c r="J111" i="61"/>
  <c r="I114" i="61"/>
  <c r="J110" i="61"/>
  <c r="I113" i="61"/>
  <c r="J109" i="61"/>
  <c r="I112" i="61"/>
  <c r="J108" i="61"/>
  <c r="I111" i="61"/>
  <c r="J107" i="61"/>
  <c r="I110" i="61"/>
  <c r="J106" i="61"/>
  <c r="I89" i="61"/>
  <c r="J105" i="61"/>
  <c r="I109" i="61"/>
  <c r="L16" i="61" s="1"/>
  <c r="R36" i="1" s="1"/>
  <c r="J104" i="61"/>
  <c r="I108" i="61"/>
  <c r="J103" i="61"/>
  <c r="I106" i="61"/>
  <c r="J102" i="61"/>
  <c r="I105" i="61"/>
  <c r="J101" i="61"/>
  <c r="I104" i="61"/>
  <c r="J100" i="61"/>
  <c r="I103" i="61"/>
  <c r="J99" i="61"/>
  <c r="I102" i="61"/>
  <c r="J98" i="61"/>
  <c r="I101" i="61"/>
  <c r="J97" i="61"/>
  <c r="I99" i="61"/>
  <c r="J96" i="61"/>
  <c r="I100" i="61"/>
  <c r="J95" i="61"/>
  <c r="I98" i="61"/>
  <c r="J94" i="61"/>
  <c r="I97" i="61"/>
  <c r="J93" i="61"/>
  <c r="I96" i="61"/>
  <c r="I95" i="61"/>
  <c r="J91" i="61"/>
  <c r="I94" i="61"/>
  <c r="J90" i="61"/>
  <c r="I93" i="61"/>
  <c r="J89" i="61"/>
  <c r="I92" i="61"/>
  <c r="L27" i="61" s="1"/>
  <c r="R53" i="1" s="1"/>
  <c r="J88" i="61"/>
  <c r="I91" i="61"/>
  <c r="J87" i="61"/>
  <c r="I90" i="61"/>
  <c r="L25" i="61" s="1"/>
  <c r="J86" i="61"/>
  <c r="I107" i="61"/>
  <c r="J85" i="61"/>
  <c r="I88" i="61"/>
  <c r="J84" i="61"/>
  <c r="I79" i="61"/>
  <c r="J83" i="61"/>
  <c r="I83" i="61"/>
  <c r="J81" i="61"/>
  <c r="I84" i="61"/>
  <c r="J80" i="61"/>
  <c r="I81" i="61"/>
  <c r="J79" i="61"/>
  <c r="I74" i="61"/>
  <c r="J78" i="61"/>
  <c r="I85" i="61"/>
  <c r="J77" i="61"/>
  <c r="I80" i="61"/>
  <c r="I77" i="61"/>
  <c r="J75" i="61"/>
  <c r="I78" i="61"/>
  <c r="J74" i="61"/>
  <c r="I86" i="61"/>
  <c r="J73" i="61"/>
  <c r="I87" i="61"/>
  <c r="J72" i="61"/>
  <c r="I76" i="61"/>
  <c r="J71" i="61"/>
  <c r="I64" i="61"/>
  <c r="J70" i="61"/>
  <c r="I65" i="61"/>
  <c r="L20" i="61" s="1"/>
  <c r="R52" i="1" s="1"/>
  <c r="J69" i="61"/>
  <c r="I56" i="61"/>
  <c r="J68" i="61"/>
  <c r="I71" i="61"/>
  <c r="J67" i="61"/>
  <c r="I69" i="61"/>
  <c r="J66" i="61"/>
  <c r="I72" i="61"/>
  <c r="J65" i="61"/>
  <c r="I73" i="61"/>
  <c r="J64" i="61"/>
  <c r="I75" i="61"/>
  <c r="J63" i="61"/>
  <c r="J62" i="61"/>
  <c r="J61" i="61"/>
  <c r="I57" i="61"/>
  <c r="J60" i="61"/>
  <c r="I58" i="61"/>
  <c r="J59" i="61"/>
  <c r="I60" i="61"/>
  <c r="J58" i="61"/>
  <c r="I59" i="61"/>
  <c r="J57" i="61"/>
  <c r="I61" i="61"/>
  <c r="J56" i="61"/>
  <c r="I63" i="61"/>
  <c r="J55" i="61"/>
  <c r="I62" i="61"/>
  <c r="L22" i="61" s="1"/>
  <c r="R47" i="1" s="1"/>
  <c r="J54" i="61"/>
  <c r="I54" i="61"/>
  <c r="I49" i="61"/>
  <c r="J52" i="61"/>
  <c r="I70" i="61"/>
  <c r="J51" i="61"/>
  <c r="I48" i="61"/>
  <c r="J50" i="61"/>
  <c r="I55" i="61"/>
  <c r="J49" i="61"/>
  <c r="I66" i="61"/>
  <c r="J48" i="61"/>
  <c r="I47" i="61"/>
  <c r="J47" i="61"/>
  <c r="I40" i="61"/>
  <c r="J46" i="61"/>
  <c r="I53" i="61"/>
  <c r="J45" i="61"/>
  <c r="I37" i="61"/>
  <c r="J44" i="61"/>
  <c r="I51" i="61"/>
  <c r="J43" i="61"/>
  <c r="I39" i="61"/>
  <c r="J42" i="61"/>
  <c r="I30" i="61"/>
  <c r="J41" i="61"/>
  <c r="I43" i="61"/>
  <c r="J40" i="61"/>
  <c r="I42" i="61"/>
  <c r="J39" i="61"/>
  <c r="I41" i="61"/>
  <c r="J38" i="61"/>
  <c r="I52" i="61"/>
  <c r="J37" i="61"/>
  <c r="I45" i="61"/>
  <c r="J36" i="61"/>
  <c r="I46" i="61"/>
  <c r="J35" i="61"/>
  <c r="I36" i="61"/>
  <c r="J34" i="61"/>
  <c r="I38" i="61"/>
  <c r="J33" i="61"/>
  <c r="I32" i="61"/>
  <c r="J32" i="61"/>
  <c r="J31" i="61"/>
  <c r="J30" i="61"/>
  <c r="I35" i="61"/>
  <c r="L29" i="61"/>
  <c r="R42" i="1" s="1"/>
  <c r="L28" i="61"/>
  <c r="R54" i="1" s="1"/>
  <c r="L26" i="61"/>
  <c r="R45" i="1" s="1"/>
  <c r="J26" i="61"/>
  <c r="J25" i="61"/>
  <c r="L24" i="61"/>
  <c r="R27" i="1" s="1"/>
  <c r="J24" i="61"/>
  <c r="J23" i="61"/>
  <c r="J22" i="61"/>
  <c r="J21" i="61"/>
  <c r="J20" i="61"/>
  <c r="J19" i="61"/>
  <c r="L18" i="61"/>
  <c r="R48" i="1" s="1"/>
  <c r="J18" i="61"/>
  <c r="L17" i="61"/>
  <c r="R37" i="1" s="1"/>
  <c r="J17" i="61"/>
  <c r="I17" i="61"/>
  <c r="J16" i="61"/>
  <c r="I16" i="61"/>
  <c r="J15" i="61"/>
  <c r="I11" i="61"/>
  <c r="J14" i="61"/>
  <c r="I10" i="61"/>
  <c r="L13" i="61"/>
  <c r="R22" i="1" s="1"/>
  <c r="J13" i="61"/>
  <c r="I15" i="61"/>
  <c r="J12" i="61"/>
  <c r="I14" i="61"/>
  <c r="L11" i="61"/>
  <c r="R29" i="1" s="1"/>
  <c r="J11" i="61"/>
  <c r="I13" i="61"/>
  <c r="J10" i="61"/>
  <c r="I12" i="61"/>
  <c r="L9" i="61"/>
  <c r="R34" i="1" s="1"/>
  <c r="J9" i="61"/>
  <c r="I9" i="61"/>
  <c r="J8" i="61"/>
  <c r="I8" i="61"/>
  <c r="J7" i="61"/>
  <c r="I5" i="61"/>
  <c r="J6" i="61"/>
  <c r="I3" i="61"/>
  <c r="J5" i="61"/>
  <c r="I4" i="61"/>
  <c r="J4" i="61"/>
  <c r="I6" i="61"/>
  <c r="J3" i="61"/>
  <c r="I7" i="61"/>
  <c r="J120" i="56"/>
  <c r="I73" i="56"/>
  <c r="J74" i="56"/>
  <c r="L6" i="61" l="1"/>
  <c r="R41" i="1" s="1"/>
  <c r="L14" i="61"/>
  <c r="R31" i="1" s="1"/>
  <c r="L21" i="61"/>
  <c r="R46" i="1" s="1"/>
  <c r="L10" i="61"/>
  <c r="R33" i="1" s="1"/>
  <c r="L7" i="61"/>
  <c r="R35" i="1" s="1"/>
  <c r="L15" i="61"/>
  <c r="R43" i="1" s="1"/>
  <c r="L8" i="61"/>
  <c r="R39" i="1" s="1"/>
  <c r="L12" i="61"/>
  <c r="R40" i="1" s="1"/>
  <c r="L23" i="61"/>
  <c r="R38" i="1" s="1"/>
  <c r="L19" i="61"/>
  <c r="R44" i="1" s="1"/>
  <c r="J53" i="56"/>
  <c r="I58" i="56"/>
  <c r="J42" i="56"/>
  <c r="J118" i="56"/>
  <c r="I98" i="56"/>
  <c r="L3" i="61" l="1"/>
  <c r="J44" i="56"/>
  <c r="J79" i="56"/>
  <c r="J80" i="56"/>
  <c r="J77" i="56" l="1"/>
  <c r="J78" i="56"/>
  <c r="J81" i="56"/>
  <c r="J82" i="56"/>
  <c r="J83" i="56"/>
  <c r="J84" i="56"/>
  <c r="J85" i="56"/>
  <c r="J86" i="56"/>
  <c r="J87" i="56"/>
  <c r="J88" i="56"/>
  <c r="J89" i="56"/>
  <c r="J90" i="56"/>
  <c r="J91" i="56"/>
  <c r="J92" i="56"/>
  <c r="J93" i="56"/>
  <c r="J94" i="56"/>
  <c r="J95" i="56"/>
  <c r="J96" i="56"/>
  <c r="J97" i="56"/>
  <c r="J98" i="56"/>
  <c r="J99" i="56"/>
  <c r="J100" i="56"/>
  <c r="J101" i="56"/>
  <c r="J102" i="56"/>
  <c r="J103" i="56"/>
  <c r="J104" i="56"/>
  <c r="J105" i="56"/>
  <c r="J106" i="56"/>
  <c r="J107" i="56"/>
  <c r="J108" i="56"/>
  <c r="J109" i="56"/>
  <c r="J110" i="56"/>
  <c r="J111" i="56"/>
  <c r="J112" i="56"/>
  <c r="J113" i="56"/>
  <c r="J114" i="56"/>
  <c r="J115" i="56"/>
  <c r="J116" i="56"/>
  <c r="J117" i="56"/>
  <c r="J119" i="56"/>
  <c r="J121" i="56"/>
  <c r="J122" i="56"/>
  <c r="J123" i="56"/>
  <c r="J124" i="56"/>
  <c r="J125" i="56"/>
  <c r="J126" i="56"/>
  <c r="J127" i="56"/>
  <c r="J128" i="56"/>
  <c r="J129" i="56"/>
  <c r="J130" i="56"/>
  <c r="J131" i="56"/>
  <c r="J132" i="56"/>
  <c r="J133" i="56"/>
  <c r="J134" i="56"/>
  <c r="J135" i="56"/>
  <c r="J136" i="56"/>
  <c r="J137" i="56"/>
  <c r="J138" i="56"/>
  <c r="J139" i="56"/>
  <c r="J140" i="56"/>
  <c r="J141" i="56"/>
  <c r="J142" i="56"/>
  <c r="J143" i="56"/>
  <c r="J144" i="56"/>
  <c r="J145" i="56"/>
  <c r="J146" i="56"/>
  <c r="J147" i="56"/>
  <c r="J148" i="56"/>
  <c r="J149" i="56"/>
  <c r="J150" i="56"/>
  <c r="J151" i="56"/>
  <c r="J152" i="56"/>
  <c r="J153" i="56"/>
  <c r="J154" i="56"/>
  <c r="J155" i="56"/>
  <c r="J156" i="56"/>
  <c r="J157" i="56"/>
  <c r="J158" i="56"/>
  <c r="J159" i="56"/>
  <c r="J160" i="56"/>
  <c r="J161" i="56"/>
  <c r="J162" i="56"/>
  <c r="J163" i="56"/>
  <c r="J164" i="56"/>
  <c r="F68" i="58" l="1"/>
  <c r="B37" i="58"/>
  <c r="C37" i="58"/>
  <c r="D37" i="58"/>
  <c r="E37" i="58"/>
  <c r="G69" i="58"/>
  <c r="F39" i="58"/>
  <c r="G39" i="58" s="1"/>
  <c r="F40" i="58"/>
  <c r="G40" i="58" s="1"/>
  <c r="F41" i="58"/>
  <c r="G41" i="58" s="1"/>
  <c r="F42" i="58"/>
  <c r="G42" i="58" s="1"/>
  <c r="F43" i="58"/>
  <c r="G43" i="58" s="1"/>
  <c r="F44" i="58"/>
  <c r="G44" i="58" s="1"/>
  <c r="F45" i="58"/>
  <c r="G45" i="58" s="1"/>
  <c r="F46" i="58"/>
  <c r="G46" i="58" s="1"/>
  <c r="F47" i="58"/>
  <c r="G47" i="58" s="1"/>
  <c r="F48" i="58"/>
  <c r="G48" i="58" s="1"/>
  <c r="F49" i="58"/>
  <c r="G49" i="58" s="1"/>
  <c r="F50" i="58"/>
  <c r="G50" i="58" s="1"/>
  <c r="F51" i="58"/>
  <c r="G51" i="58" s="1"/>
  <c r="F52" i="58"/>
  <c r="G52" i="58" s="1"/>
  <c r="F53" i="58"/>
  <c r="G53" i="58" s="1"/>
  <c r="F54" i="58"/>
  <c r="G54" i="58" s="1"/>
  <c r="F55" i="58"/>
  <c r="G55" i="58" s="1"/>
  <c r="F56" i="58"/>
  <c r="G56" i="58" s="1"/>
  <c r="F57" i="58"/>
  <c r="G57" i="58" s="1"/>
  <c r="F58" i="58"/>
  <c r="G58" i="58" s="1"/>
  <c r="F59" i="58"/>
  <c r="G59" i="58" s="1"/>
  <c r="F60" i="58"/>
  <c r="G60" i="58" s="1"/>
  <c r="F61" i="58"/>
  <c r="G61" i="58" s="1"/>
  <c r="F62" i="58"/>
  <c r="G62" i="58" s="1"/>
  <c r="F63" i="58"/>
  <c r="G63" i="58" s="1"/>
  <c r="F64" i="58"/>
  <c r="G64" i="58" s="1"/>
  <c r="F65" i="58"/>
  <c r="G65" i="58" s="1"/>
  <c r="F66" i="58"/>
  <c r="G66" i="58" s="1"/>
  <c r="F67" i="58"/>
  <c r="G67" i="58" s="1"/>
  <c r="F69" i="58"/>
  <c r="F37" i="58" l="1"/>
  <c r="G68" i="58"/>
  <c r="G37" i="58"/>
  <c r="Q24" i="1"/>
  <c r="C95" i="48" l="1"/>
  <c r="D90" i="48"/>
  <c r="D83" i="48"/>
  <c r="D82" i="48"/>
  <c r="D56" i="48"/>
  <c r="D35" i="48"/>
  <c r="D95" i="48" l="1"/>
  <c r="D96" i="48" s="1"/>
  <c r="D98" i="48" s="1"/>
  <c r="R14" i="32"/>
  <c r="U10" i="32"/>
  <c r="B66" i="1"/>
  <c r="B65" i="1"/>
  <c r="J40" i="56" l="1"/>
  <c r="J41" i="56"/>
  <c r="J43" i="56"/>
  <c r="I34" i="56"/>
  <c r="Q58" i="1"/>
  <c r="R59" i="1"/>
  <c r="Q59" i="1"/>
  <c r="O59" i="1"/>
  <c r="O58" i="1"/>
  <c r="D1" i="60"/>
  <c r="C1" i="59"/>
  <c r="R58" i="1"/>
  <c r="J9" i="58"/>
  <c r="B21" i="58"/>
  <c r="E2" i="58"/>
  <c r="K14" i="58" s="1"/>
  <c r="K12" i="58" l="1"/>
  <c r="K15" i="58"/>
  <c r="K13" i="58"/>
  <c r="R60" i="1"/>
  <c r="J15" i="58"/>
  <c r="J14" i="58"/>
  <c r="M14" i="58" s="1"/>
  <c r="J13" i="58"/>
  <c r="J12" i="58"/>
  <c r="N6" i="25"/>
  <c r="N5" i="25"/>
  <c r="N4" i="25"/>
  <c r="N3" i="25"/>
  <c r="I14" i="56"/>
  <c r="I15" i="56"/>
  <c r="I6" i="56"/>
  <c r="B30" i="58"/>
  <c r="B2" i="58"/>
  <c r="N7" i="25" l="1"/>
  <c r="K16" i="58"/>
  <c r="L13" i="58"/>
  <c r="L15" i="58"/>
  <c r="J16" i="58"/>
  <c r="E5" i="58" s="1"/>
  <c r="L12" i="58"/>
  <c r="B23" i="58"/>
  <c r="B32" i="58" s="1"/>
  <c r="L16" i="58" l="1"/>
  <c r="I15" i="55"/>
  <c r="I46" i="55"/>
  <c r="I81" i="55"/>
  <c r="I53" i="55"/>
  <c r="Q23" i="1"/>
  <c r="Q30" i="1"/>
  <c r="Q32" i="1"/>
  <c r="Q60" i="1"/>
  <c r="I161" i="56" l="1"/>
  <c r="I160" i="56"/>
  <c r="I159" i="56"/>
  <c r="I158" i="56"/>
  <c r="I157" i="56"/>
  <c r="I156" i="56"/>
  <c r="I155" i="56"/>
  <c r="I154" i="56"/>
  <c r="I153" i="56"/>
  <c r="I152" i="56"/>
  <c r="I151" i="56"/>
  <c r="I150" i="56"/>
  <c r="I149" i="56"/>
  <c r="I148" i="56"/>
  <c r="I147" i="56"/>
  <c r="I146" i="56"/>
  <c r="I145" i="56"/>
  <c r="I144" i="56"/>
  <c r="I143" i="56"/>
  <c r="I142" i="56"/>
  <c r="I141" i="56"/>
  <c r="I140" i="56"/>
  <c r="I139" i="56"/>
  <c r="I138" i="56"/>
  <c r="I137" i="56"/>
  <c r="I136" i="56"/>
  <c r="I135" i="56"/>
  <c r="I134" i="56"/>
  <c r="I133" i="56"/>
  <c r="I132" i="56"/>
  <c r="I131" i="56"/>
  <c r="I130" i="56"/>
  <c r="I129" i="56"/>
  <c r="I128" i="56"/>
  <c r="I127" i="56"/>
  <c r="I126" i="56"/>
  <c r="I125" i="56"/>
  <c r="I124" i="56"/>
  <c r="I97" i="56"/>
  <c r="I123" i="56"/>
  <c r="I122" i="56"/>
  <c r="I96" i="56"/>
  <c r="I121" i="56"/>
  <c r="I99" i="56"/>
  <c r="I120" i="56"/>
  <c r="I119" i="56"/>
  <c r="I118" i="56"/>
  <c r="I117" i="56"/>
  <c r="L27" i="56" s="1"/>
  <c r="I116" i="56"/>
  <c r="I115" i="56"/>
  <c r="I114" i="56"/>
  <c r="I113" i="56"/>
  <c r="I112" i="56"/>
  <c r="I111" i="56"/>
  <c r="I110" i="56"/>
  <c r="I109" i="56"/>
  <c r="I108" i="56"/>
  <c r="I107" i="56"/>
  <c r="I106" i="56"/>
  <c r="I105" i="56"/>
  <c r="I104" i="56"/>
  <c r="I103" i="56"/>
  <c r="I102" i="56"/>
  <c r="I101" i="56"/>
  <c r="I100" i="56"/>
  <c r="I75" i="56"/>
  <c r="I76" i="56"/>
  <c r="I74" i="56"/>
  <c r="I77" i="56"/>
  <c r="I78" i="56"/>
  <c r="I83" i="56"/>
  <c r="I79" i="56"/>
  <c r="L12" i="56" s="1"/>
  <c r="Q40" i="1" s="1"/>
  <c r="I80" i="56"/>
  <c r="I81" i="56"/>
  <c r="I82" i="56"/>
  <c r="I93" i="56"/>
  <c r="I84" i="56"/>
  <c r="I85" i="56"/>
  <c r="I86" i="56"/>
  <c r="I87" i="56"/>
  <c r="I88" i="56"/>
  <c r="I92" i="56"/>
  <c r="I89" i="56"/>
  <c r="I90" i="56"/>
  <c r="I91" i="56"/>
  <c r="J75" i="56"/>
  <c r="I94" i="56"/>
  <c r="J73" i="56"/>
  <c r="I95" i="56"/>
  <c r="L16" i="56" s="1"/>
  <c r="Q36" i="1" s="1"/>
  <c r="J72" i="56"/>
  <c r="I71" i="56"/>
  <c r="J71" i="56"/>
  <c r="I72" i="56"/>
  <c r="J70" i="56"/>
  <c r="I70" i="56"/>
  <c r="J69" i="56"/>
  <c r="I63" i="56"/>
  <c r="J68" i="56"/>
  <c r="I69" i="56"/>
  <c r="J67" i="56"/>
  <c r="I65" i="56"/>
  <c r="J66" i="56"/>
  <c r="I68" i="56"/>
  <c r="L25" i="56" s="1"/>
  <c r="J65" i="56"/>
  <c r="I64" i="56"/>
  <c r="J64" i="56"/>
  <c r="I67" i="56"/>
  <c r="J63" i="56"/>
  <c r="I66" i="56"/>
  <c r="J62" i="56"/>
  <c r="I62" i="56"/>
  <c r="J61" i="56"/>
  <c r="I61" i="56"/>
  <c r="J60" i="56"/>
  <c r="I59" i="56"/>
  <c r="J59" i="56"/>
  <c r="I60" i="56"/>
  <c r="J58" i="56"/>
  <c r="I54" i="56"/>
  <c r="J57" i="56"/>
  <c r="I53" i="56"/>
  <c r="J56" i="56"/>
  <c r="I57" i="56"/>
  <c r="J55" i="56"/>
  <c r="I56" i="56"/>
  <c r="J54" i="56"/>
  <c r="I50" i="56"/>
  <c r="J52" i="56"/>
  <c r="I55" i="56"/>
  <c r="J51" i="56"/>
  <c r="I43" i="56"/>
  <c r="J50" i="56"/>
  <c r="I46" i="56"/>
  <c r="J49" i="56"/>
  <c r="I51" i="56"/>
  <c r="J48" i="56"/>
  <c r="I42" i="56"/>
  <c r="J47" i="56"/>
  <c r="I44" i="56"/>
  <c r="J46" i="56"/>
  <c r="I41" i="56"/>
  <c r="J45" i="56"/>
  <c r="I40" i="56"/>
  <c r="I45" i="56"/>
  <c r="I47" i="56"/>
  <c r="I48" i="56"/>
  <c r="I49" i="56"/>
  <c r="I52" i="56"/>
  <c r="J39" i="56"/>
  <c r="I37" i="56"/>
  <c r="J38" i="56"/>
  <c r="I39" i="56"/>
  <c r="J37" i="56"/>
  <c r="I29" i="56"/>
  <c r="J36" i="56"/>
  <c r="I27" i="56"/>
  <c r="J35" i="56"/>
  <c r="I28" i="56"/>
  <c r="J34" i="56"/>
  <c r="I36" i="56"/>
  <c r="J33" i="56"/>
  <c r="I38" i="56"/>
  <c r="J32" i="56"/>
  <c r="I33" i="56"/>
  <c r="J31" i="56"/>
  <c r="I31" i="56"/>
  <c r="J30" i="56"/>
  <c r="I32" i="56"/>
  <c r="J29" i="56"/>
  <c r="I35" i="56"/>
  <c r="L28" i="56"/>
  <c r="Q54" i="1" s="1"/>
  <c r="J28" i="56"/>
  <c r="I30" i="56"/>
  <c r="J27" i="56"/>
  <c r="L26" i="56"/>
  <c r="Q45" i="1" s="1"/>
  <c r="J26" i="56"/>
  <c r="I24" i="56"/>
  <c r="J25" i="56"/>
  <c r="I25" i="56"/>
  <c r="L24" i="56"/>
  <c r="J24" i="56"/>
  <c r="I26" i="56"/>
  <c r="J23" i="56"/>
  <c r="I20" i="56"/>
  <c r="J22" i="56"/>
  <c r="I21" i="56"/>
  <c r="J21" i="56"/>
  <c r="I22" i="56"/>
  <c r="L20" i="56"/>
  <c r="Q52" i="1" s="1"/>
  <c r="J20" i="56"/>
  <c r="I23" i="56"/>
  <c r="J19" i="56"/>
  <c r="I19" i="56"/>
  <c r="L18" i="56"/>
  <c r="Q48" i="1" s="1"/>
  <c r="J18" i="56"/>
  <c r="L17" i="56"/>
  <c r="Q37" i="1" s="1"/>
  <c r="J17" i="56"/>
  <c r="J16" i="56"/>
  <c r="I13" i="56"/>
  <c r="J15" i="56"/>
  <c r="I18" i="56"/>
  <c r="J14" i="56"/>
  <c r="I17" i="56"/>
  <c r="L13" i="56"/>
  <c r="Q22" i="1" s="1"/>
  <c r="J13" i="56"/>
  <c r="I16" i="56"/>
  <c r="J12" i="56"/>
  <c r="L11" i="56"/>
  <c r="Q29" i="1" s="1"/>
  <c r="J11" i="56"/>
  <c r="I12" i="56"/>
  <c r="J10" i="56"/>
  <c r="I11" i="56"/>
  <c r="L9" i="56"/>
  <c r="Q34" i="1" s="1"/>
  <c r="J9" i="56"/>
  <c r="I9" i="56"/>
  <c r="J8" i="56"/>
  <c r="I10" i="56"/>
  <c r="J7" i="56"/>
  <c r="I8" i="56"/>
  <c r="J6" i="56"/>
  <c r="I5" i="56"/>
  <c r="J5" i="56"/>
  <c r="I3" i="56"/>
  <c r="J4" i="56"/>
  <c r="I4" i="56"/>
  <c r="J3" i="56"/>
  <c r="I7" i="56"/>
  <c r="C30" i="25"/>
  <c r="L29" i="56" l="1"/>
  <c r="Q42" i="1" s="1"/>
  <c r="T42" i="1" s="1"/>
  <c r="L21" i="56"/>
  <c r="Q46" i="1" s="1"/>
  <c r="L15" i="56"/>
  <c r="Q43" i="1" s="1"/>
  <c r="L19" i="56"/>
  <c r="Q44" i="1" s="1"/>
  <c r="Q53" i="1"/>
  <c r="L22" i="56"/>
  <c r="Q47" i="1" s="1"/>
  <c r="L6" i="56"/>
  <c r="Q41" i="1" s="1"/>
  <c r="L14" i="56"/>
  <c r="Q31" i="1" s="1"/>
  <c r="L10" i="56"/>
  <c r="Q33" i="1" s="1"/>
  <c r="L23" i="56"/>
  <c r="Q38" i="1" s="1"/>
  <c r="L7" i="56"/>
  <c r="Q35" i="1" s="1"/>
  <c r="L8" i="56"/>
  <c r="Q39" i="1" s="1"/>
  <c r="J131" i="55"/>
  <c r="J132" i="55"/>
  <c r="J133" i="55"/>
  <c r="J134" i="55"/>
  <c r="J135" i="55"/>
  <c r="J136" i="55"/>
  <c r="J137" i="55"/>
  <c r="J138" i="55"/>
  <c r="J139" i="55"/>
  <c r="J140" i="55"/>
  <c r="L3" i="56" l="1"/>
  <c r="J123" i="55"/>
  <c r="J53" i="55" l="1"/>
  <c r="I118" i="55"/>
  <c r="I119" i="55"/>
  <c r="I120" i="55"/>
  <c r="I40" i="55"/>
  <c r="J29" i="55"/>
  <c r="J87" i="55" l="1"/>
  <c r="I100" i="55"/>
  <c r="I87" i="55"/>
  <c r="J86" i="55"/>
  <c r="I86" i="55"/>
  <c r="J80" i="55"/>
  <c r="J81" i="55"/>
  <c r="I80" i="55"/>
  <c r="O12" i="32" l="1"/>
  <c r="J28" i="1" l="1"/>
  <c r="K28" i="1"/>
  <c r="L28" i="1"/>
  <c r="M28" i="1"/>
  <c r="N28" i="1"/>
  <c r="O28" i="1"/>
  <c r="P28" i="1"/>
  <c r="J30" i="1"/>
  <c r="K30" i="1"/>
  <c r="L30" i="1"/>
  <c r="M30" i="1"/>
  <c r="N30" i="1"/>
  <c r="O30" i="1"/>
  <c r="P30" i="1"/>
  <c r="J32" i="1"/>
  <c r="K32" i="1"/>
  <c r="L32" i="1"/>
  <c r="M32" i="1"/>
  <c r="N32" i="1"/>
  <c r="O32" i="1"/>
  <c r="P32" i="1"/>
  <c r="J38" i="55"/>
  <c r="I38" i="55"/>
  <c r="I30" i="55"/>
  <c r="I17" i="49"/>
  <c r="I112" i="49"/>
  <c r="I113" i="49"/>
  <c r="I115" i="49"/>
  <c r="I114" i="49"/>
  <c r="T32" i="1" l="1"/>
  <c r="P12" i="32"/>
  <c r="P14" i="32" s="1"/>
  <c r="Q12" i="32"/>
  <c r="Q14" i="32" s="1"/>
  <c r="U12" i="32" l="1"/>
  <c r="P60" i="1"/>
  <c r="P23" i="1"/>
  <c r="P24" i="1"/>
  <c r="J161" i="55"/>
  <c r="J160" i="55"/>
  <c r="J159" i="55"/>
  <c r="J158" i="55"/>
  <c r="I158" i="55"/>
  <c r="J157" i="55"/>
  <c r="I157" i="55"/>
  <c r="J156" i="55"/>
  <c r="I156" i="55"/>
  <c r="J155" i="55"/>
  <c r="I155" i="55"/>
  <c r="J154" i="55"/>
  <c r="I154" i="55"/>
  <c r="J153" i="55"/>
  <c r="I153" i="55"/>
  <c r="J152" i="55"/>
  <c r="I152" i="55"/>
  <c r="J151" i="55"/>
  <c r="I151" i="55"/>
  <c r="J150" i="55"/>
  <c r="I150" i="55"/>
  <c r="J149" i="55"/>
  <c r="I149" i="55"/>
  <c r="J148" i="55"/>
  <c r="I148" i="55"/>
  <c r="J147" i="55"/>
  <c r="I147" i="55"/>
  <c r="J146" i="55"/>
  <c r="I146" i="55"/>
  <c r="J145" i="55"/>
  <c r="I145" i="55"/>
  <c r="J144" i="55"/>
  <c r="I144" i="55"/>
  <c r="J143" i="55"/>
  <c r="I143" i="55"/>
  <c r="J142" i="55"/>
  <c r="I142" i="55"/>
  <c r="J141" i="55"/>
  <c r="I141" i="55"/>
  <c r="I140" i="55"/>
  <c r="I139" i="55"/>
  <c r="I138" i="55"/>
  <c r="I137" i="55"/>
  <c r="I136" i="55"/>
  <c r="I135" i="55"/>
  <c r="I134" i="55"/>
  <c r="I133" i="55"/>
  <c r="I132" i="55"/>
  <c r="I131" i="55"/>
  <c r="J130" i="55"/>
  <c r="I130" i="55"/>
  <c r="J129" i="55"/>
  <c r="I129" i="55"/>
  <c r="J128" i="55"/>
  <c r="I128" i="55"/>
  <c r="J127" i="55"/>
  <c r="I127" i="55"/>
  <c r="J126" i="55"/>
  <c r="I126" i="55"/>
  <c r="J125" i="55"/>
  <c r="I125" i="55"/>
  <c r="J124" i="55"/>
  <c r="I124" i="55"/>
  <c r="I123" i="55"/>
  <c r="J122" i="55"/>
  <c r="I122" i="55"/>
  <c r="J121" i="55"/>
  <c r="I121" i="55"/>
  <c r="J120" i="55"/>
  <c r="J119" i="55"/>
  <c r="J118" i="55"/>
  <c r="J117" i="55"/>
  <c r="I117" i="55"/>
  <c r="J116" i="55"/>
  <c r="I116" i="55"/>
  <c r="J115" i="55"/>
  <c r="I115" i="55"/>
  <c r="J114" i="55"/>
  <c r="I114" i="55"/>
  <c r="J113" i="55"/>
  <c r="I113" i="55"/>
  <c r="J112" i="55"/>
  <c r="I110" i="55"/>
  <c r="J111" i="55"/>
  <c r="I112" i="55"/>
  <c r="J110" i="55"/>
  <c r="I111" i="55"/>
  <c r="J109" i="55"/>
  <c r="I109" i="55"/>
  <c r="J108" i="55"/>
  <c r="I108" i="55"/>
  <c r="J107" i="55"/>
  <c r="I107" i="55"/>
  <c r="J106" i="55"/>
  <c r="I106" i="55"/>
  <c r="J105" i="55"/>
  <c r="I105" i="55"/>
  <c r="J104" i="55"/>
  <c r="I104" i="55"/>
  <c r="J103" i="55"/>
  <c r="I102" i="55"/>
  <c r="J102" i="55"/>
  <c r="I101" i="55"/>
  <c r="J101" i="55"/>
  <c r="I103" i="55"/>
  <c r="J100" i="55"/>
  <c r="J99" i="55"/>
  <c r="I99" i="55"/>
  <c r="J98" i="55"/>
  <c r="I98" i="55"/>
  <c r="J97" i="55"/>
  <c r="I97" i="55"/>
  <c r="J96" i="55"/>
  <c r="I96" i="55"/>
  <c r="J95" i="55"/>
  <c r="I94" i="55"/>
  <c r="J94" i="55"/>
  <c r="I95" i="55"/>
  <c r="J93" i="55"/>
  <c r="I93" i="55"/>
  <c r="J92" i="55"/>
  <c r="I92" i="55"/>
  <c r="J91" i="55"/>
  <c r="I91" i="55"/>
  <c r="J90" i="55"/>
  <c r="I90" i="55"/>
  <c r="J89" i="55"/>
  <c r="I89" i="55"/>
  <c r="J88" i="55"/>
  <c r="I88" i="55"/>
  <c r="J85" i="55"/>
  <c r="I85" i="55"/>
  <c r="J84" i="55"/>
  <c r="I84" i="55"/>
  <c r="J83" i="55"/>
  <c r="I83" i="55"/>
  <c r="J82" i="55"/>
  <c r="I82" i="55"/>
  <c r="J79" i="55"/>
  <c r="I79" i="55"/>
  <c r="J78" i="55"/>
  <c r="I78" i="55"/>
  <c r="J77" i="55"/>
  <c r="I77" i="55"/>
  <c r="J76" i="55"/>
  <c r="I76" i="55"/>
  <c r="J75" i="55"/>
  <c r="I75" i="55"/>
  <c r="J74" i="55"/>
  <c r="I74" i="55"/>
  <c r="J73" i="55"/>
  <c r="I64" i="55"/>
  <c r="J72" i="55"/>
  <c r="I65" i="55"/>
  <c r="J71" i="55"/>
  <c r="I70" i="55"/>
  <c r="J70" i="55"/>
  <c r="I68" i="55"/>
  <c r="J69" i="55"/>
  <c r="I67" i="55"/>
  <c r="J68" i="55"/>
  <c r="I66" i="55"/>
  <c r="J67" i="55"/>
  <c r="I69" i="55"/>
  <c r="J66" i="55"/>
  <c r="I73" i="55"/>
  <c r="J65" i="55"/>
  <c r="I72" i="55"/>
  <c r="J64" i="55"/>
  <c r="I71" i="55"/>
  <c r="J63" i="55"/>
  <c r="I61" i="55"/>
  <c r="J62" i="55"/>
  <c r="I56" i="55"/>
  <c r="J61" i="55"/>
  <c r="I57" i="55"/>
  <c r="L11" i="55" s="1"/>
  <c r="P29" i="1" s="1"/>
  <c r="J60" i="55"/>
  <c r="I62" i="55"/>
  <c r="J59" i="55"/>
  <c r="I63" i="55"/>
  <c r="J58" i="55"/>
  <c r="I58" i="55"/>
  <c r="J57" i="55"/>
  <c r="I59" i="55"/>
  <c r="J56" i="55"/>
  <c r="I55" i="55"/>
  <c r="J55" i="55"/>
  <c r="I60" i="55"/>
  <c r="J54" i="55"/>
  <c r="I54" i="55"/>
  <c r="J52" i="55"/>
  <c r="I41" i="55"/>
  <c r="J51" i="55"/>
  <c r="I52" i="55"/>
  <c r="J50" i="55"/>
  <c r="I51" i="55"/>
  <c r="J49" i="55"/>
  <c r="I50" i="55"/>
  <c r="J48" i="55"/>
  <c r="I42" i="55"/>
  <c r="J47" i="55"/>
  <c r="I43" i="55"/>
  <c r="J46" i="55"/>
  <c r="I44" i="55"/>
  <c r="J45" i="55"/>
  <c r="I45" i="55"/>
  <c r="J44" i="55"/>
  <c r="J43" i="55"/>
  <c r="I47" i="55"/>
  <c r="J42" i="55"/>
  <c r="I48" i="55"/>
  <c r="J41" i="55"/>
  <c r="I49" i="55"/>
  <c r="J39" i="55"/>
  <c r="I37" i="55"/>
  <c r="J37" i="55"/>
  <c r="I39" i="55"/>
  <c r="J36" i="55"/>
  <c r="I36" i="55"/>
  <c r="J35" i="55"/>
  <c r="I34" i="55"/>
  <c r="J34" i="55"/>
  <c r="I35" i="55"/>
  <c r="J33" i="55"/>
  <c r="I32" i="55"/>
  <c r="J32" i="55"/>
  <c r="I33" i="55"/>
  <c r="J31" i="55"/>
  <c r="I29" i="55"/>
  <c r="J30" i="55"/>
  <c r="I31" i="55"/>
  <c r="L28" i="55"/>
  <c r="P54" i="1" s="1"/>
  <c r="J28" i="55"/>
  <c r="I26" i="55"/>
  <c r="J27" i="55"/>
  <c r="I23" i="55"/>
  <c r="L26" i="55"/>
  <c r="P45" i="1" s="1"/>
  <c r="J26" i="55"/>
  <c r="I28" i="55"/>
  <c r="L25" i="55"/>
  <c r="J25" i="55"/>
  <c r="I27" i="55"/>
  <c r="L24" i="55"/>
  <c r="J24" i="55"/>
  <c r="I24" i="55"/>
  <c r="J23" i="55"/>
  <c r="I25" i="55"/>
  <c r="J22" i="55"/>
  <c r="J21" i="55"/>
  <c r="I21" i="55"/>
  <c r="L20" i="55"/>
  <c r="P52" i="1" s="1"/>
  <c r="J20" i="55"/>
  <c r="I20" i="55"/>
  <c r="J19" i="55"/>
  <c r="I17" i="55"/>
  <c r="J18" i="55"/>
  <c r="I18" i="55"/>
  <c r="L17" i="55"/>
  <c r="P37" i="1" s="1"/>
  <c r="J17" i="55"/>
  <c r="I19" i="55"/>
  <c r="J16" i="55"/>
  <c r="I22" i="55"/>
  <c r="J15" i="55"/>
  <c r="I13" i="55"/>
  <c r="J14" i="55"/>
  <c r="I10" i="55"/>
  <c r="L13" i="55"/>
  <c r="P22" i="1" s="1"/>
  <c r="J13" i="55"/>
  <c r="I8" i="55"/>
  <c r="J12" i="55"/>
  <c r="I11" i="55"/>
  <c r="J11" i="55"/>
  <c r="I16" i="55"/>
  <c r="J10" i="55"/>
  <c r="I14" i="55"/>
  <c r="L9" i="55"/>
  <c r="P34" i="1" s="1"/>
  <c r="J9" i="55"/>
  <c r="I12" i="55"/>
  <c r="J8" i="55"/>
  <c r="I9" i="55"/>
  <c r="J7" i="55"/>
  <c r="I4" i="55"/>
  <c r="J6" i="55"/>
  <c r="I5" i="55"/>
  <c r="J5" i="55"/>
  <c r="I6" i="55"/>
  <c r="J4" i="55"/>
  <c r="I7" i="55"/>
  <c r="J3" i="55"/>
  <c r="I3" i="55"/>
  <c r="L27" i="55" l="1"/>
  <c r="P53" i="1" s="1"/>
  <c r="L16" i="55"/>
  <c r="P36" i="1" s="1"/>
  <c r="L15" i="55"/>
  <c r="P43" i="1" s="1"/>
  <c r="L18" i="55"/>
  <c r="P48" i="1" s="1"/>
  <c r="L12" i="55"/>
  <c r="P40" i="1" s="1"/>
  <c r="L14" i="55"/>
  <c r="P31" i="1" s="1"/>
  <c r="L22" i="55"/>
  <c r="P47" i="1" s="1"/>
  <c r="L10" i="55"/>
  <c r="P33" i="1" s="1"/>
  <c r="L19" i="55"/>
  <c r="P44" i="1" s="1"/>
  <c r="L6" i="55"/>
  <c r="L21" i="55"/>
  <c r="P46" i="1" s="1"/>
  <c r="L8" i="55"/>
  <c r="P39" i="1" s="1"/>
  <c r="L7" i="55"/>
  <c r="P35" i="1" s="1"/>
  <c r="T35" i="1" s="1"/>
  <c r="L23" i="55"/>
  <c r="T61" i="1"/>
  <c r="P41" i="1" l="1"/>
  <c r="L3" i="55"/>
  <c r="P38" i="1"/>
  <c r="J112" i="49"/>
  <c r="I110" i="49"/>
  <c r="I109" i="49"/>
  <c r="I108" i="49"/>
  <c r="I107" i="49"/>
  <c r="I106" i="49"/>
  <c r="I105" i="49"/>
  <c r="J106" i="49"/>
  <c r="J103" i="49" l="1"/>
  <c r="J102" i="49"/>
  <c r="J101" i="49"/>
  <c r="J100" i="49"/>
  <c r="J99" i="49"/>
  <c r="J98" i="49"/>
  <c r="J97" i="49"/>
  <c r="J96" i="49"/>
  <c r="J95" i="49"/>
  <c r="J94" i="49"/>
  <c r="J93" i="49"/>
  <c r="J92" i="49"/>
  <c r="J91" i="49"/>
  <c r="J90" i="49"/>
  <c r="J89" i="49"/>
  <c r="J88" i="49"/>
  <c r="J87" i="49"/>
  <c r="J86" i="49"/>
  <c r="J85" i="49"/>
  <c r="J84" i="49"/>
  <c r="J83" i="49"/>
  <c r="J82" i="49"/>
  <c r="J81" i="49"/>
  <c r="J80" i="49"/>
  <c r="J79" i="49"/>
  <c r="J78" i="49"/>
  <c r="J77" i="49"/>
  <c r="J76" i="49"/>
  <c r="J75" i="49"/>
  <c r="J74" i="49"/>
  <c r="J73" i="49"/>
  <c r="J72" i="49"/>
  <c r="J71" i="49"/>
  <c r="J70" i="49"/>
  <c r="J69" i="49"/>
  <c r="J68" i="49"/>
  <c r="J67" i="49"/>
  <c r="J66" i="49"/>
  <c r="J65" i="49"/>
  <c r="J64" i="49"/>
  <c r="J63" i="49"/>
  <c r="J62" i="49"/>
  <c r="J61" i="49"/>
  <c r="J60" i="49"/>
  <c r="J59" i="49"/>
  <c r="J58" i="49"/>
  <c r="J57" i="49"/>
  <c r="J56" i="49"/>
  <c r="J55" i="49"/>
  <c r="J54" i="49"/>
  <c r="J53" i="49"/>
  <c r="J52" i="49"/>
  <c r="J51" i="49"/>
  <c r="J50" i="49"/>
  <c r="J49" i="49"/>
  <c r="J48" i="49"/>
  <c r="J47" i="49"/>
  <c r="J46" i="49"/>
  <c r="J45" i="49"/>
  <c r="J44" i="49"/>
  <c r="J43" i="49"/>
  <c r="J42" i="49"/>
  <c r="J41" i="49"/>
  <c r="J40" i="49"/>
  <c r="J39" i="49"/>
  <c r="J38" i="49"/>
  <c r="J37" i="49"/>
  <c r="J36" i="49"/>
  <c r="J35" i="49"/>
  <c r="I83" i="49"/>
  <c r="I79" i="49"/>
  <c r="I43" i="49"/>
  <c r="I39" i="49"/>
  <c r="I14" i="49"/>
  <c r="J4" i="49"/>
  <c r="J5" i="49"/>
  <c r="J6" i="49"/>
  <c r="J7" i="49"/>
  <c r="J8" i="49"/>
  <c r="J9" i="49"/>
  <c r="J10" i="49"/>
  <c r="J11" i="49"/>
  <c r="J12" i="49"/>
  <c r="J13" i="49"/>
  <c r="J14" i="49"/>
  <c r="J15" i="49"/>
  <c r="J16" i="49"/>
  <c r="J17" i="49"/>
  <c r="J18" i="49"/>
  <c r="J19" i="49"/>
  <c r="J20" i="49"/>
  <c r="J21" i="49"/>
  <c r="J22" i="49"/>
  <c r="J23" i="49"/>
  <c r="J24" i="49"/>
  <c r="J25" i="49"/>
  <c r="J26" i="49"/>
  <c r="J27" i="49"/>
  <c r="J28" i="49"/>
  <c r="J29" i="49"/>
  <c r="J30" i="49"/>
  <c r="J31" i="49"/>
  <c r="J32" i="49"/>
  <c r="J33" i="49"/>
  <c r="J34" i="49"/>
  <c r="J104" i="49"/>
  <c r="J105" i="49"/>
  <c r="J107" i="49"/>
  <c r="J108" i="49"/>
  <c r="J109" i="49"/>
  <c r="J110" i="49"/>
  <c r="J111" i="49"/>
  <c r="J113" i="49"/>
  <c r="J114" i="49"/>
  <c r="J115" i="49"/>
  <c r="J116" i="49"/>
  <c r="J117" i="49"/>
  <c r="J118" i="49"/>
  <c r="J119" i="49"/>
  <c r="J120" i="49"/>
  <c r="J121" i="49"/>
  <c r="J122" i="49"/>
  <c r="J123" i="49"/>
  <c r="J124" i="49"/>
  <c r="J125" i="49"/>
  <c r="J126" i="49"/>
  <c r="J127" i="49"/>
  <c r="J128" i="49"/>
  <c r="J129" i="49"/>
  <c r="J130" i="49"/>
  <c r="J131" i="49"/>
  <c r="J132" i="49"/>
  <c r="J133" i="49"/>
  <c r="J134" i="49"/>
  <c r="J135" i="49"/>
  <c r="J136" i="49"/>
  <c r="J137" i="49"/>
  <c r="J138" i="49"/>
  <c r="J139" i="49"/>
  <c r="J140" i="49"/>
  <c r="J141" i="49"/>
  <c r="J142" i="49"/>
  <c r="J143" i="49"/>
  <c r="J144" i="49"/>
  <c r="J145" i="49"/>
  <c r="J146" i="49"/>
  <c r="J147" i="49"/>
  <c r="J148" i="49"/>
  <c r="J149" i="49"/>
  <c r="J150" i="49"/>
  <c r="J151" i="49"/>
  <c r="J152" i="49"/>
  <c r="J153" i="49"/>
  <c r="J154" i="49"/>
  <c r="J155" i="49"/>
  <c r="J156" i="49"/>
  <c r="L28" i="49"/>
  <c r="I84" i="49"/>
  <c r="I77" i="49"/>
  <c r="I98" i="49"/>
  <c r="B32" i="48" l="1"/>
  <c r="C32" i="48"/>
  <c r="J21" i="39"/>
  <c r="J52" i="39"/>
  <c r="I27" i="49" l="1"/>
  <c r="B75" i="1"/>
  <c r="F67" i="51" l="1"/>
  <c r="M59" i="1" l="1"/>
  <c r="N59" i="1"/>
  <c r="N58" i="1"/>
  <c r="I6" i="46" l="1"/>
  <c r="I46" i="46"/>
  <c r="I85" i="46"/>
  <c r="J136" i="46"/>
  <c r="G33" i="25" l="1"/>
  <c r="O60" i="1"/>
  <c r="H39" i="25" l="1"/>
  <c r="O23" i="1" l="1"/>
  <c r="O24" i="1"/>
  <c r="N23" i="1"/>
  <c r="N24" i="1"/>
  <c r="I144" i="46" l="1"/>
  <c r="J138" i="46"/>
  <c r="J113" i="46"/>
  <c r="J6" i="46"/>
  <c r="I153" i="49"/>
  <c r="I152" i="49"/>
  <c r="I151" i="49"/>
  <c r="I150" i="49"/>
  <c r="I149" i="49"/>
  <c r="I148" i="49"/>
  <c r="I147" i="49"/>
  <c r="I146" i="49"/>
  <c r="I145" i="49"/>
  <c r="I144" i="49"/>
  <c r="I143" i="49"/>
  <c r="I142" i="49"/>
  <c r="I141" i="49"/>
  <c r="I140" i="49"/>
  <c r="I139" i="49"/>
  <c r="I138" i="49"/>
  <c r="I137" i="49"/>
  <c r="I136" i="49"/>
  <c r="I135" i="49"/>
  <c r="I134" i="49"/>
  <c r="I133" i="49"/>
  <c r="I132" i="49"/>
  <c r="I131" i="49"/>
  <c r="I130" i="49"/>
  <c r="I129" i="49"/>
  <c r="I128" i="49"/>
  <c r="I127" i="49"/>
  <c r="I126" i="49"/>
  <c r="I125" i="49"/>
  <c r="I124" i="49"/>
  <c r="I123" i="49"/>
  <c r="I122" i="49"/>
  <c r="I121" i="49"/>
  <c r="I120" i="49"/>
  <c r="I119" i="49"/>
  <c r="I118" i="49"/>
  <c r="I117" i="49"/>
  <c r="I116" i="49"/>
  <c r="L26" i="49"/>
  <c r="L24" i="49"/>
  <c r="L25" i="49"/>
  <c r="I104" i="49"/>
  <c r="I103" i="49"/>
  <c r="L27" i="49" s="1"/>
  <c r="O54" i="1" s="1"/>
  <c r="I96" i="49"/>
  <c r="I95" i="49"/>
  <c r="I94" i="49"/>
  <c r="I102" i="49"/>
  <c r="I101" i="49"/>
  <c r="I100" i="49"/>
  <c r="I93" i="49"/>
  <c r="I99" i="49"/>
  <c r="I92" i="49"/>
  <c r="I87" i="49"/>
  <c r="I91" i="49"/>
  <c r="I90" i="49"/>
  <c r="I89" i="49"/>
  <c r="I88" i="49"/>
  <c r="I97" i="49"/>
  <c r="I86" i="49"/>
  <c r="I80" i="49"/>
  <c r="I85" i="49"/>
  <c r="I75" i="49"/>
  <c r="I74" i="49"/>
  <c r="I73" i="49"/>
  <c r="I76" i="49"/>
  <c r="I82" i="49"/>
  <c r="I81" i="49"/>
  <c r="I78" i="49"/>
  <c r="I72" i="49"/>
  <c r="I71" i="49"/>
  <c r="I70" i="49"/>
  <c r="I59" i="49"/>
  <c r="I58" i="49"/>
  <c r="I52" i="49"/>
  <c r="I69" i="49"/>
  <c r="I68" i="49"/>
  <c r="I67" i="49"/>
  <c r="I61" i="49"/>
  <c r="I66" i="49"/>
  <c r="I65" i="49"/>
  <c r="I64" i="49"/>
  <c r="I63" i="49"/>
  <c r="I62" i="49"/>
  <c r="I60" i="49"/>
  <c r="I53" i="49"/>
  <c r="I56" i="49"/>
  <c r="I57" i="49"/>
  <c r="I55" i="49"/>
  <c r="I54" i="49"/>
  <c r="I49" i="49"/>
  <c r="I48" i="49"/>
  <c r="I47" i="49"/>
  <c r="I51" i="49"/>
  <c r="I46" i="49"/>
  <c r="I45" i="49"/>
  <c r="I44" i="49"/>
  <c r="I50" i="49"/>
  <c r="I41" i="49"/>
  <c r="I42" i="49"/>
  <c r="I40" i="49"/>
  <c r="I38" i="49"/>
  <c r="I37" i="49"/>
  <c r="I36" i="49"/>
  <c r="I35" i="49"/>
  <c r="I25" i="49"/>
  <c r="I26" i="49"/>
  <c r="I24" i="49"/>
  <c r="I23" i="49"/>
  <c r="I22" i="49"/>
  <c r="I21" i="49"/>
  <c r="I34" i="49"/>
  <c r="I33" i="49"/>
  <c r="I32" i="49"/>
  <c r="I31" i="49"/>
  <c r="I30" i="49"/>
  <c r="I29" i="49"/>
  <c r="I28" i="49"/>
  <c r="I19" i="49"/>
  <c r="I18" i="49"/>
  <c r="I20" i="49"/>
  <c r="I111" i="49"/>
  <c r="I16" i="49"/>
  <c r="I15" i="49"/>
  <c r="L13" i="49"/>
  <c r="O22" i="1" s="1"/>
  <c r="I13" i="49"/>
  <c r="I12" i="49"/>
  <c r="I11" i="49"/>
  <c r="I10" i="49"/>
  <c r="L9" i="49"/>
  <c r="O34" i="1" s="1"/>
  <c r="I7" i="49"/>
  <c r="I6" i="49"/>
  <c r="I5" i="49"/>
  <c r="I4" i="49"/>
  <c r="I3" i="49"/>
  <c r="I9" i="49"/>
  <c r="J3" i="49"/>
  <c r="I8" i="49"/>
  <c r="L16" i="49" l="1"/>
  <c r="O36" i="1" s="1"/>
  <c r="L17" i="49"/>
  <c r="O37" i="1" s="1"/>
  <c r="L23" i="49"/>
  <c r="L15" i="49"/>
  <c r="O43" i="1" s="1"/>
  <c r="L20" i="49"/>
  <c r="O52" i="1" s="1"/>
  <c r="L19" i="49"/>
  <c r="O53" i="1"/>
  <c r="O45" i="1"/>
  <c r="L14" i="49"/>
  <c r="O31" i="1" s="1"/>
  <c r="L21" i="49"/>
  <c r="L12" i="49"/>
  <c r="O40" i="1" s="1"/>
  <c r="L10" i="49"/>
  <c r="O33" i="1" s="1"/>
  <c r="L18" i="49"/>
  <c r="L6" i="49"/>
  <c r="L22" i="49"/>
  <c r="L7" i="49"/>
  <c r="L11" i="49"/>
  <c r="O29" i="1" s="1"/>
  <c r="L8" i="49"/>
  <c r="O39" i="1" s="1"/>
  <c r="I53" i="46"/>
  <c r="I74" i="46"/>
  <c r="I75" i="46"/>
  <c r="G3" i="48"/>
  <c r="G2" i="48"/>
  <c r="J2" i="48" s="1"/>
  <c r="G4" i="48" l="1"/>
  <c r="O41" i="1"/>
  <c r="L3" i="49"/>
  <c r="O38" i="1"/>
  <c r="O44" i="1"/>
  <c r="O47" i="1"/>
  <c r="O48" i="1"/>
  <c r="O46" i="1"/>
  <c r="I42" i="46"/>
  <c r="I43" i="46"/>
  <c r="J36" i="46"/>
  <c r="I37" i="46"/>
  <c r="J35" i="46"/>
  <c r="I33" i="46"/>
  <c r="M58" i="1" l="1"/>
  <c r="F88" i="47"/>
  <c r="J22" i="46"/>
  <c r="I23" i="46"/>
  <c r="J21" i="46"/>
  <c r="I22" i="46"/>
  <c r="L20" i="46"/>
  <c r="N52" i="1" s="1"/>
  <c r="J20" i="46"/>
  <c r="I21" i="46"/>
  <c r="J19" i="46"/>
  <c r="I20" i="46"/>
  <c r="E55" i="1" l="1"/>
  <c r="F55" i="1"/>
  <c r="D55" i="1"/>
  <c r="K12" i="32" l="1"/>
  <c r="K14" i="32" s="1"/>
  <c r="U14" i="32" s="1"/>
  <c r="L12" i="32"/>
  <c r="L14" i="32" s="1"/>
  <c r="M12" i="32"/>
  <c r="M14" i="32" s="1"/>
  <c r="N12" i="32"/>
  <c r="N14" i="32" s="1"/>
  <c r="O14" i="32"/>
  <c r="J12" i="32"/>
  <c r="M17" i="32" l="1"/>
  <c r="N60" i="1"/>
  <c r="I30" i="42"/>
  <c r="I45" i="42"/>
  <c r="M23" i="1"/>
  <c r="M24" i="1"/>
  <c r="J152" i="46" l="1"/>
  <c r="J151" i="46"/>
  <c r="J150" i="46"/>
  <c r="I150" i="46"/>
  <c r="J149" i="46"/>
  <c r="I149" i="46"/>
  <c r="J148" i="46"/>
  <c r="I106" i="46"/>
  <c r="J147" i="46"/>
  <c r="I86" i="46"/>
  <c r="I70" i="46"/>
  <c r="J145" i="46"/>
  <c r="I61" i="46"/>
  <c r="J144" i="46"/>
  <c r="I57" i="46"/>
  <c r="J143" i="46"/>
  <c r="I7" i="46"/>
  <c r="J142" i="46"/>
  <c r="I148" i="46"/>
  <c r="J141" i="46"/>
  <c r="I147" i="46"/>
  <c r="J140" i="46"/>
  <c r="I146" i="46"/>
  <c r="J139" i="46"/>
  <c r="I145" i="46"/>
  <c r="J137" i="46"/>
  <c r="I143" i="46"/>
  <c r="I142" i="46"/>
  <c r="J135" i="46"/>
  <c r="I119" i="46"/>
  <c r="J134" i="46"/>
  <c r="I141" i="46"/>
  <c r="J133" i="46"/>
  <c r="I140" i="46"/>
  <c r="J132" i="46"/>
  <c r="I139" i="46"/>
  <c r="J131" i="46"/>
  <c r="I138" i="46"/>
  <c r="J130" i="46"/>
  <c r="I137" i="46"/>
  <c r="J129" i="46"/>
  <c r="I136" i="46"/>
  <c r="J128" i="46"/>
  <c r="I135" i="46"/>
  <c r="J127" i="46"/>
  <c r="I134" i="46"/>
  <c r="J126" i="46"/>
  <c r="I133" i="46"/>
  <c r="J125" i="46"/>
  <c r="I132" i="46"/>
  <c r="J124" i="46"/>
  <c r="I131" i="46"/>
  <c r="J123" i="46"/>
  <c r="I130" i="46"/>
  <c r="J122" i="46"/>
  <c r="I129" i="46"/>
  <c r="J121" i="46"/>
  <c r="I128" i="46"/>
  <c r="J120" i="46"/>
  <c r="I127" i="46"/>
  <c r="J119" i="46"/>
  <c r="I126" i="46"/>
  <c r="J118" i="46"/>
  <c r="I125" i="46"/>
  <c r="J117" i="46"/>
  <c r="I124" i="46"/>
  <c r="J116" i="46"/>
  <c r="I123" i="46"/>
  <c r="L27" i="46" s="1"/>
  <c r="N53" i="1" s="1"/>
  <c r="J115" i="46"/>
  <c r="I122" i="46"/>
  <c r="J114" i="46"/>
  <c r="I121" i="46"/>
  <c r="I120" i="46"/>
  <c r="J112" i="46"/>
  <c r="I118" i="46"/>
  <c r="J111" i="46"/>
  <c r="I117" i="46"/>
  <c r="J110" i="46"/>
  <c r="I116" i="46"/>
  <c r="J109" i="46"/>
  <c r="I115" i="46"/>
  <c r="J108" i="46"/>
  <c r="I114" i="46"/>
  <c r="I113" i="46"/>
  <c r="J106" i="46"/>
  <c r="I112" i="46"/>
  <c r="J105" i="46"/>
  <c r="I111" i="46"/>
  <c r="J104" i="46"/>
  <c r="I110" i="46"/>
  <c r="J103" i="46"/>
  <c r="I105" i="46"/>
  <c r="J102" i="46"/>
  <c r="I104" i="46"/>
  <c r="J101" i="46"/>
  <c r="I107" i="46"/>
  <c r="J100" i="46"/>
  <c r="I109" i="46"/>
  <c r="J99" i="46"/>
  <c r="I108" i="46"/>
  <c r="J98" i="46"/>
  <c r="I103" i="46"/>
  <c r="J97" i="46"/>
  <c r="I102" i="46"/>
  <c r="J96" i="46"/>
  <c r="I101" i="46"/>
  <c r="J95" i="46"/>
  <c r="I100" i="46"/>
  <c r="J94" i="46"/>
  <c r="I99" i="46"/>
  <c r="J93" i="46"/>
  <c r="I98" i="46"/>
  <c r="J92" i="46"/>
  <c r="I97" i="46"/>
  <c r="J91" i="46"/>
  <c r="I96" i="46"/>
  <c r="J90" i="46"/>
  <c r="I95" i="46"/>
  <c r="J89" i="46"/>
  <c r="I94" i="46"/>
  <c r="J88" i="46"/>
  <c r="I93" i="46"/>
  <c r="J87" i="46"/>
  <c r="I92" i="46"/>
  <c r="J86" i="46"/>
  <c r="I91" i="46"/>
  <c r="J85" i="46"/>
  <c r="J84" i="46"/>
  <c r="I90" i="46"/>
  <c r="J83" i="46"/>
  <c r="I89" i="46"/>
  <c r="J82" i="46"/>
  <c r="I88" i="46"/>
  <c r="J81" i="46"/>
  <c r="I87" i="46"/>
  <c r="J80" i="46"/>
  <c r="I84" i="46"/>
  <c r="J79" i="46"/>
  <c r="I83" i="46"/>
  <c r="J78" i="46"/>
  <c r="I82" i="46"/>
  <c r="J77" i="46"/>
  <c r="I81" i="46"/>
  <c r="J76" i="46"/>
  <c r="I80" i="46"/>
  <c r="J75" i="46"/>
  <c r="I79" i="46"/>
  <c r="J74" i="46"/>
  <c r="I78" i="46"/>
  <c r="J73" i="46"/>
  <c r="I77" i="46"/>
  <c r="J72" i="46"/>
  <c r="I76" i="46"/>
  <c r="J71" i="46"/>
  <c r="J70" i="46"/>
  <c r="J69" i="46"/>
  <c r="I71" i="46"/>
  <c r="J68" i="46"/>
  <c r="I73" i="46"/>
  <c r="J67" i="46"/>
  <c r="I72" i="46"/>
  <c r="J66" i="46"/>
  <c r="I69" i="46"/>
  <c r="J65" i="46"/>
  <c r="I68" i="46"/>
  <c r="J64" i="46"/>
  <c r="I67" i="46"/>
  <c r="J63" i="46"/>
  <c r="I66" i="46"/>
  <c r="I65" i="46"/>
  <c r="J61" i="46"/>
  <c r="I60" i="46"/>
  <c r="J60" i="46"/>
  <c r="I62" i="46"/>
  <c r="J59" i="46"/>
  <c r="I64" i="46"/>
  <c r="J58" i="46"/>
  <c r="I63" i="46"/>
  <c r="J57" i="46"/>
  <c r="I59" i="46"/>
  <c r="J56" i="46"/>
  <c r="I58" i="46"/>
  <c r="J55" i="46"/>
  <c r="I56" i="46"/>
  <c r="J54" i="46"/>
  <c r="I55" i="46"/>
  <c r="J53" i="46"/>
  <c r="I54" i="46"/>
  <c r="J52" i="46"/>
  <c r="I51" i="46"/>
  <c r="J50" i="46"/>
  <c r="I52" i="46"/>
  <c r="J49" i="46"/>
  <c r="I50" i="46"/>
  <c r="J48" i="46"/>
  <c r="I47" i="46"/>
  <c r="J47" i="46"/>
  <c r="I49" i="46"/>
  <c r="J46" i="46"/>
  <c r="I48" i="46"/>
  <c r="J45" i="46"/>
  <c r="J44" i="46"/>
  <c r="I45" i="46"/>
  <c r="J43" i="46"/>
  <c r="I39" i="46"/>
  <c r="J42" i="46"/>
  <c r="I38" i="46"/>
  <c r="J41" i="46"/>
  <c r="I41" i="46"/>
  <c r="J40" i="46"/>
  <c r="I40" i="46"/>
  <c r="J39" i="46"/>
  <c r="I44" i="46"/>
  <c r="J38" i="46"/>
  <c r="J37" i="46"/>
  <c r="J34" i="46"/>
  <c r="I32" i="46"/>
  <c r="J33" i="46"/>
  <c r="I31" i="46"/>
  <c r="J32" i="46"/>
  <c r="I30" i="46"/>
  <c r="J31" i="46"/>
  <c r="I29" i="46"/>
  <c r="J30" i="46"/>
  <c r="I28" i="46"/>
  <c r="J29" i="46"/>
  <c r="I36" i="46"/>
  <c r="L28" i="46"/>
  <c r="N54" i="1" s="1"/>
  <c r="J28" i="46"/>
  <c r="I35" i="46"/>
  <c r="J27" i="46"/>
  <c r="I34" i="46"/>
  <c r="L26" i="46"/>
  <c r="N45" i="1" s="1"/>
  <c r="J26" i="46"/>
  <c r="I27" i="46"/>
  <c r="J25" i="46"/>
  <c r="I26" i="46"/>
  <c r="L24" i="46"/>
  <c r="J24" i="46"/>
  <c r="I25" i="46"/>
  <c r="J23" i="46"/>
  <c r="I24" i="46"/>
  <c r="L18" i="46"/>
  <c r="N48" i="1" s="1"/>
  <c r="J18" i="46"/>
  <c r="I19" i="46"/>
  <c r="L17" i="46"/>
  <c r="N37" i="1" s="1"/>
  <c r="J17" i="46"/>
  <c r="I18" i="46"/>
  <c r="J16" i="46"/>
  <c r="I17" i="46"/>
  <c r="J15" i="46"/>
  <c r="I16" i="46"/>
  <c r="J14" i="46"/>
  <c r="I15" i="46"/>
  <c r="L13" i="46"/>
  <c r="N22" i="1" s="1"/>
  <c r="J13" i="46"/>
  <c r="I14" i="46"/>
  <c r="J12" i="46"/>
  <c r="I13" i="46"/>
  <c r="J11" i="46"/>
  <c r="I12" i="46"/>
  <c r="J10" i="46"/>
  <c r="I11" i="46"/>
  <c r="L9" i="46"/>
  <c r="N34" i="1" s="1"/>
  <c r="J9" i="46"/>
  <c r="I10" i="46"/>
  <c r="J8" i="46"/>
  <c r="I9" i="46"/>
  <c r="J7" i="46"/>
  <c r="I8" i="46"/>
  <c r="J5" i="46"/>
  <c r="I5" i="46"/>
  <c r="J4" i="46"/>
  <c r="I4" i="46"/>
  <c r="J3" i="46"/>
  <c r="I3" i="46"/>
  <c r="J15" i="42"/>
  <c r="J89" i="42"/>
  <c r="J3" i="42"/>
  <c r="I99" i="42"/>
  <c r="L14" i="46" l="1"/>
  <c r="N31" i="1" s="1"/>
  <c r="L15" i="46"/>
  <c r="N43" i="1" s="1"/>
  <c r="L21" i="46"/>
  <c r="N46" i="1" s="1"/>
  <c r="L11" i="46"/>
  <c r="N29" i="1" s="1"/>
  <c r="L7" i="46"/>
  <c r="L16" i="46"/>
  <c r="N36" i="1" s="1"/>
  <c r="L25" i="46"/>
  <c r="L22" i="46"/>
  <c r="N47" i="1" s="1"/>
  <c r="L10" i="46"/>
  <c r="N33" i="1" s="1"/>
  <c r="L6" i="46"/>
  <c r="N41" i="1" s="1"/>
  <c r="L19" i="46"/>
  <c r="N44" i="1" s="1"/>
  <c r="L12" i="46"/>
  <c r="N40" i="1" s="1"/>
  <c r="L23" i="46"/>
  <c r="N38" i="1" s="1"/>
  <c r="L8" i="46"/>
  <c r="N39" i="1" s="1"/>
  <c r="I89" i="42"/>
  <c r="L3" i="46" l="1"/>
  <c r="I15" i="42"/>
  <c r="H38" i="25"/>
  <c r="H40" i="25" s="1"/>
  <c r="C215" i="45"/>
  <c r="C214" i="45"/>
  <c r="C213" i="45"/>
  <c r="C212" i="45"/>
  <c r="C211" i="45"/>
  <c r="C210" i="45"/>
  <c r="C209" i="45"/>
  <c r="C208" i="45"/>
  <c r="C207" i="45"/>
  <c r="C206" i="45"/>
  <c r="C204" i="45"/>
  <c r="C203" i="45"/>
  <c r="C202" i="45"/>
  <c r="C201" i="45"/>
  <c r="C200" i="45"/>
  <c r="C199" i="45"/>
  <c r="C198" i="45"/>
  <c r="C197" i="45"/>
  <c r="C196" i="45"/>
  <c r="C195" i="45"/>
  <c r="C194" i="45"/>
  <c r="C193" i="45"/>
  <c r="C192" i="45"/>
  <c r="C190" i="45"/>
  <c r="C189" i="45"/>
  <c r="C188" i="45"/>
  <c r="C187" i="45"/>
  <c r="C186" i="45"/>
  <c r="C185" i="45"/>
  <c r="C184" i="45"/>
  <c r="C183" i="45"/>
  <c r="C182" i="45"/>
  <c r="C181" i="45"/>
  <c r="C180" i="45"/>
  <c r="C179" i="45"/>
  <c r="C178" i="45"/>
  <c r="C177" i="45"/>
  <c r="C176" i="45"/>
  <c r="C175" i="45"/>
  <c r="C174" i="45"/>
  <c r="C173" i="45"/>
  <c r="C171" i="45"/>
  <c r="C170" i="45"/>
  <c r="C169" i="45"/>
  <c r="C168" i="45"/>
  <c r="C167" i="45"/>
  <c r="C166" i="45"/>
  <c r="C165" i="45"/>
  <c r="C164" i="45"/>
  <c r="C163" i="45"/>
  <c r="C162" i="45"/>
  <c r="C161" i="45"/>
  <c r="C160" i="45"/>
  <c r="C159" i="45"/>
  <c r="C158" i="45"/>
  <c r="C157" i="45"/>
  <c r="C156" i="45"/>
  <c r="C155" i="45"/>
  <c r="C154" i="45"/>
  <c r="C153" i="45"/>
  <c r="C152" i="45"/>
  <c r="C151" i="45"/>
  <c r="C150" i="45"/>
  <c r="C149" i="45"/>
  <c r="C148" i="45"/>
  <c r="C147" i="45"/>
  <c r="C146" i="45"/>
  <c r="C145" i="45"/>
  <c r="C144" i="45"/>
  <c r="C143" i="45"/>
  <c r="C142" i="45"/>
  <c r="C141" i="45"/>
  <c r="C140" i="45"/>
  <c r="C139" i="45"/>
  <c r="C138" i="45"/>
  <c r="C137" i="45"/>
  <c r="C136" i="45"/>
  <c r="C135" i="45"/>
  <c r="C134" i="45"/>
  <c r="C133" i="45"/>
  <c r="C132" i="45"/>
  <c r="C131" i="45"/>
  <c r="C130" i="45"/>
  <c r="C129" i="45"/>
  <c r="C128" i="45"/>
  <c r="C127" i="45"/>
  <c r="C126" i="45"/>
  <c r="C125" i="45"/>
  <c r="C124" i="45"/>
  <c r="C123" i="45"/>
  <c r="C122" i="45"/>
  <c r="C121" i="45"/>
  <c r="C120" i="45"/>
  <c r="C119" i="45"/>
  <c r="C118" i="45"/>
  <c r="C117" i="45"/>
  <c r="C116" i="45"/>
  <c r="C115" i="45"/>
  <c r="C114" i="45"/>
  <c r="C113" i="45"/>
  <c r="C112" i="45"/>
  <c r="C111" i="45"/>
  <c r="C110" i="45"/>
  <c r="C109" i="45"/>
  <c r="C108" i="45"/>
  <c r="C107" i="45"/>
  <c r="C106" i="45"/>
  <c r="C105" i="45"/>
  <c r="C104" i="45"/>
  <c r="C103" i="45"/>
  <c r="C102" i="45"/>
  <c r="C101" i="45"/>
  <c r="C100" i="45"/>
  <c r="C99" i="45"/>
  <c r="C98" i="45"/>
  <c r="C97" i="45"/>
  <c r="C96" i="45"/>
  <c r="C95" i="45"/>
  <c r="C94" i="45"/>
  <c r="C93" i="45"/>
  <c r="C92" i="45"/>
  <c r="C91" i="45"/>
  <c r="C90" i="45"/>
  <c r="C89" i="45"/>
  <c r="C88" i="45"/>
  <c r="C87" i="45"/>
  <c r="C86" i="45"/>
  <c r="C85" i="45"/>
  <c r="C84" i="45"/>
  <c r="C83" i="45"/>
  <c r="C82" i="45"/>
  <c r="C81" i="45"/>
  <c r="C80" i="45"/>
  <c r="C79" i="45"/>
  <c r="C78" i="45"/>
  <c r="C77" i="45"/>
  <c r="C76" i="45"/>
  <c r="C75" i="45"/>
  <c r="C74" i="45"/>
  <c r="C73" i="45"/>
  <c r="C72" i="45"/>
  <c r="C71" i="45"/>
  <c r="C70" i="45"/>
  <c r="C69" i="45"/>
  <c r="C68" i="45"/>
  <c r="C67" i="45"/>
  <c r="C66" i="45"/>
  <c r="C65" i="45"/>
  <c r="C64" i="45"/>
  <c r="C63" i="45"/>
  <c r="C62" i="45"/>
  <c r="C61" i="45"/>
  <c r="C60" i="45"/>
  <c r="C59" i="45"/>
  <c r="C58" i="45"/>
  <c r="C57" i="45"/>
  <c r="C56" i="45"/>
  <c r="C55" i="45"/>
  <c r="C54" i="45"/>
  <c r="C53" i="45"/>
  <c r="C52" i="45"/>
  <c r="C51" i="45"/>
  <c r="C50" i="45"/>
  <c r="C49" i="45"/>
  <c r="C48" i="45"/>
  <c r="C47" i="45"/>
  <c r="C46" i="45"/>
  <c r="C45" i="45"/>
  <c r="C44" i="45"/>
  <c r="C43" i="45"/>
  <c r="C42" i="45"/>
  <c r="C41" i="45"/>
  <c r="C40" i="45"/>
  <c r="C39" i="45"/>
  <c r="C38" i="45"/>
  <c r="C37" i="45"/>
  <c r="C36" i="45"/>
  <c r="C35" i="45"/>
  <c r="C34" i="45"/>
  <c r="C33" i="45"/>
  <c r="C32" i="45"/>
  <c r="C31" i="45"/>
  <c r="C30" i="45"/>
  <c r="C29" i="45"/>
  <c r="C28" i="45"/>
  <c r="C27" i="45"/>
  <c r="C26" i="45"/>
  <c r="C25" i="45"/>
  <c r="C24" i="45"/>
  <c r="C23" i="45"/>
  <c r="C22" i="45"/>
  <c r="C21" i="45"/>
  <c r="C20" i="45"/>
  <c r="C19" i="45"/>
  <c r="C18" i="45"/>
  <c r="C17" i="45"/>
  <c r="C16" i="45"/>
  <c r="C15" i="45"/>
  <c r="C14" i="45"/>
  <c r="C13" i="45"/>
  <c r="C12" i="45"/>
  <c r="C11" i="45"/>
  <c r="C10" i="45"/>
  <c r="C9" i="45"/>
  <c r="C8" i="45"/>
  <c r="C7" i="45"/>
  <c r="C6" i="45"/>
  <c r="C5" i="45"/>
  <c r="C4" i="45"/>
  <c r="C3" i="45"/>
  <c r="E1" i="45"/>
  <c r="C3" i="40" l="1"/>
  <c r="E3" i="44"/>
  <c r="C3" i="44"/>
  <c r="I2" i="43"/>
  <c r="J59" i="1" l="1"/>
  <c r="T59" i="1" s="1"/>
  <c r="J4" i="42" l="1"/>
  <c r="J5" i="42"/>
  <c r="J6" i="42"/>
  <c r="J7" i="42"/>
  <c r="J8" i="42"/>
  <c r="J9" i="42"/>
  <c r="J10" i="42"/>
  <c r="J11" i="42"/>
  <c r="J12" i="42"/>
  <c r="J14" i="39" l="1"/>
  <c r="I16" i="39"/>
  <c r="I17" i="39"/>
  <c r="I110" i="39"/>
  <c r="I43" i="39"/>
  <c r="I4" i="42" l="1"/>
  <c r="I5" i="42"/>
  <c r="I6" i="42"/>
  <c r="I7" i="42"/>
  <c r="I8" i="42"/>
  <c r="I9" i="42"/>
  <c r="I10" i="42"/>
  <c r="I11" i="42"/>
  <c r="I12" i="42"/>
  <c r="I13" i="42"/>
  <c r="I14" i="42"/>
  <c r="I16" i="42"/>
  <c r="I17" i="42"/>
  <c r="I18" i="42"/>
  <c r="I19" i="42"/>
  <c r="I20" i="42"/>
  <c r="I21" i="42"/>
  <c r="I22" i="42"/>
  <c r="I23" i="42"/>
  <c r="I24" i="42"/>
  <c r="I25" i="42"/>
  <c r="I26" i="42"/>
  <c r="I27" i="42"/>
  <c r="I28" i="42"/>
  <c r="I29" i="42"/>
  <c r="I31" i="42"/>
  <c r="I32" i="42"/>
  <c r="I37" i="42"/>
  <c r="I38" i="42"/>
  <c r="I33" i="42"/>
  <c r="I34" i="42"/>
  <c r="I35" i="42"/>
  <c r="I36" i="42"/>
  <c r="I39" i="42"/>
  <c r="I40" i="42"/>
  <c r="I41" i="42"/>
  <c r="I42" i="42"/>
  <c r="I46" i="42"/>
  <c r="I43" i="42"/>
  <c r="I44" i="42"/>
  <c r="I47" i="42"/>
  <c r="I48" i="42"/>
  <c r="I49" i="42"/>
  <c r="I50" i="42"/>
  <c r="I51" i="42"/>
  <c r="I52" i="42"/>
  <c r="I53" i="42"/>
  <c r="I54" i="42"/>
  <c r="I55" i="42"/>
  <c r="I56" i="42"/>
  <c r="I58" i="42"/>
  <c r="I57" i="42"/>
  <c r="I66" i="42"/>
  <c r="I59" i="42"/>
  <c r="I60" i="42"/>
  <c r="I67" i="42"/>
  <c r="I68" i="42"/>
  <c r="I69" i="42"/>
  <c r="I70" i="42"/>
  <c r="I61" i="42"/>
  <c r="I62" i="42"/>
  <c r="I63" i="42"/>
  <c r="I64" i="42"/>
  <c r="I65" i="42"/>
  <c r="L11" i="42" s="1"/>
  <c r="M29" i="1" s="1"/>
  <c r="I71" i="42"/>
  <c r="I72" i="42"/>
  <c r="I73" i="42"/>
  <c r="I74" i="42"/>
  <c r="I75" i="42"/>
  <c r="I76" i="42"/>
  <c r="I77" i="42"/>
  <c r="I78" i="42"/>
  <c r="I83" i="42"/>
  <c r="I84" i="42"/>
  <c r="I85" i="42"/>
  <c r="I79" i="42"/>
  <c r="I80" i="42"/>
  <c r="L26" i="42" s="1"/>
  <c r="I81" i="42"/>
  <c r="I82" i="42"/>
  <c r="I86" i="42"/>
  <c r="I87" i="42"/>
  <c r="I88" i="42"/>
  <c r="I90" i="42"/>
  <c r="I91" i="42"/>
  <c r="I92" i="42"/>
  <c r="I93" i="42"/>
  <c r="I94" i="42"/>
  <c r="I95" i="42"/>
  <c r="I96" i="42"/>
  <c r="I97" i="42"/>
  <c r="I98" i="42"/>
  <c r="I100" i="42"/>
  <c r="I101" i="42"/>
  <c r="I102" i="42"/>
  <c r="I103" i="42"/>
  <c r="I104" i="42"/>
  <c r="I105" i="42"/>
  <c r="I106" i="42"/>
  <c r="I107" i="42"/>
  <c r="I108" i="42"/>
  <c r="I109" i="42"/>
  <c r="I110" i="42"/>
  <c r="I111" i="42"/>
  <c r="I112" i="42"/>
  <c r="I113" i="42"/>
  <c r="I114" i="42"/>
  <c r="I115" i="42"/>
  <c r="I116" i="42"/>
  <c r="I117" i="42"/>
  <c r="L15" i="42" s="1"/>
  <c r="M43" i="1" s="1"/>
  <c r="I118" i="42"/>
  <c r="I119" i="42"/>
  <c r="I120" i="42"/>
  <c r="I121" i="42"/>
  <c r="I122" i="42"/>
  <c r="I123" i="42"/>
  <c r="I124" i="42"/>
  <c r="I125" i="42"/>
  <c r="I126" i="42"/>
  <c r="I127" i="42"/>
  <c r="I128" i="42"/>
  <c r="I129" i="42"/>
  <c r="I130" i="42"/>
  <c r="I131" i="42"/>
  <c r="I132" i="42"/>
  <c r="I133" i="42"/>
  <c r="I134" i="42"/>
  <c r="I135" i="42"/>
  <c r="I136" i="42"/>
  <c r="I137" i="42"/>
  <c r="I138" i="42"/>
  <c r="I139" i="42"/>
  <c r="I140" i="42"/>
  <c r="I141" i="42"/>
  <c r="I142" i="42"/>
  <c r="I143" i="42"/>
  <c r="I144" i="42"/>
  <c r="I145" i="42"/>
  <c r="I146" i="42"/>
  <c r="I147" i="42"/>
  <c r="I148" i="42"/>
  <c r="I149" i="42"/>
  <c r="I150" i="42"/>
  <c r="I151" i="42"/>
  <c r="I152" i="42"/>
  <c r="I153" i="42"/>
  <c r="I154" i="42"/>
  <c r="I155" i="42"/>
  <c r="I156" i="42"/>
  <c r="I157" i="42"/>
  <c r="I158" i="42"/>
  <c r="I159" i="42"/>
  <c r="I160" i="42"/>
  <c r="I161" i="42"/>
  <c r="I162" i="42"/>
  <c r="I3" i="42"/>
  <c r="J164" i="42"/>
  <c r="J163" i="42"/>
  <c r="J162" i="42"/>
  <c r="J161" i="42"/>
  <c r="J160" i="42"/>
  <c r="J159" i="42"/>
  <c r="J158" i="42"/>
  <c r="J157" i="42"/>
  <c r="J156" i="42"/>
  <c r="J155" i="42"/>
  <c r="J154" i="42"/>
  <c r="J153" i="42"/>
  <c r="J152" i="42"/>
  <c r="J151" i="42"/>
  <c r="J150" i="42"/>
  <c r="J149" i="42"/>
  <c r="J148" i="42"/>
  <c r="J147" i="42"/>
  <c r="J146" i="42"/>
  <c r="J145" i="42"/>
  <c r="J144" i="42"/>
  <c r="J143" i="42"/>
  <c r="J142" i="42"/>
  <c r="J141" i="42"/>
  <c r="J140" i="42"/>
  <c r="J139" i="42"/>
  <c r="J138" i="42"/>
  <c r="J137" i="42"/>
  <c r="J136" i="42"/>
  <c r="J135" i="42"/>
  <c r="J134" i="42"/>
  <c r="J133" i="42"/>
  <c r="J132" i="42"/>
  <c r="J131" i="42"/>
  <c r="J130" i="42"/>
  <c r="J129" i="42"/>
  <c r="J128" i="42"/>
  <c r="J127" i="42"/>
  <c r="J126" i="42"/>
  <c r="J125" i="42"/>
  <c r="J124" i="42"/>
  <c r="J123" i="42"/>
  <c r="J122" i="42"/>
  <c r="J121" i="42"/>
  <c r="J120" i="42"/>
  <c r="J119" i="42"/>
  <c r="J118" i="42"/>
  <c r="J117" i="42"/>
  <c r="J116" i="42"/>
  <c r="J115" i="42"/>
  <c r="J114" i="42"/>
  <c r="J113" i="42"/>
  <c r="J112" i="42"/>
  <c r="J111" i="42"/>
  <c r="J110" i="42"/>
  <c r="J109" i="42"/>
  <c r="J108" i="42"/>
  <c r="J107" i="42"/>
  <c r="J106" i="42"/>
  <c r="J105" i="42"/>
  <c r="J104" i="42"/>
  <c r="J103" i="42"/>
  <c r="J102" i="42"/>
  <c r="J101" i="42"/>
  <c r="J100" i="42"/>
  <c r="J99" i="42"/>
  <c r="J98" i="42"/>
  <c r="J97" i="42"/>
  <c r="J96" i="42"/>
  <c r="J95" i="42"/>
  <c r="J94" i="42"/>
  <c r="J93" i="42"/>
  <c r="J92" i="42"/>
  <c r="J91" i="42"/>
  <c r="J90" i="42"/>
  <c r="J88" i="42"/>
  <c r="J87" i="42"/>
  <c r="J86" i="42"/>
  <c r="J85" i="42"/>
  <c r="J84" i="42"/>
  <c r="J83" i="42"/>
  <c r="J82" i="42"/>
  <c r="J81" i="42"/>
  <c r="J80" i="42"/>
  <c r="J79" i="42"/>
  <c r="J78" i="42"/>
  <c r="J77" i="42"/>
  <c r="J76" i="42"/>
  <c r="J75" i="42"/>
  <c r="J74" i="42"/>
  <c r="J73" i="42"/>
  <c r="J72" i="42"/>
  <c r="J71" i="42"/>
  <c r="J70" i="42"/>
  <c r="J69" i="42"/>
  <c r="J68" i="42"/>
  <c r="J67" i="42"/>
  <c r="J66" i="42"/>
  <c r="J65" i="42"/>
  <c r="J64" i="42"/>
  <c r="J63" i="42"/>
  <c r="J61" i="42"/>
  <c r="J60" i="42"/>
  <c r="J59" i="42"/>
  <c r="J58" i="42"/>
  <c r="J57" i="42"/>
  <c r="J56" i="42"/>
  <c r="J55" i="42"/>
  <c r="J54" i="42"/>
  <c r="J53" i="42"/>
  <c r="J52" i="42"/>
  <c r="J51" i="42"/>
  <c r="J50" i="42"/>
  <c r="J49" i="42"/>
  <c r="J48" i="42"/>
  <c r="J47" i="42"/>
  <c r="J46" i="42"/>
  <c r="J45" i="42"/>
  <c r="J44" i="42"/>
  <c r="J43" i="42"/>
  <c r="J42" i="42"/>
  <c r="J41" i="42"/>
  <c r="J40" i="42"/>
  <c r="J38" i="42"/>
  <c r="J37" i="42"/>
  <c r="J36" i="42"/>
  <c r="J35" i="42"/>
  <c r="J32" i="42"/>
  <c r="J31" i="42"/>
  <c r="J30" i="42"/>
  <c r="J28" i="42"/>
  <c r="J27" i="42"/>
  <c r="J26" i="42"/>
  <c r="L24" i="42"/>
  <c r="J25" i="42"/>
  <c r="J24" i="42"/>
  <c r="J23" i="42"/>
  <c r="J22" i="42"/>
  <c r="J21" i="42"/>
  <c r="J20" i="42"/>
  <c r="J19" i="42"/>
  <c r="L17" i="42"/>
  <c r="M37" i="1" s="1"/>
  <c r="J18" i="42"/>
  <c r="J17" i="42"/>
  <c r="J16" i="42"/>
  <c r="J14" i="42"/>
  <c r="J13" i="42"/>
  <c r="L9" i="42"/>
  <c r="M34" i="1" s="1"/>
  <c r="J121" i="39"/>
  <c r="J122" i="39"/>
  <c r="L28" i="42" l="1"/>
  <c r="M54" i="1" s="1"/>
  <c r="L13" i="42"/>
  <c r="M22" i="1" s="1"/>
  <c r="L20" i="42"/>
  <c r="M52" i="1" s="1"/>
  <c r="L14" i="42"/>
  <c r="M31" i="1" s="1"/>
  <c r="L27" i="42"/>
  <c r="M53" i="1" s="1"/>
  <c r="L25" i="42"/>
  <c r="L18" i="42"/>
  <c r="M48" i="1" s="1"/>
  <c r="L21" i="42"/>
  <c r="M46" i="1" s="1"/>
  <c r="L16" i="42"/>
  <c r="M36" i="1" s="1"/>
  <c r="L10" i="42"/>
  <c r="M33" i="1" s="1"/>
  <c r="L7" i="42"/>
  <c r="L23" i="42"/>
  <c r="M38" i="1" s="1"/>
  <c r="L19" i="42"/>
  <c r="L22" i="42"/>
  <c r="M47" i="1" s="1"/>
  <c r="L12" i="42"/>
  <c r="M40" i="1" s="1"/>
  <c r="L6" i="42"/>
  <c r="M45" i="1"/>
  <c r="L8" i="42"/>
  <c r="J38" i="39"/>
  <c r="J39" i="39"/>
  <c r="J40" i="39"/>
  <c r="J41" i="39"/>
  <c r="J42" i="39"/>
  <c r="J45" i="39"/>
  <c r="J46" i="39"/>
  <c r="J47" i="39"/>
  <c r="J48" i="39"/>
  <c r="J49" i="39"/>
  <c r="J50" i="39"/>
  <c r="J51" i="39"/>
  <c r="J3" i="39"/>
  <c r="J53" i="39"/>
  <c r="J54" i="39"/>
  <c r="J58" i="39"/>
  <c r="J59" i="39"/>
  <c r="J60" i="39"/>
  <c r="J61" i="39"/>
  <c r="J55" i="39"/>
  <c r="J56" i="39"/>
  <c r="J57" i="39"/>
  <c r="J62" i="39"/>
  <c r="J63" i="39"/>
  <c r="J64" i="39"/>
  <c r="J65" i="39"/>
  <c r="J66" i="39"/>
  <c r="J67" i="39"/>
  <c r="J68" i="39"/>
  <c r="J69" i="39"/>
  <c r="J70" i="39"/>
  <c r="J72" i="39"/>
  <c r="J73" i="39"/>
  <c r="J74" i="39"/>
  <c r="J75" i="39"/>
  <c r="J76" i="39"/>
  <c r="J78" i="39"/>
  <c r="J79" i="39"/>
  <c r="J82" i="39"/>
  <c r="J83" i="39"/>
  <c r="J84" i="39"/>
  <c r="J85" i="39"/>
  <c r="J86" i="39"/>
  <c r="J87" i="39"/>
  <c r="J88" i="39"/>
  <c r="J89" i="39"/>
  <c r="J90" i="39"/>
  <c r="J91" i="39"/>
  <c r="J92" i="39"/>
  <c r="J93" i="39"/>
  <c r="J94" i="39"/>
  <c r="J95" i="39"/>
  <c r="J96" i="39"/>
  <c r="J97" i="39"/>
  <c r="J98" i="39"/>
  <c r="J99" i="39"/>
  <c r="J100" i="39"/>
  <c r="J101" i="39"/>
  <c r="J102" i="39"/>
  <c r="J103" i="39"/>
  <c r="J104" i="39"/>
  <c r="J105" i="39"/>
  <c r="J106" i="39"/>
  <c r="J107" i="39"/>
  <c r="J108" i="39"/>
  <c r="J111" i="39"/>
  <c r="J112" i="39"/>
  <c r="J113" i="39"/>
  <c r="J114" i="39"/>
  <c r="J115" i="39"/>
  <c r="J116" i="39"/>
  <c r="J117" i="39"/>
  <c r="J118" i="39"/>
  <c r="J119" i="39"/>
  <c r="J120" i="39"/>
  <c r="J123" i="39"/>
  <c r="J124" i="39"/>
  <c r="J125" i="39"/>
  <c r="J126" i="39"/>
  <c r="J127" i="39"/>
  <c r="J128" i="39"/>
  <c r="J129" i="39"/>
  <c r="J130" i="39"/>
  <c r="J131" i="39"/>
  <c r="J132" i="39"/>
  <c r="J133" i="39"/>
  <c r="J134" i="39"/>
  <c r="J135" i="39"/>
  <c r="J136" i="39"/>
  <c r="J137" i="39"/>
  <c r="J138" i="39"/>
  <c r="J139" i="39"/>
  <c r="J140" i="39"/>
  <c r="J141" i="39"/>
  <c r="J142" i="39"/>
  <c r="J143" i="39"/>
  <c r="J144" i="39"/>
  <c r="J145" i="39"/>
  <c r="J146" i="39"/>
  <c r="J147" i="39"/>
  <c r="J148" i="39"/>
  <c r="J149" i="39"/>
  <c r="J150" i="39"/>
  <c r="J151" i="39"/>
  <c r="J152" i="39"/>
  <c r="J153" i="39"/>
  <c r="J154" i="39"/>
  <c r="J155" i="39"/>
  <c r="J156" i="39"/>
  <c r="J157" i="39"/>
  <c r="J158" i="39"/>
  <c r="J159" i="39"/>
  <c r="J160" i="39"/>
  <c r="J161" i="39"/>
  <c r="J162" i="39"/>
  <c r="J163" i="39"/>
  <c r="M26" i="39"/>
  <c r="J22" i="39"/>
  <c r="J23" i="39"/>
  <c r="J4" i="39"/>
  <c r="J5" i="39"/>
  <c r="J6" i="39"/>
  <c r="J7" i="39"/>
  <c r="J8" i="39"/>
  <c r="J9" i="39"/>
  <c r="J10" i="39"/>
  <c r="J11" i="39"/>
  <c r="J12" i="39"/>
  <c r="J13" i="39"/>
  <c r="J15" i="39"/>
  <c r="J18" i="39"/>
  <c r="J19" i="39"/>
  <c r="J20" i="39"/>
  <c r="J24" i="39"/>
  <c r="J25" i="39"/>
  <c r="J26" i="39"/>
  <c r="J27" i="39"/>
  <c r="J44" i="39"/>
  <c r="J28" i="39"/>
  <c r="J29" i="39"/>
  <c r="J30" i="39"/>
  <c r="J31" i="39"/>
  <c r="J32" i="39"/>
  <c r="J33" i="39"/>
  <c r="J34" i="39"/>
  <c r="J35" i="39"/>
  <c r="J36" i="39"/>
  <c r="J37" i="39"/>
  <c r="J81" i="39"/>
  <c r="M9" i="39"/>
  <c r="L34" i="1" s="1"/>
  <c r="M13" i="39"/>
  <c r="M17" i="39"/>
  <c r="M20" i="39"/>
  <c r="M24" i="39"/>
  <c r="J1" i="39" l="1"/>
  <c r="L3" i="42"/>
  <c r="M41" i="1"/>
  <c r="M44" i="1"/>
  <c r="M39" i="1"/>
  <c r="M55" i="1" l="1"/>
  <c r="G2" i="40"/>
  <c r="E2" i="40"/>
  <c r="H2" i="41"/>
  <c r="H2" i="40" l="1"/>
  <c r="H4" i="40" s="1"/>
  <c r="L58" i="1" l="1"/>
  <c r="B12" i="32" l="1"/>
  <c r="M16" i="32"/>
  <c r="M18" i="32" s="1"/>
  <c r="G80" i="36"/>
  <c r="C1" i="36" l="1"/>
  <c r="D1" i="36" s="1"/>
  <c r="K58" i="1" l="1"/>
  <c r="M60" i="1" l="1"/>
  <c r="I54" i="33"/>
  <c r="I55" i="33"/>
  <c r="T92" i="1"/>
  <c r="T93" i="1"/>
  <c r="T94" i="1"/>
  <c r="T95" i="1"/>
  <c r="T96" i="1"/>
  <c r="T97" i="1"/>
  <c r="T98" i="1" l="1"/>
  <c r="L23" i="1"/>
  <c r="L24" i="1"/>
  <c r="I161" i="39" l="1"/>
  <c r="I160" i="39"/>
  <c r="I159" i="39"/>
  <c r="I158" i="39"/>
  <c r="I157" i="39"/>
  <c r="I156" i="39"/>
  <c r="I155" i="39"/>
  <c r="I154" i="39"/>
  <c r="I153" i="39"/>
  <c r="I152" i="39"/>
  <c r="I151" i="39"/>
  <c r="I150" i="39"/>
  <c r="I149" i="39"/>
  <c r="I148" i="39"/>
  <c r="I147" i="39"/>
  <c r="I146" i="39"/>
  <c r="I145" i="39"/>
  <c r="I144" i="39"/>
  <c r="I143" i="39"/>
  <c r="I142" i="39"/>
  <c r="I141" i="39"/>
  <c r="I140" i="39"/>
  <c r="I139" i="39"/>
  <c r="I138" i="39"/>
  <c r="I137" i="39"/>
  <c r="I136" i="39"/>
  <c r="I135" i="39"/>
  <c r="I134" i="39"/>
  <c r="I133" i="39"/>
  <c r="I132" i="39"/>
  <c r="I131" i="39"/>
  <c r="I130" i="39"/>
  <c r="I129" i="39"/>
  <c r="I128" i="39"/>
  <c r="I127" i="39"/>
  <c r="I126" i="39"/>
  <c r="I125" i="39"/>
  <c r="I124" i="39"/>
  <c r="I123" i="39"/>
  <c r="I122" i="39"/>
  <c r="I121" i="39"/>
  <c r="I120" i="39"/>
  <c r="I119" i="39"/>
  <c r="I118" i="39"/>
  <c r="I117" i="39"/>
  <c r="I116" i="39"/>
  <c r="I115" i="39"/>
  <c r="I109" i="39"/>
  <c r="I114" i="39"/>
  <c r="I113" i="39"/>
  <c r="I112" i="39"/>
  <c r="I111" i="39"/>
  <c r="I108" i="39"/>
  <c r="I107" i="39"/>
  <c r="I106" i="39"/>
  <c r="I105" i="39"/>
  <c r="I104" i="39"/>
  <c r="I103" i="39"/>
  <c r="I102" i="39"/>
  <c r="I101" i="39"/>
  <c r="I100" i="39"/>
  <c r="I99" i="39"/>
  <c r="I98" i="39"/>
  <c r="I97" i="39"/>
  <c r="I96" i="39"/>
  <c r="I95" i="39"/>
  <c r="I94" i="39"/>
  <c r="I93" i="39"/>
  <c r="I92" i="39"/>
  <c r="I91" i="39"/>
  <c r="I90" i="39"/>
  <c r="I89" i="39"/>
  <c r="I88" i="39"/>
  <c r="I87" i="39"/>
  <c r="I86" i="39"/>
  <c r="I85" i="39"/>
  <c r="I84" i="39"/>
  <c r="I83" i="39"/>
  <c r="I82" i="39"/>
  <c r="I80" i="39"/>
  <c r="I79" i="39"/>
  <c r="I78" i="39"/>
  <c r="I77" i="39"/>
  <c r="I76" i="39"/>
  <c r="I75" i="39"/>
  <c r="I74" i="39"/>
  <c r="I73" i="39"/>
  <c r="I72" i="39"/>
  <c r="I71" i="39"/>
  <c r="I70" i="39"/>
  <c r="I69" i="39"/>
  <c r="I68" i="39"/>
  <c r="I67" i="39"/>
  <c r="I66" i="39"/>
  <c r="I65" i="39"/>
  <c r="I64" i="39"/>
  <c r="I63" i="39"/>
  <c r="I62" i="39"/>
  <c r="I57" i="39"/>
  <c r="I56" i="39"/>
  <c r="I55" i="39"/>
  <c r="I61" i="39"/>
  <c r="I60" i="39"/>
  <c r="I59" i="39"/>
  <c r="I58" i="39"/>
  <c r="I54" i="39"/>
  <c r="I53" i="39"/>
  <c r="I3" i="39"/>
  <c r="I52" i="39"/>
  <c r="I51" i="39"/>
  <c r="I50" i="39"/>
  <c r="I49" i="39"/>
  <c r="I48" i="39"/>
  <c r="I47" i="39"/>
  <c r="I46" i="39"/>
  <c r="I45" i="39"/>
  <c r="I42" i="39"/>
  <c r="I41" i="39"/>
  <c r="I40" i="39"/>
  <c r="I39" i="39"/>
  <c r="I38" i="39"/>
  <c r="I37" i="39"/>
  <c r="I36" i="39"/>
  <c r="I35" i="39"/>
  <c r="I34" i="39"/>
  <c r="I33" i="39"/>
  <c r="I32" i="39"/>
  <c r="I31" i="39"/>
  <c r="I30" i="39"/>
  <c r="I29" i="39"/>
  <c r="I28" i="39"/>
  <c r="I44" i="39"/>
  <c r="I27" i="39"/>
  <c r="L45" i="1"/>
  <c r="I26" i="39"/>
  <c r="I25" i="39"/>
  <c r="I24" i="39"/>
  <c r="I23" i="39"/>
  <c r="I22" i="39"/>
  <c r="I21" i="39"/>
  <c r="I81" i="39"/>
  <c r="L37" i="1"/>
  <c r="I18" i="39"/>
  <c r="M15" i="39" s="1"/>
  <c r="L43" i="1" s="1"/>
  <c r="I15" i="39"/>
  <c r="L22" i="1"/>
  <c r="I14" i="39"/>
  <c r="M28" i="39" s="1"/>
  <c r="L54" i="1" s="1"/>
  <c r="T54" i="1" s="1"/>
  <c r="I13" i="39"/>
  <c r="I12" i="39"/>
  <c r="I11" i="39"/>
  <c r="I10" i="39"/>
  <c r="I9" i="39"/>
  <c r="I8" i="39"/>
  <c r="I7" i="39"/>
  <c r="I6" i="39"/>
  <c r="I5" i="39"/>
  <c r="I4" i="39"/>
  <c r="I162" i="33"/>
  <c r="M7" i="39" l="1"/>
  <c r="M19" i="39"/>
  <c r="M22" i="39"/>
  <c r="L47" i="1" s="1"/>
  <c r="M25" i="39"/>
  <c r="M27" i="39"/>
  <c r="L53" i="1" s="1"/>
  <c r="T53" i="1" s="1"/>
  <c r="M10" i="39"/>
  <c r="L33" i="1" s="1"/>
  <c r="M21" i="39"/>
  <c r="L46" i="1" s="1"/>
  <c r="M23" i="39"/>
  <c r="L38" i="1" s="1"/>
  <c r="M16" i="39"/>
  <c r="L36" i="1" s="1"/>
  <c r="M8" i="39"/>
  <c r="L39" i="1" s="1"/>
  <c r="M14" i="39"/>
  <c r="L31" i="1" s="1"/>
  <c r="M18" i="39"/>
  <c r="L48" i="1" s="1"/>
  <c r="M12" i="39"/>
  <c r="L40" i="1" s="1"/>
  <c r="M11" i="39"/>
  <c r="L29" i="1" s="1"/>
  <c r="M6" i="39"/>
  <c r="I118" i="33"/>
  <c r="L60" i="1"/>
  <c r="K67" i="27"/>
  <c r="F69" i="24"/>
  <c r="M2" i="39" l="1"/>
  <c r="L41" i="1"/>
  <c r="L44" i="1"/>
  <c r="K23" i="1"/>
  <c r="K24" i="1"/>
  <c r="I53" i="33"/>
  <c r="I56" i="33"/>
  <c r="L55" i="1" l="1"/>
  <c r="G1" i="36"/>
  <c r="H2" i="37"/>
  <c r="F14" i="38"/>
  <c r="H4" i="37" l="1"/>
  <c r="I49" i="33"/>
  <c r="I48" i="33"/>
  <c r="B67" i="1" l="1"/>
  <c r="B74" i="1" s="1"/>
  <c r="C72" i="25"/>
  <c r="B76" i="1" l="1"/>
  <c r="C62" i="25"/>
  <c r="N69" i="25"/>
  <c r="O69" i="25" s="1"/>
  <c r="P69" i="25" s="1"/>
  <c r="Q69" i="25" s="1"/>
  <c r="R69" i="25" s="1"/>
  <c r="N68" i="25"/>
  <c r="O68" i="25" s="1"/>
  <c r="P68" i="25" s="1"/>
  <c r="Q68" i="25" s="1"/>
  <c r="R68" i="25" s="1"/>
  <c r="N67" i="25"/>
  <c r="O67" i="25" s="1"/>
  <c r="P67" i="25" s="1"/>
  <c r="Q67" i="25" s="1"/>
  <c r="R67" i="25" s="1"/>
  <c r="J66" i="25"/>
  <c r="J72" i="25" s="1"/>
  <c r="J49" i="25" s="1"/>
  <c r="R62" i="25"/>
  <c r="R48" i="25" s="1"/>
  <c r="Q62" i="25"/>
  <c r="Q48" i="25" s="1"/>
  <c r="P62" i="25"/>
  <c r="P48" i="25" s="1"/>
  <c r="O62" i="25"/>
  <c r="O48" i="25" s="1"/>
  <c r="N62" i="25"/>
  <c r="N48" i="25" s="1"/>
  <c r="J59" i="25"/>
  <c r="N47" i="25"/>
  <c r="N46" i="25"/>
  <c r="N66" i="25" s="1"/>
  <c r="N72" i="25" l="1"/>
  <c r="N49" i="25" s="1"/>
  <c r="N50" i="25" s="1"/>
  <c r="O46" i="25"/>
  <c r="O66" i="25" s="1"/>
  <c r="O72" i="25" s="1"/>
  <c r="O49" i="25" s="1"/>
  <c r="J62" i="25"/>
  <c r="J48" i="25" s="1"/>
  <c r="J50" i="25" s="1"/>
  <c r="O47" i="25"/>
  <c r="P46" i="25" l="1"/>
  <c r="P66" i="25" s="1"/>
  <c r="P72" i="25" s="1"/>
  <c r="P49" i="25" s="1"/>
  <c r="O50" i="25"/>
  <c r="P47" i="25"/>
  <c r="Q46" i="25" l="1"/>
  <c r="Q66" i="25" s="1"/>
  <c r="Q72" i="25" s="1"/>
  <c r="Q49" i="25" s="1"/>
  <c r="Q47" i="25"/>
  <c r="P50" i="25"/>
  <c r="R46" i="25" l="1"/>
  <c r="R66" i="25" s="1"/>
  <c r="R72" i="25" s="1"/>
  <c r="R49" i="25" s="1"/>
  <c r="R47" i="25"/>
  <c r="Q50" i="25"/>
  <c r="R50" i="25" l="1"/>
  <c r="R15" i="1"/>
  <c r="R16" i="1"/>
  <c r="I4" i="33" l="1"/>
  <c r="I5" i="33"/>
  <c r="I6" i="33"/>
  <c r="I7" i="33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24" i="33"/>
  <c r="I25" i="33"/>
  <c r="I26" i="33"/>
  <c r="I27" i="33"/>
  <c r="I28" i="33"/>
  <c r="I29" i="33"/>
  <c r="I30" i="33"/>
  <c r="I31" i="33"/>
  <c r="I32" i="33"/>
  <c r="I33" i="33"/>
  <c r="I34" i="33"/>
  <c r="I35" i="33"/>
  <c r="I36" i="33"/>
  <c r="I37" i="33"/>
  <c r="I38" i="33"/>
  <c r="I39" i="33"/>
  <c r="I40" i="33"/>
  <c r="I41" i="33"/>
  <c r="I42" i="33"/>
  <c r="I43" i="33"/>
  <c r="I44" i="33"/>
  <c r="I45" i="33"/>
  <c r="I46" i="33"/>
  <c r="I47" i="33"/>
  <c r="I50" i="33"/>
  <c r="I51" i="33"/>
  <c r="I52" i="33"/>
  <c r="I57" i="33"/>
  <c r="I58" i="33"/>
  <c r="I59" i="33"/>
  <c r="I60" i="33"/>
  <c r="I61" i="33"/>
  <c r="I62" i="33"/>
  <c r="I63" i="33"/>
  <c r="I64" i="33"/>
  <c r="I65" i="33"/>
  <c r="I66" i="33"/>
  <c r="I67" i="33"/>
  <c r="I68" i="33"/>
  <c r="I69" i="33"/>
  <c r="I70" i="33"/>
  <c r="I71" i="33"/>
  <c r="I72" i="33"/>
  <c r="I73" i="33"/>
  <c r="I74" i="33"/>
  <c r="I75" i="33"/>
  <c r="I76" i="33"/>
  <c r="I77" i="33"/>
  <c r="I78" i="33"/>
  <c r="I79" i="33"/>
  <c r="I80" i="33"/>
  <c r="I81" i="33"/>
  <c r="I82" i="33"/>
  <c r="I83" i="33"/>
  <c r="I84" i="33"/>
  <c r="I85" i="33"/>
  <c r="I86" i="33"/>
  <c r="I87" i="33"/>
  <c r="I88" i="33"/>
  <c r="I89" i="33"/>
  <c r="I90" i="33"/>
  <c r="I91" i="33"/>
  <c r="I92" i="33"/>
  <c r="I93" i="33"/>
  <c r="I94" i="33"/>
  <c r="I95" i="33"/>
  <c r="I96" i="33"/>
  <c r="I97" i="33"/>
  <c r="I98" i="33"/>
  <c r="I99" i="33"/>
  <c r="I100" i="33"/>
  <c r="I101" i="33"/>
  <c r="I102" i="33"/>
  <c r="I103" i="33"/>
  <c r="I104" i="33"/>
  <c r="I105" i="33"/>
  <c r="I106" i="33"/>
  <c r="I107" i="33"/>
  <c r="I108" i="33"/>
  <c r="I109" i="33"/>
  <c r="I110" i="33"/>
  <c r="I111" i="33"/>
  <c r="I112" i="33"/>
  <c r="I113" i="33"/>
  <c r="I114" i="33"/>
  <c r="I115" i="33"/>
  <c r="I116" i="33"/>
  <c r="I117" i="33"/>
  <c r="I119" i="33"/>
  <c r="I120" i="33"/>
  <c r="I121" i="33"/>
  <c r="I122" i="33"/>
  <c r="I123" i="33"/>
  <c r="I124" i="33"/>
  <c r="I125" i="33"/>
  <c r="I126" i="33"/>
  <c r="I127" i="33"/>
  <c r="I128" i="33"/>
  <c r="I129" i="33"/>
  <c r="I130" i="33"/>
  <c r="I131" i="33"/>
  <c r="I132" i="33"/>
  <c r="I133" i="33"/>
  <c r="I134" i="33"/>
  <c r="I135" i="33"/>
  <c r="I136" i="33"/>
  <c r="I137" i="33"/>
  <c r="I138" i="33"/>
  <c r="I139" i="33"/>
  <c r="I140" i="33"/>
  <c r="I141" i="33"/>
  <c r="I142" i="33"/>
  <c r="I143" i="33"/>
  <c r="I144" i="33"/>
  <c r="I145" i="33"/>
  <c r="I146" i="33"/>
  <c r="I147" i="33"/>
  <c r="I148" i="33"/>
  <c r="I149" i="33"/>
  <c r="I150" i="33"/>
  <c r="I151" i="33"/>
  <c r="I152" i="33"/>
  <c r="I153" i="33"/>
  <c r="I154" i="33"/>
  <c r="I155" i="33"/>
  <c r="I156" i="33"/>
  <c r="I157" i="33"/>
  <c r="I158" i="33"/>
  <c r="I159" i="33"/>
  <c r="I160" i="33"/>
  <c r="I161" i="33"/>
  <c r="L26" i="33"/>
  <c r="K45" i="1" s="1"/>
  <c r="L24" i="33"/>
  <c r="L17" i="33"/>
  <c r="K37" i="1" s="1"/>
  <c r="L13" i="33"/>
  <c r="K22" i="1" s="1"/>
  <c r="L9" i="33"/>
  <c r="K34" i="1" s="1"/>
  <c r="I3" i="33"/>
  <c r="L25" i="33" l="1"/>
  <c r="L20" i="33"/>
  <c r="K52" i="1" s="1"/>
  <c r="L14" i="33"/>
  <c r="K31" i="1" s="1"/>
  <c r="L18" i="33"/>
  <c r="K48" i="1" s="1"/>
  <c r="L7" i="33"/>
  <c r="L11" i="33"/>
  <c r="K29" i="1" s="1"/>
  <c r="L16" i="33"/>
  <c r="K36" i="1" s="1"/>
  <c r="L22" i="33"/>
  <c r="K47" i="1" s="1"/>
  <c r="L10" i="33"/>
  <c r="K33" i="1" s="1"/>
  <c r="L6" i="33"/>
  <c r="K41" i="1" s="1"/>
  <c r="L8" i="33"/>
  <c r="K39" i="1" s="1"/>
  <c r="L21" i="33"/>
  <c r="K46" i="1" s="1"/>
  <c r="L15" i="33"/>
  <c r="K43" i="1" s="1"/>
  <c r="L12" i="33"/>
  <c r="K40" i="1" s="1"/>
  <c r="L23" i="33"/>
  <c r="K38" i="1" s="1"/>
  <c r="L19" i="33"/>
  <c r="K44" i="1" s="1"/>
  <c r="I62" i="25"/>
  <c r="H62" i="25"/>
  <c r="G62" i="25"/>
  <c r="E62" i="25"/>
  <c r="F62" i="25"/>
  <c r="I38" i="29"/>
  <c r="I65" i="29"/>
  <c r="I75" i="29"/>
  <c r="I76" i="29"/>
  <c r="I153" i="29"/>
  <c r="K55" i="1" l="1"/>
  <c r="L2" i="33"/>
  <c r="I161" i="29"/>
  <c r="I160" i="29"/>
  <c r="I159" i="29"/>
  <c r="D72" i="25" l="1"/>
  <c r="E72" i="25" l="1"/>
  <c r="D62" i="25"/>
  <c r="I158" i="29"/>
  <c r="I157" i="29"/>
  <c r="I156" i="29"/>
  <c r="I155" i="29"/>
  <c r="F72" i="25" l="1"/>
  <c r="I154" i="29"/>
  <c r="I152" i="29"/>
  <c r="G72" i="25" l="1"/>
  <c r="I151" i="29"/>
  <c r="I150" i="29"/>
  <c r="I72" i="25" l="1"/>
  <c r="H72" i="25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34" i="29"/>
  <c r="I135" i="29"/>
  <c r="I136" i="29"/>
  <c r="I137" i="29"/>
  <c r="I138" i="29"/>
  <c r="I139" i="29"/>
  <c r="I140" i="29"/>
  <c r="I141" i="29"/>
  <c r="I142" i="29"/>
  <c r="I143" i="29"/>
  <c r="I144" i="29"/>
  <c r="I145" i="29"/>
  <c r="I146" i="29"/>
  <c r="I147" i="29"/>
  <c r="I148" i="29"/>
  <c r="I149" i="29"/>
  <c r="I116" i="29"/>
  <c r="I115" i="29"/>
  <c r="I114" i="29" l="1"/>
  <c r="I113" i="29"/>
  <c r="I112" i="29"/>
  <c r="I111" i="29"/>
  <c r="C12" i="32" l="1"/>
  <c r="D12" i="32"/>
  <c r="E12" i="32"/>
  <c r="F12" i="32"/>
  <c r="G12" i="32"/>
  <c r="H12" i="32"/>
  <c r="I12" i="32"/>
  <c r="U49" i="1" l="1"/>
  <c r="R55" i="1" l="1"/>
  <c r="R56" i="1" s="1"/>
  <c r="S49" i="1"/>
  <c r="O55" i="1"/>
  <c r="N55" i="1"/>
  <c r="J19" i="19"/>
  <c r="S55" i="1" l="1"/>
  <c r="T49" i="1"/>
  <c r="Q55" i="1"/>
  <c r="P55" i="1"/>
  <c r="E1" i="31"/>
  <c r="F72" i="30" l="1"/>
  <c r="I23" i="29" l="1"/>
  <c r="K60" i="1"/>
  <c r="I21" i="29" l="1"/>
  <c r="J24" i="1"/>
  <c r="J23" i="1"/>
  <c r="T23" i="1" s="1"/>
  <c r="I110" i="29" l="1"/>
  <c r="I109" i="29"/>
  <c r="I108" i="29"/>
  <c r="I107" i="29"/>
  <c r="I106" i="29"/>
  <c r="I105" i="29"/>
  <c r="I104" i="29"/>
  <c r="I103" i="29"/>
  <c r="I102" i="29"/>
  <c r="I101" i="29"/>
  <c r="I100" i="29"/>
  <c r="I99" i="29"/>
  <c r="I98" i="29"/>
  <c r="I97" i="29"/>
  <c r="I96" i="29"/>
  <c r="I95" i="29"/>
  <c r="I94" i="29"/>
  <c r="I93" i="29"/>
  <c r="I92" i="29"/>
  <c r="I91" i="29"/>
  <c r="I90" i="29"/>
  <c r="I89" i="29"/>
  <c r="I88" i="29"/>
  <c r="I87" i="29"/>
  <c r="I86" i="29"/>
  <c r="I85" i="29"/>
  <c r="I84" i="29"/>
  <c r="I83" i="29"/>
  <c r="I82" i="29"/>
  <c r="I81" i="29"/>
  <c r="I80" i="29"/>
  <c r="L27" i="29" s="1"/>
  <c r="J45" i="1" s="1"/>
  <c r="T45" i="1" s="1"/>
  <c r="I79" i="29"/>
  <c r="I78" i="29"/>
  <c r="I77" i="29"/>
  <c r="I74" i="29"/>
  <c r="I73" i="29"/>
  <c r="I72" i="29"/>
  <c r="I71" i="29"/>
  <c r="L12" i="29" s="1"/>
  <c r="J29" i="1" s="1"/>
  <c r="T29" i="1" s="1"/>
  <c r="I70" i="29"/>
  <c r="I69" i="29"/>
  <c r="I68" i="29"/>
  <c r="I67" i="29"/>
  <c r="I66" i="29"/>
  <c r="I64" i="29"/>
  <c r="I63" i="29"/>
  <c r="I62" i="29"/>
  <c r="I61" i="29"/>
  <c r="I60" i="29"/>
  <c r="I59" i="29"/>
  <c r="I58" i="29"/>
  <c r="I57" i="29"/>
  <c r="I56" i="29"/>
  <c r="I55" i="29"/>
  <c r="I54" i="29"/>
  <c r="I53" i="29"/>
  <c r="I52" i="29"/>
  <c r="I51" i="29"/>
  <c r="I50" i="29"/>
  <c r="I49" i="29"/>
  <c r="I48" i="29"/>
  <c r="I47" i="29"/>
  <c r="I46" i="29"/>
  <c r="I45" i="29"/>
  <c r="I44" i="29"/>
  <c r="I43" i="29"/>
  <c r="I42" i="29"/>
  <c r="I41" i="29"/>
  <c r="I40" i="29"/>
  <c r="I39" i="29"/>
  <c r="I29" i="29"/>
  <c r="I37" i="29"/>
  <c r="I36" i="29"/>
  <c r="I35" i="29"/>
  <c r="I34" i="29"/>
  <c r="L25" i="29" s="1"/>
  <c r="I33" i="29"/>
  <c r="I32" i="29"/>
  <c r="I31" i="29"/>
  <c r="I30" i="29"/>
  <c r="I28" i="29"/>
  <c r="L26" i="29"/>
  <c r="I27" i="29"/>
  <c r="I26" i="29"/>
  <c r="I25" i="29"/>
  <c r="I24" i="29"/>
  <c r="I22" i="29"/>
  <c r="I20" i="29"/>
  <c r="I19" i="29"/>
  <c r="I18" i="29"/>
  <c r="I17" i="29"/>
  <c r="L16" i="29"/>
  <c r="J43" i="1" s="1"/>
  <c r="I16" i="29"/>
  <c r="I15" i="29"/>
  <c r="L21" i="29" s="1"/>
  <c r="J52" i="1" s="1"/>
  <c r="I14" i="29"/>
  <c r="I13" i="29"/>
  <c r="I12" i="29"/>
  <c r="I11" i="29"/>
  <c r="I10" i="29"/>
  <c r="I9" i="29"/>
  <c r="I8" i="29"/>
  <c r="I3" i="29"/>
  <c r="I7" i="29"/>
  <c r="I6" i="29"/>
  <c r="I5" i="29"/>
  <c r="I4" i="29"/>
  <c r="J58" i="1"/>
  <c r="T58" i="1" s="1"/>
  <c r="T62" i="1" l="1"/>
  <c r="L17" i="29"/>
  <c r="J36" i="1" s="1"/>
  <c r="L18" i="29"/>
  <c r="J37" i="1" s="1"/>
  <c r="L19" i="29"/>
  <c r="J48" i="1" s="1"/>
  <c r="L9" i="29"/>
  <c r="J39" i="1" s="1"/>
  <c r="L15" i="29"/>
  <c r="J31" i="1" s="1"/>
  <c r="T31" i="1" s="1"/>
  <c r="L14" i="29"/>
  <c r="J22" i="1" s="1"/>
  <c r="T22" i="1" s="1"/>
  <c r="L20" i="29"/>
  <c r="J44" i="1" s="1"/>
  <c r="L11" i="29"/>
  <c r="J33" i="1" s="1"/>
  <c r="L8" i="29"/>
  <c r="L7" i="29"/>
  <c r="L23" i="29"/>
  <c r="J47" i="1" s="1"/>
  <c r="L22" i="29"/>
  <c r="J46" i="1" s="1"/>
  <c r="L10" i="29"/>
  <c r="J34" i="1" s="1"/>
  <c r="L24" i="29"/>
  <c r="J38" i="1" s="1"/>
  <c r="L13" i="29"/>
  <c r="J40" i="1" s="1"/>
  <c r="I109" i="26"/>
  <c r="I108" i="26"/>
  <c r="I107" i="26"/>
  <c r="I106" i="26"/>
  <c r="I105" i="26"/>
  <c r="I104" i="26"/>
  <c r="I103" i="26"/>
  <c r="I102" i="26"/>
  <c r="I101" i="26"/>
  <c r="I100" i="26"/>
  <c r="I99" i="26"/>
  <c r="J41" i="1" l="1"/>
  <c r="L3" i="29"/>
  <c r="I98" i="26"/>
  <c r="J55" i="1" l="1"/>
  <c r="I3" i="26"/>
  <c r="I88" i="26"/>
  <c r="I77" i="26"/>
  <c r="I78" i="26"/>
  <c r="I79" i="26"/>
  <c r="I80" i="26"/>
  <c r="I81" i="26"/>
  <c r="I82" i="26"/>
  <c r="I83" i="26"/>
  <c r="I84" i="26"/>
  <c r="I85" i="26"/>
  <c r="I86" i="26"/>
  <c r="I87" i="26"/>
  <c r="I89" i="26"/>
  <c r="I90" i="26"/>
  <c r="I91" i="26"/>
  <c r="I92" i="26"/>
  <c r="I93" i="26"/>
  <c r="I94" i="26"/>
  <c r="I95" i="26"/>
  <c r="I96" i="26"/>
  <c r="I97" i="26"/>
  <c r="I76" i="26"/>
  <c r="I75" i="26"/>
  <c r="I74" i="26"/>
  <c r="I73" i="26"/>
  <c r="I71" i="26"/>
  <c r="I72" i="26"/>
  <c r="I70" i="26" l="1"/>
  <c r="I69" i="26"/>
  <c r="I68" i="26"/>
  <c r="I66" i="26"/>
  <c r="I67" i="26"/>
  <c r="I65" i="26"/>
  <c r="I64" i="26"/>
  <c r="I63" i="26"/>
  <c r="I62" i="26"/>
  <c r="I61" i="26"/>
  <c r="I60" i="26"/>
  <c r="I59" i="26"/>
  <c r="I58" i="26"/>
  <c r="I57" i="26"/>
  <c r="I56" i="26"/>
  <c r="I55" i="26"/>
  <c r="I54" i="26"/>
  <c r="I53" i="26"/>
  <c r="I44" i="26"/>
  <c r="I39" i="26"/>
  <c r="I25" i="26"/>
  <c r="J60" i="1"/>
  <c r="I19" i="26"/>
  <c r="I20" i="26"/>
  <c r="I21" i="26"/>
  <c r="I22" i="26"/>
  <c r="I23" i="26"/>
  <c r="I24" i="26"/>
  <c r="I26" i="26"/>
  <c r="I27" i="26"/>
  <c r="I28" i="26"/>
  <c r="I29" i="26"/>
  <c r="I30" i="26"/>
  <c r="I31" i="26"/>
  <c r="I32" i="26"/>
  <c r="L25" i="26" s="1"/>
  <c r="I27" i="1" s="1"/>
  <c r="T27" i="1" s="1"/>
  <c r="I33" i="26"/>
  <c r="I34" i="26"/>
  <c r="I35" i="26"/>
  <c r="I36" i="26"/>
  <c r="I37" i="26"/>
  <c r="I38" i="26"/>
  <c r="I40" i="26"/>
  <c r="I41" i="26"/>
  <c r="I42" i="26"/>
  <c r="I43" i="26"/>
  <c r="I45" i="26"/>
  <c r="I46" i="26"/>
  <c r="I47" i="26"/>
  <c r="I48" i="26"/>
  <c r="I49" i="26"/>
  <c r="I50" i="26"/>
  <c r="I51" i="26"/>
  <c r="I52" i="26"/>
  <c r="E3" i="27"/>
  <c r="K52" i="27" s="1"/>
  <c r="F70" i="28"/>
  <c r="K53" i="27" s="1"/>
  <c r="K55" i="27" l="1"/>
  <c r="L24" i="26"/>
  <c r="I38" i="1" s="1"/>
  <c r="T38" i="1" s="1"/>
  <c r="R7" i="1"/>
  <c r="R8" i="1"/>
  <c r="R9" i="1"/>
  <c r="R10" i="1"/>
  <c r="R11" i="1"/>
  <c r="R12" i="1"/>
  <c r="R6" i="1"/>
  <c r="I5" i="26"/>
  <c r="I4" i="26" l="1"/>
  <c r="I6" i="26"/>
  <c r="I7" i="26"/>
  <c r="L26" i="26" s="1"/>
  <c r="I8" i="26"/>
  <c r="L14" i="26" s="1"/>
  <c r="I9" i="26"/>
  <c r="L10" i="26" s="1"/>
  <c r="I34" i="1" s="1"/>
  <c r="I10" i="26"/>
  <c r="L18" i="26" s="1"/>
  <c r="I37" i="1" s="1"/>
  <c r="I11" i="26"/>
  <c r="I12" i="26"/>
  <c r="I13" i="26"/>
  <c r="I14" i="26"/>
  <c r="I15" i="26"/>
  <c r="L15" i="26" s="1"/>
  <c r="I30" i="1" s="1"/>
  <c r="I16" i="26"/>
  <c r="I17" i="26"/>
  <c r="I18" i="26"/>
  <c r="L19" i="26" s="1"/>
  <c r="I48" i="1" s="1"/>
  <c r="L20" i="26"/>
  <c r="I44" i="1" s="1"/>
  <c r="I83" i="20"/>
  <c r="I82" i="20"/>
  <c r="L22" i="26"/>
  <c r="I46" i="1" s="1"/>
  <c r="L21" i="26"/>
  <c r="L17" i="26"/>
  <c r="I36" i="1" s="1"/>
  <c r="L16" i="26"/>
  <c r="I43" i="1" s="1"/>
  <c r="L12" i="26"/>
  <c r="I28" i="1" s="1"/>
  <c r="L9" i="26"/>
  <c r="I39" i="1" s="1"/>
  <c r="I81" i="20"/>
  <c r="L11" i="26" l="1"/>
  <c r="I33" i="1" s="1"/>
  <c r="L13" i="26"/>
  <c r="I40" i="1" s="1"/>
  <c r="L7" i="26"/>
  <c r="I24" i="1"/>
  <c r="L23" i="26"/>
  <c r="I47" i="1" s="1"/>
  <c r="L8" i="26"/>
  <c r="I41" i="1" l="1"/>
  <c r="I55" i="1" s="1"/>
  <c r="L3" i="26"/>
  <c r="I80" i="20"/>
  <c r="I79" i="20"/>
  <c r="I78" i="20" l="1"/>
  <c r="I68" i="20"/>
  <c r="I69" i="20"/>
  <c r="I70" i="20"/>
  <c r="I71" i="20"/>
  <c r="I72" i="20"/>
  <c r="I73" i="20"/>
  <c r="I74" i="20"/>
  <c r="I75" i="20"/>
  <c r="I76" i="20"/>
  <c r="I77" i="20"/>
  <c r="I67" i="20"/>
  <c r="I66" i="20"/>
  <c r="J9" i="19"/>
  <c r="I65" i="20"/>
  <c r="I64" i="20"/>
  <c r="I63" i="20"/>
  <c r="I62" i="20" l="1"/>
  <c r="I61" i="20"/>
  <c r="I60" i="20"/>
  <c r="I59" i="20"/>
  <c r="I58" i="20"/>
  <c r="I57" i="20"/>
  <c r="I56" i="20"/>
  <c r="I55" i="20"/>
  <c r="I54" i="20"/>
  <c r="I53" i="20"/>
  <c r="I52" i="20"/>
  <c r="I51" i="20"/>
  <c r="I50" i="20" l="1"/>
  <c r="I49" i="20"/>
  <c r="I48" i="20"/>
  <c r="L23" i="20"/>
  <c r="H47" i="1" s="1"/>
  <c r="T47" i="1" s="1"/>
  <c r="I47" i="20"/>
  <c r="I46" i="20" l="1"/>
  <c r="I45" i="20"/>
  <c r="I44" i="20"/>
  <c r="I43" i="20"/>
  <c r="L22" i="20" s="1"/>
  <c r="H46" i="1" s="1"/>
  <c r="T46" i="1" s="1"/>
  <c r="I42" i="20"/>
  <c r="I41" i="20"/>
  <c r="I40" i="20"/>
  <c r="I39" i="20"/>
  <c r="I38" i="20" l="1"/>
  <c r="I31" i="20"/>
  <c r="I32" i="20"/>
  <c r="I33" i="20"/>
  <c r="I34" i="20"/>
  <c r="I35" i="20"/>
  <c r="I36" i="20"/>
  <c r="I37" i="20"/>
  <c r="I30" i="20"/>
  <c r="I29" i="20"/>
  <c r="I28" i="20"/>
  <c r="I25" i="20"/>
  <c r="I26" i="20"/>
  <c r="I27" i="20"/>
  <c r="L21" i="20" l="1"/>
  <c r="H52" i="1" s="1"/>
  <c r="T52" i="1" s="1"/>
  <c r="R17" i="1"/>
  <c r="L19" i="20"/>
  <c r="L18" i="20"/>
  <c r="H37" i="1" s="1"/>
  <c r="L17" i="20"/>
  <c r="H36" i="1" s="1"/>
  <c r="L16" i="20"/>
  <c r="H43" i="1" s="1"/>
  <c r="L12" i="20"/>
  <c r="H28" i="1" s="1"/>
  <c r="T28" i="1" s="1"/>
  <c r="L9" i="20"/>
  <c r="I15" i="20"/>
  <c r="L10" i="20" s="1"/>
  <c r="H34" i="1" s="1"/>
  <c r="I12" i="20"/>
  <c r="L13" i="20" s="1"/>
  <c r="H40" i="1" s="1"/>
  <c r="I8" i="20"/>
  <c r="I4" i="20"/>
  <c r="I3" i="20"/>
  <c r="I7" i="20"/>
  <c r="L15" i="20" s="1"/>
  <c r="H30" i="1" s="1"/>
  <c r="H75" i="18" l="1"/>
  <c r="H76" i="18"/>
  <c r="H4" i="18"/>
  <c r="H32" i="18"/>
  <c r="H2" i="18" l="1"/>
  <c r="H14" i="18"/>
  <c r="K15" i="18" s="1"/>
  <c r="G43" i="1" s="1"/>
  <c r="T43" i="1" s="1"/>
  <c r="I21" i="20" l="1"/>
  <c r="L14" i="20" s="1"/>
  <c r="H24" i="1" s="1"/>
  <c r="I22" i="20"/>
  <c r="I23" i="20"/>
  <c r="I24" i="20"/>
  <c r="L20" i="20" l="1"/>
  <c r="H44" i="1" s="1"/>
  <c r="T44" i="1" s="1"/>
  <c r="I17" i="20" l="1"/>
  <c r="I16" i="20"/>
  <c r="I13" i="20"/>
  <c r="I14" i="20"/>
  <c r="F71" i="15"/>
  <c r="F70" i="15"/>
  <c r="F69" i="15"/>
  <c r="I20" i="20"/>
  <c r="I18" i="20"/>
  <c r="F64" i="21"/>
  <c r="K1" i="23" l="1"/>
  <c r="O23" i="23" l="1"/>
  <c r="E23" i="23"/>
  <c r="H23" i="23" s="1"/>
  <c r="O22" i="23"/>
  <c r="E22" i="23"/>
  <c r="H22" i="23" s="1"/>
  <c r="M22" i="23" s="1"/>
  <c r="P22" i="23" s="1"/>
  <c r="O21" i="23"/>
  <c r="E21" i="23"/>
  <c r="H21" i="23" s="1"/>
  <c r="O20" i="23"/>
  <c r="E20" i="23"/>
  <c r="H20" i="23" s="1"/>
  <c r="O19" i="23"/>
  <c r="E19" i="23"/>
  <c r="H19" i="23" s="1"/>
  <c r="M19" i="23" s="1"/>
  <c r="P19" i="23" s="1"/>
  <c r="O18" i="23"/>
  <c r="E18" i="23"/>
  <c r="H18" i="23" s="1"/>
  <c r="O17" i="23"/>
  <c r="E17" i="23"/>
  <c r="H17" i="23" s="1"/>
  <c r="O16" i="23"/>
  <c r="E16" i="23"/>
  <c r="H16" i="23" s="1"/>
  <c r="M16" i="23" s="1"/>
  <c r="P16" i="23" s="1"/>
  <c r="O15" i="23"/>
  <c r="E15" i="23"/>
  <c r="H15" i="23" s="1"/>
  <c r="O14" i="23"/>
  <c r="E14" i="23"/>
  <c r="H14" i="23" s="1"/>
  <c r="O13" i="23"/>
  <c r="E13" i="23"/>
  <c r="H13" i="23" s="1"/>
  <c r="M13" i="23" s="1"/>
  <c r="P13" i="23" s="1"/>
  <c r="O12" i="23"/>
  <c r="E12" i="23"/>
  <c r="H12" i="23" s="1"/>
  <c r="O11" i="23"/>
  <c r="E11" i="23"/>
  <c r="H11" i="23" s="1"/>
  <c r="O10" i="23"/>
  <c r="E10" i="23"/>
  <c r="H10" i="23" s="1"/>
  <c r="M10" i="23" s="1"/>
  <c r="P10" i="23" s="1"/>
  <c r="O9" i="23"/>
  <c r="E9" i="23"/>
  <c r="H9" i="23" s="1"/>
  <c r="O8" i="23"/>
  <c r="E8" i="23"/>
  <c r="H8" i="23" s="1"/>
  <c r="O7" i="23"/>
  <c r="E7" i="23"/>
  <c r="H7" i="23" s="1"/>
  <c r="M7" i="23" s="1"/>
  <c r="P7" i="23" s="1"/>
  <c r="O6" i="23"/>
  <c r="E6" i="23"/>
  <c r="H6" i="23" s="1"/>
  <c r="O5" i="23"/>
  <c r="E5" i="23"/>
  <c r="H5" i="23" s="1"/>
  <c r="O4" i="23"/>
  <c r="E4" i="23"/>
  <c r="H4" i="23" s="1"/>
  <c r="M4" i="23" s="1"/>
  <c r="P4" i="23" s="1"/>
  <c r="O3" i="23"/>
  <c r="O1" i="23" s="1"/>
  <c r="E3" i="23"/>
  <c r="Q1" i="23"/>
  <c r="N1" i="23"/>
  <c r="G1" i="23"/>
  <c r="F1" i="23"/>
  <c r="D1" i="23"/>
  <c r="C1" i="23"/>
  <c r="B1" i="23"/>
  <c r="E1" i="23" l="1"/>
  <c r="M18" i="23"/>
  <c r="P18" i="23" s="1"/>
  <c r="L18" i="23"/>
  <c r="M23" i="23"/>
  <c r="P23" i="23" s="1"/>
  <c r="L23" i="23"/>
  <c r="M8" i="23"/>
  <c r="P8" i="23" s="1"/>
  <c r="L8" i="23"/>
  <c r="R13" i="23"/>
  <c r="S13" i="23" s="1"/>
  <c r="M9" i="23"/>
  <c r="P9" i="23" s="1"/>
  <c r="L9" i="23"/>
  <c r="M14" i="23"/>
  <c r="P14" i="23" s="1"/>
  <c r="L14" i="23"/>
  <c r="R19" i="23"/>
  <c r="S19" i="23" s="1"/>
  <c r="R4" i="23"/>
  <c r="S4" i="23" s="1"/>
  <c r="L15" i="23"/>
  <c r="M15" i="23"/>
  <c r="P15" i="23" s="1"/>
  <c r="M20" i="23"/>
  <c r="P20" i="23" s="1"/>
  <c r="L20" i="23"/>
  <c r="M5" i="23"/>
  <c r="P5" i="23" s="1"/>
  <c r="L5" i="23"/>
  <c r="R10" i="23"/>
  <c r="S10" i="23"/>
  <c r="M21" i="23"/>
  <c r="P21" i="23" s="1"/>
  <c r="L21" i="23"/>
  <c r="M6" i="23"/>
  <c r="P6" i="23" s="1"/>
  <c r="L6" i="23"/>
  <c r="M11" i="23"/>
  <c r="P11" i="23" s="1"/>
  <c r="L11" i="23"/>
  <c r="R16" i="23"/>
  <c r="S16" i="23" s="1"/>
  <c r="M12" i="23"/>
  <c r="P12" i="23" s="1"/>
  <c r="L12" i="23"/>
  <c r="M17" i="23"/>
  <c r="P17" i="23" s="1"/>
  <c r="L17" i="23"/>
  <c r="R22" i="23"/>
  <c r="S22" i="23" s="1"/>
  <c r="R7" i="23"/>
  <c r="S7" i="23" s="1"/>
  <c r="H3" i="23"/>
  <c r="L4" i="23"/>
  <c r="L7" i="23"/>
  <c r="L10" i="23"/>
  <c r="L13" i="23"/>
  <c r="L16" i="23"/>
  <c r="L19" i="23"/>
  <c r="L22" i="23"/>
  <c r="R17" i="23" l="1"/>
  <c r="S17" i="23" s="1"/>
  <c r="R14" i="23"/>
  <c r="S14" i="23" s="1"/>
  <c r="R12" i="23"/>
  <c r="S12" i="23" s="1"/>
  <c r="R5" i="23"/>
  <c r="S5" i="23" s="1"/>
  <c r="R9" i="23"/>
  <c r="S9" i="23" s="1"/>
  <c r="R20" i="23"/>
  <c r="S20" i="23" s="1"/>
  <c r="R15" i="23"/>
  <c r="S15" i="23" s="1"/>
  <c r="L3" i="23"/>
  <c r="L1" i="23" s="1"/>
  <c r="M3" i="23"/>
  <c r="H1" i="23"/>
  <c r="R11" i="23"/>
  <c r="S11" i="23" s="1"/>
  <c r="R8" i="23"/>
  <c r="S8" i="23" s="1"/>
  <c r="R6" i="23"/>
  <c r="S6" i="23" s="1"/>
  <c r="S23" i="23"/>
  <c r="R23" i="23"/>
  <c r="R21" i="23"/>
  <c r="S21" i="23" s="1"/>
  <c r="R18" i="23"/>
  <c r="S18" i="23" s="1"/>
  <c r="P3" i="23" l="1"/>
  <c r="M1" i="23"/>
  <c r="P1" i="23" l="1"/>
  <c r="S3" i="23"/>
  <c r="S1" i="23" s="1"/>
  <c r="R3" i="23"/>
  <c r="R1" i="23" s="1"/>
  <c r="I9" i="20" l="1"/>
  <c r="L8" i="20" s="1"/>
  <c r="I10" i="20"/>
  <c r="I11" i="20"/>
  <c r="I13" i="1"/>
  <c r="J13" i="1"/>
  <c r="H13" i="1"/>
  <c r="I60" i="1" l="1"/>
  <c r="H64" i="18"/>
  <c r="I19" i="20"/>
  <c r="L7" i="20" s="1"/>
  <c r="I6" i="20"/>
  <c r="I5" i="20"/>
  <c r="L11" i="20" l="1"/>
  <c r="H33" i="1" s="1"/>
  <c r="H39" i="1"/>
  <c r="L3" i="20" l="1"/>
  <c r="H41" i="1"/>
  <c r="H55" i="1" s="1"/>
  <c r="H15" i="18" l="1"/>
  <c r="H12" i="18" l="1"/>
  <c r="H10" i="18"/>
  <c r="H47" i="18"/>
  <c r="H8" i="18"/>
  <c r="H9" i="18"/>
  <c r="H11" i="18"/>
  <c r="H13" i="18"/>
  <c r="H73" i="18"/>
  <c r="H3" i="18"/>
  <c r="H7" i="18" l="1"/>
  <c r="H70" i="18"/>
  <c r="H6" i="18"/>
  <c r="H5" i="18"/>
  <c r="K10" i="18" l="1"/>
  <c r="G33" i="1" s="1"/>
  <c r="T33" i="1" s="1"/>
  <c r="H25" i="18"/>
  <c r="J7" i="19"/>
  <c r="H21" i="18"/>
  <c r="H20" i="18"/>
  <c r="K16" i="18" s="1"/>
  <c r="H19" i="18"/>
  <c r="H22" i="18"/>
  <c r="G36" i="1" l="1"/>
  <c r="T36" i="1" s="1"/>
  <c r="H18" i="18"/>
  <c r="H17" i="18"/>
  <c r="H16" i="18"/>
  <c r="H23" i="18"/>
  <c r="K14" i="18" s="1"/>
  <c r="G30" i="1" s="1"/>
  <c r="T30" i="1" s="1"/>
  <c r="H49" i="18"/>
  <c r="K13" i="18" s="1"/>
  <c r="G24" i="1" s="1"/>
  <c r="T24" i="1" s="1"/>
  <c r="H24" i="18"/>
  <c r="H31" i="18"/>
  <c r="H30" i="18"/>
  <c r="H29" i="18"/>
  <c r="H44" i="18" l="1"/>
  <c r="H42" i="18"/>
  <c r="H40" i="18"/>
  <c r="H27" i="18"/>
  <c r="H56" i="18"/>
  <c r="H65" i="18"/>
  <c r="H63" i="18"/>
  <c r="H61" i="18"/>
  <c r="H59" i="18"/>
  <c r="H69" i="18"/>
  <c r="H33" i="18"/>
  <c r="H34" i="18"/>
  <c r="H35" i="18"/>
  <c r="H36" i="18"/>
  <c r="H28" i="18"/>
  <c r="H46" i="18"/>
  <c r="G30" i="19" l="1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J8" i="19" s="1"/>
  <c r="G3" i="19"/>
  <c r="G2" i="19"/>
  <c r="J6" i="19" s="1"/>
  <c r="H51" i="18"/>
  <c r="H52" i="18"/>
  <c r="H53" i="18"/>
  <c r="H54" i="18"/>
  <c r="H48" i="18"/>
  <c r="H50" i="18"/>
  <c r="H26" i="18"/>
  <c r="H37" i="18"/>
  <c r="H38" i="18"/>
  <c r="H39" i="18"/>
  <c r="H41" i="18"/>
  <c r="H43" i="18"/>
  <c r="H45" i="18"/>
  <c r="H72" i="18"/>
  <c r="H71" i="18"/>
  <c r="H66" i="18"/>
  <c r="H67" i="18"/>
  <c r="H68" i="18"/>
  <c r="H74" i="18"/>
  <c r="K12" i="18" l="1"/>
  <c r="G40" i="1" s="1"/>
  <c r="T40" i="1" s="1"/>
  <c r="K18" i="18"/>
  <c r="G48" i="1" s="1"/>
  <c r="T48" i="1" s="1"/>
  <c r="K17" i="18"/>
  <c r="G37" i="1" s="1"/>
  <c r="T37" i="1" s="1"/>
  <c r="K6" i="18"/>
  <c r="K8" i="18"/>
  <c r="G39" i="1" s="1"/>
  <c r="T39" i="1" s="1"/>
  <c r="K9" i="18"/>
  <c r="G34" i="1" s="1"/>
  <c r="T34" i="1" s="1"/>
  <c r="K11" i="18"/>
  <c r="G31" i="19"/>
  <c r="J2" i="19" s="1"/>
  <c r="J3" i="19" s="1"/>
  <c r="H58" i="18"/>
  <c r="H60" i="18"/>
  <c r="H62" i="18"/>
  <c r="H55" i="18"/>
  <c r="H57" i="18"/>
  <c r="O46" i="17"/>
  <c r="E46" i="17"/>
  <c r="F46" i="17" s="1"/>
  <c r="H46" i="17" s="1"/>
  <c r="O45" i="17"/>
  <c r="E45" i="17"/>
  <c r="H45" i="17" s="1"/>
  <c r="O44" i="17"/>
  <c r="E44" i="17"/>
  <c r="H44" i="17" s="1"/>
  <c r="O43" i="17"/>
  <c r="E43" i="17"/>
  <c r="H43" i="17" s="1"/>
  <c r="M43" i="17" s="1"/>
  <c r="O42" i="17"/>
  <c r="E42" i="17"/>
  <c r="H42" i="17" s="1"/>
  <c r="O39" i="17"/>
  <c r="E39" i="17"/>
  <c r="H39" i="17" s="1"/>
  <c r="O38" i="17"/>
  <c r="E38" i="17"/>
  <c r="H38" i="17" s="1"/>
  <c r="M38" i="17" s="1"/>
  <c r="P38" i="17" s="1"/>
  <c r="O36" i="17"/>
  <c r="E36" i="17"/>
  <c r="H36" i="17" s="1"/>
  <c r="O35" i="17"/>
  <c r="E35" i="17"/>
  <c r="H35" i="17" s="1"/>
  <c r="O34" i="17"/>
  <c r="E34" i="17"/>
  <c r="H34" i="17" s="1"/>
  <c r="M34" i="17" s="1"/>
  <c r="P34" i="17" s="1"/>
  <c r="O33" i="17"/>
  <c r="E33" i="17"/>
  <c r="H33" i="17" s="1"/>
  <c r="O32" i="17"/>
  <c r="E32" i="17"/>
  <c r="H32" i="17" s="1"/>
  <c r="O31" i="17"/>
  <c r="E31" i="17"/>
  <c r="H31" i="17" s="1"/>
  <c r="M31" i="17" s="1"/>
  <c r="P31" i="17" s="1"/>
  <c r="O30" i="17"/>
  <c r="M30" i="17"/>
  <c r="P30" i="17" s="1"/>
  <c r="E30" i="17"/>
  <c r="O29" i="17"/>
  <c r="E29" i="17"/>
  <c r="H29" i="17" s="1"/>
  <c r="O27" i="17"/>
  <c r="E27" i="17"/>
  <c r="H27" i="17" s="1"/>
  <c r="O26" i="17"/>
  <c r="E26" i="17"/>
  <c r="Q25" i="17"/>
  <c r="O25" i="17"/>
  <c r="N25" i="17"/>
  <c r="F25" i="17"/>
  <c r="D25" i="17"/>
  <c r="C25" i="17"/>
  <c r="B25" i="17"/>
  <c r="O23" i="17"/>
  <c r="E23" i="17"/>
  <c r="H23" i="17" s="1"/>
  <c r="O22" i="17"/>
  <c r="E22" i="17"/>
  <c r="H22" i="17" s="1"/>
  <c r="M22" i="17" s="1"/>
  <c r="Q21" i="17"/>
  <c r="O21" i="17"/>
  <c r="N21" i="17"/>
  <c r="F21" i="17"/>
  <c r="D21" i="17"/>
  <c r="C21" i="17"/>
  <c r="B21" i="17"/>
  <c r="O19" i="17"/>
  <c r="E19" i="17"/>
  <c r="H19" i="17" s="1"/>
  <c r="O18" i="17"/>
  <c r="E18" i="17"/>
  <c r="O17" i="17"/>
  <c r="E17" i="17"/>
  <c r="H17" i="17" s="1"/>
  <c r="Q16" i="17"/>
  <c r="N16" i="17"/>
  <c r="N1" i="17" s="1"/>
  <c r="K16" i="17"/>
  <c r="K1" i="17" s="1"/>
  <c r="F16" i="17"/>
  <c r="D16" i="17"/>
  <c r="C16" i="17"/>
  <c r="C1" i="17" s="1"/>
  <c r="B16" i="17"/>
  <c r="O14" i="17"/>
  <c r="E14" i="17"/>
  <c r="H14" i="17" s="1"/>
  <c r="M14" i="17" s="1"/>
  <c r="P14" i="17" s="1"/>
  <c r="O13" i="17"/>
  <c r="E13" i="17"/>
  <c r="E12" i="17" s="1"/>
  <c r="Q12" i="17"/>
  <c r="O12" i="17"/>
  <c r="N12" i="17"/>
  <c r="F12" i="17"/>
  <c r="D12" i="17"/>
  <c r="C12" i="17"/>
  <c r="B12" i="17"/>
  <c r="O10" i="17"/>
  <c r="E10" i="17"/>
  <c r="H10" i="17" s="1"/>
  <c r="M10" i="17" s="1"/>
  <c r="P10" i="17" s="1"/>
  <c r="O8" i="17"/>
  <c r="D8" i="17"/>
  <c r="E8" i="17" s="1"/>
  <c r="H8" i="17" s="1"/>
  <c r="O6" i="17"/>
  <c r="F6" i="17"/>
  <c r="D6" i="17"/>
  <c r="E6" i="17" s="1"/>
  <c r="H6" i="17" s="1"/>
  <c r="M6" i="17" s="1"/>
  <c r="P6" i="17" s="1"/>
  <c r="O5" i="17"/>
  <c r="F5" i="17"/>
  <c r="D5" i="17"/>
  <c r="E5" i="17" s="1"/>
  <c r="H5" i="17" s="1"/>
  <c r="M5" i="17" s="1"/>
  <c r="P5" i="17" s="1"/>
  <c r="O4" i="17"/>
  <c r="D4" i="17"/>
  <c r="E4" i="17" s="1"/>
  <c r="F4" i="17" s="1"/>
  <c r="F3" i="17" s="1"/>
  <c r="F1" i="17" s="1"/>
  <c r="O3" i="17"/>
  <c r="G3" i="17"/>
  <c r="G1" i="17" s="1"/>
  <c r="C3" i="17"/>
  <c r="B3" i="17"/>
  <c r="B1" i="17"/>
  <c r="L17" i="17" l="1"/>
  <c r="M17" i="17"/>
  <c r="P17" i="17" s="1"/>
  <c r="R17" i="17" s="1"/>
  <c r="S17" i="17" s="1"/>
  <c r="H21" i="17"/>
  <c r="O16" i="17"/>
  <c r="O1" i="17" s="1"/>
  <c r="L14" i="17"/>
  <c r="D3" i="17"/>
  <c r="D1" i="17" s="1"/>
  <c r="E25" i="17"/>
  <c r="G41" i="1"/>
  <c r="T41" i="1" s="1"/>
  <c r="K7" i="18"/>
  <c r="R10" i="17"/>
  <c r="Q10" i="17"/>
  <c r="M46" i="17"/>
  <c r="L46" i="17"/>
  <c r="R14" i="17"/>
  <c r="S14" i="17" s="1"/>
  <c r="P22" i="17"/>
  <c r="M33" i="17"/>
  <c r="P33" i="17" s="1"/>
  <c r="L33" i="17"/>
  <c r="M42" i="17"/>
  <c r="L42" i="17"/>
  <c r="M27" i="17"/>
  <c r="P27" i="17" s="1"/>
  <c r="L27" i="17"/>
  <c r="R5" i="17"/>
  <c r="Q5" i="17"/>
  <c r="S5" i="17" s="1"/>
  <c r="M19" i="17"/>
  <c r="P19" i="17" s="1"/>
  <c r="L19" i="17"/>
  <c r="L16" i="17" s="1"/>
  <c r="R34" i="17"/>
  <c r="S34" i="17" s="1"/>
  <c r="Q43" i="17"/>
  <c r="P43" i="17"/>
  <c r="R6" i="17"/>
  <c r="Q6" i="17"/>
  <c r="S6" i="17" s="1"/>
  <c r="M36" i="17"/>
  <c r="P36" i="17" s="1"/>
  <c r="L36" i="17"/>
  <c r="R31" i="17"/>
  <c r="S31" i="17" s="1"/>
  <c r="R38" i="17"/>
  <c r="S38" i="17" s="1"/>
  <c r="E16" i="17"/>
  <c r="H18" i="17"/>
  <c r="M18" i="17" s="1"/>
  <c r="M44" i="17"/>
  <c r="L44" i="17"/>
  <c r="H4" i="17"/>
  <c r="M23" i="17"/>
  <c r="P23" i="17" s="1"/>
  <c r="L23" i="17"/>
  <c r="M29" i="17"/>
  <c r="P29" i="17" s="1"/>
  <c r="L29" i="17"/>
  <c r="L34" i="17"/>
  <c r="M32" i="17"/>
  <c r="P32" i="17" s="1"/>
  <c r="L32" i="17"/>
  <c r="L6" i="17"/>
  <c r="H26" i="17"/>
  <c r="L38" i="17"/>
  <c r="M45" i="17"/>
  <c r="L45" i="17"/>
  <c r="H13" i="17"/>
  <c r="L22" i="17"/>
  <c r="L21" i="17" s="1"/>
  <c r="R30" i="17"/>
  <c r="S30" i="17" s="1"/>
  <c r="M35" i="17"/>
  <c r="P35" i="17" s="1"/>
  <c r="L35" i="17"/>
  <c r="L43" i="17"/>
  <c r="L5" i="17"/>
  <c r="L31" i="17"/>
  <c r="M39" i="17"/>
  <c r="P39" i="17" s="1"/>
  <c r="L39" i="17"/>
  <c r="E3" i="17"/>
  <c r="M8" i="17"/>
  <c r="P8" i="17" s="1"/>
  <c r="L8" i="17"/>
  <c r="E21" i="17"/>
  <c r="M21" i="17" l="1"/>
  <c r="P21" i="17" s="1"/>
  <c r="S10" i="17"/>
  <c r="T55" i="1"/>
  <c r="G55" i="1"/>
  <c r="K2" i="18"/>
  <c r="M26" i="17"/>
  <c r="H25" i="17"/>
  <c r="L26" i="17"/>
  <c r="L25" i="17" s="1"/>
  <c r="P18" i="17"/>
  <c r="M16" i="17"/>
  <c r="P16" i="17" s="1"/>
  <c r="R33" i="17"/>
  <c r="S33" i="17" s="1"/>
  <c r="R21" i="17"/>
  <c r="S21" i="17" s="1"/>
  <c r="R32" i="17"/>
  <c r="S32" i="17" s="1"/>
  <c r="R22" i="17"/>
  <c r="S22" i="17" s="1"/>
  <c r="S35" i="17"/>
  <c r="R35" i="17"/>
  <c r="R19" i="17"/>
  <c r="S19" i="17" s="1"/>
  <c r="H16" i="17"/>
  <c r="R29" i="17"/>
  <c r="S29" i="17" s="1"/>
  <c r="R36" i="17"/>
  <c r="S36" i="17" s="1"/>
  <c r="R8" i="17"/>
  <c r="S8" i="17" s="1"/>
  <c r="M13" i="17"/>
  <c r="L13" i="17"/>
  <c r="L12" i="17" s="1"/>
  <c r="H12" i="17"/>
  <c r="R23" i="17"/>
  <c r="S23" i="17" s="1"/>
  <c r="E1" i="17"/>
  <c r="H3" i="17"/>
  <c r="M4" i="17"/>
  <c r="L4" i="17"/>
  <c r="L3" i="17" s="1"/>
  <c r="R27" i="17"/>
  <c r="S27" i="17" s="1"/>
  <c r="Q46" i="17"/>
  <c r="P46" i="17"/>
  <c r="Q45" i="17"/>
  <c r="P45" i="17"/>
  <c r="R39" i="17"/>
  <c r="S39" i="17" s="1"/>
  <c r="Q44" i="17"/>
  <c r="P44" i="17"/>
  <c r="R43" i="17"/>
  <c r="S43" i="17" s="1"/>
  <c r="Q42" i="17"/>
  <c r="P42" i="17"/>
  <c r="R46" i="17" l="1"/>
  <c r="S46" i="17" s="1"/>
  <c r="P13" i="17"/>
  <c r="M12" i="17"/>
  <c r="P12" i="17" s="1"/>
  <c r="P26" i="17"/>
  <c r="M25" i="17"/>
  <c r="P25" i="17" s="1"/>
  <c r="R42" i="17"/>
  <c r="S42" i="17" s="1"/>
  <c r="L1" i="17"/>
  <c r="Q4" i="17"/>
  <c r="M3" i="17"/>
  <c r="P4" i="17"/>
  <c r="R44" i="17"/>
  <c r="S44" i="17" s="1"/>
  <c r="H1" i="17"/>
  <c r="R16" i="17"/>
  <c r="S16" i="17" s="1"/>
  <c r="R18" i="17"/>
  <c r="S18" i="17" s="1"/>
  <c r="R45" i="17"/>
  <c r="S45" i="17" s="1"/>
  <c r="R4" i="17" l="1"/>
  <c r="S4" i="17" s="1"/>
  <c r="P3" i="17"/>
  <c r="M1" i="17"/>
  <c r="R25" i="17"/>
  <c r="S25" i="17" s="1"/>
  <c r="S26" i="17"/>
  <c r="R26" i="17"/>
  <c r="R12" i="17"/>
  <c r="S12" i="17" s="1"/>
  <c r="R13" i="17"/>
  <c r="S13" i="17" s="1"/>
  <c r="R3" i="17" l="1"/>
  <c r="R1" i="17" s="1"/>
  <c r="Q3" i="17"/>
  <c r="Q1" i="17" s="1"/>
  <c r="P1" i="17"/>
  <c r="S3" i="17" l="1"/>
  <c r="S1" i="17" s="1"/>
  <c r="C13" i="16" l="1"/>
  <c r="D19" i="16" l="1"/>
  <c r="B19" i="16"/>
  <c r="C17" i="16"/>
  <c r="C16" i="16"/>
  <c r="C15" i="16"/>
  <c r="C14" i="16"/>
  <c r="C19" i="16" l="1"/>
  <c r="E19" i="16" s="1"/>
  <c r="F42" i="13" l="1"/>
  <c r="H60" i="1"/>
  <c r="H19" i="1"/>
  <c r="G13" i="1"/>
  <c r="D18" i="1" l="1"/>
  <c r="E18" i="1"/>
  <c r="F18" i="1"/>
  <c r="G18" i="1"/>
  <c r="C18" i="1"/>
  <c r="R18" i="1" l="1"/>
  <c r="G60" i="1" l="1"/>
  <c r="F60" i="1"/>
  <c r="E60" i="1"/>
  <c r="D60" i="1"/>
  <c r="C13" i="1"/>
  <c r="D13" i="1"/>
  <c r="E13" i="1"/>
  <c r="F13" i="1"/>
  <c r="T60" i="1" l="1"/>
  <c r="G19" i="1"/>
  <c r="E19" i="1"/>
  <c r="R13" i="1"/>
  <c r="R19" i="1" s="1"/>
  <c r="C19" i="1"/>
  <c r="F19" i="1"/>
  <c r="D19" i="1"/>
  <c r="E14" i="5"/>
  <c r="D24" i="9" l="1"/>
  <c r="E60" i="10"/>
  <c r="D23" i="9"/>
  <c r="E1" i="8" l="1"/>
  <c r="D1" i="8"/>
  <c r="C1" i="8"/>
  <c r="AG47" i="6"/>
  <c r="S47" i="6"/>
  <c r="AH47" i="6" s="1"/>
  <c r="Q47" i="6"/>
  <c r="AL47" i="6" s="1"/>
  <c r="AM47" i="6" s="1"/>
  <c r="P47" i="6"/>
  <c r="AF46" i="6"/>
  <c r="AA46" i="6"/>
  <c r="V46" i="6"/>
  <c r="S46" i="6"/>
  <c r="AH46" i="6" s="1"/>
  <c r="P46" i="6"/>
  <c r="Q46" i="6" s="1"/>
  <c r="AL46" i="6" s="1"/>
  <c r="AM46" i="6" s="1"/>
  <c r="AG45" i="6"/>
  <c r="S45" i="6"/>
  <c r="AH45" i="6" s="1"/>
  <c r="Q45" i="6"/>
  <c r="AL45" i="6" s="1"/>
  <c r="AM45" i="6" s="1"/>
  <c r="P45" i="6"/>
  <c r="AK44" i="6"/>
  <c r="AJ44" i="6"/>
  <c r="AI44" i="6"/>
  <c r="AH44" i="6"/>
  <c r="AG44" i="6"/>
  <c r="S44" i="6"/>
  <c r="P44" i="6"/>
  <c r="Q44" i="6" s="1"/>
  <c r="AL44" i="6" s="1"/>
  <c r="AM44" i="6" s="1"/>
  <c r="AM43" i="6"/>
  <c r="AL43" i="6"/>
  <c r="AF43" i="6"/>
  <c r="AA43" i="6"/>
  <c r="V43" i="6"/>
  <c r="S43" i="6"/>
  <c r="AH43" i="6" s="1"/>
  <c r="Q43" i="6"/>
  <c r="P43" i="6"/>
  <c r="AG42" i="6"/>
  <c r="S42" i="6"/>
  <c r="AH42" i="6" s="1"/>
  <c r="Q42" i="6"/>
  <c r="AL42" i="6" s="1"/>
  <c r="AM42" i="6" s="1"/>
  <c r="P42" i="6"/>
  <c r="AH41" i="6"/>
  <c r="AI41" i="6" s="1"/>
  <c r="AG41" i="6"/>
  <c r="S41" i="6"/>
  <c r="P41" i="6"/>
  <c r="Q41" i="6" s="1"/>
  <c r="AL41" i="6" s="1"/>
  <c r="AM41" i="6" s="1"/>
  <c r="AG40" i="6"/>
  <c r="S40" i="6"/>
  <c r="AH40" i="6" s="1"/>
  <c r="P40" i="6"/>
  <c r="Q40" i="6" s="1"/>
  <c r="AL40" i="6" s="1"/>
  <c r="AM40" i="6" s="1"/>
  <c r="AG39" i="6"/>
  <c r="S39" i="6"/>
  <c r="AH39" i="6" s="1"/>
  <c r="AI39" i="6" s="1"/>
  <c r="P39" i="6"/>
  <c r="Q39" i="6" s="1"/>
  <c r="AL39" i="6" s="1"/>
  <c r="AM39" i="6" s="1"/>
  <c r="AI38" i="6"/>
  <c r="AK38" i="6" s="1"/>
  <c r="AH38" i="6"/>
  <c r="AG38" i="6"/>
  <c r="S38" i="6"/>
  <c r="P38" i="6"/>
  <c r="Q38" i="6" s="1"/>
  <c r="AL38" i="6" s="1"/>
  <c r="AM38" i="6" s="1"/>
  <c r="AL37" i="6"/>
  <c r="AM37" i="6" s="1"/>
  <c r="AH37" i="6"/>
  <c r="AG37" i="6"/>
  <c r="AI37" i="6" s="1"/>
  <c r="S37" i="6"/>
  <c r="Q37" i="6"/>
  <c r="P37" i="6"/>
  <c r="AG36" i="6"/>
  <c r="S36" i="6"/>
  <c r="AH36" i="6" s="1"/>
  <c r="Q36" i="6"/>
  <c r="AL36" i="6" s="1"/>
  <c r="AM36" i="6" s="1"/>
  <c r="P36" i="6"/>
  <c r="AH35" i="6"/>
  <c r="AI35" i="6" s="1"/>
  <c r="AG35" i="6"/>
  <c r="S35" i="6"/>
  <c r="P35" i="6"/>
  <c r="Q35" i="6" s="1"/>
  <c r="AL35" i="6" s="1"/>
  <c r="AM35" i="6" s="1"/>
  <c r="AG34" i="6"/>
  <c r="S34" i="6"/>
  <c r="AH34" i="6" s="1"/>
  <c r="P34" i="6"/>
  <c r="Q34" i="6" s="1"/>
  <c r="AL34" i="6" s="1"/>
  <c r="AM34" i="6" s="1"/>
  <c r="AG33" i="6"/>
  <c r="S33" i="6"/>
  <c r="AH33" i="6" s="1"/>
  <c r="AI33" i="6" s="1"/>
  <c r="P33" i="6"/>
  <c r="Q33" i="6" s="1"/>
  <c r="AL33" i="6" s="1"/>
  <c r="AM33" i="6" s="1"/>
  <c r="AI32" i="6"/>
  <c r="AK32" i="6" s="1"/>
  <c r="AH32" i="6"/>
  <c r="AG32" i="6"/>
  <c r="S32" i="6"/>
  <c r="P32" i="6"/>
  <c r="Q32" i="6" s="1"/>
  <c r="AL32" i="6" s="1"/>
  <c r="AM32" i="6" s="1"/>
  <c r="AL31" i="6"/>
  <c r="AM31" i="6" s="1"/>
  <c r="AH31" i="6"/>
  <c r="AG31" i="6"/>
  <c r="AI31" i="6" s="1"/>
  <c r="S31" i="6"/>
  <c r="Q31" i="6"/>
  <c r="P31" i="6"/>
  <c r="AG30" i="6"/>
  <c r="S30" i="6"/>
  <c r="AH30" i="6" s="1"/>
  <c r="Q30" i="6"/>
  <c r="AL30" i="6" s="1"/>
  <c r="AM30" i="6" s="1"/>
  <c r="P30" i="6"/>
  <c r="AH29" i="6"/>
  <c r="AI29" i="6" s="1"/>
  <c r="AG29" i="6"/>
  <c r="S29" i="6"/>
  <c r="P29" i="6"/>
  <c r="Q29" i="6" s="1"/>
  <c r="AL29" i="6" s="1"/>
  <c r="AM29" i="6" s="1"/>
  <c r="AG28" i="6"/>
  <c r="AI28" i="6" s="1"/>
  <c r="S28" i="6"/>
  <c r="AH28" i="6" s="1"/>
  <c r="P28" i="6"/>
  <c r="Q28" i="6" s="1"/>
  <c r="AL28" i="6" s="1"/>
  <c r="AM28" i="6" s="1"/>
  <c r="AG27" i="6"/>
  <c r="S27" i="6"/>
  <c r="AH27" i="6" s="1"/>
  <c r="AI27" i="6" s="1"/>
  <c r="P27" i="6"/>
  <c r="Q27" i="6" s="1"/>
  <c r="AL27" i="6" s="1"/>
  <c r="AM27" i="6" s="1"/>
  <c r="AI26" i="6"/>
  <c r="AK26" i="6" s="1"/>
  <c r="AH26" i="6"/>
  <c r="AG26" i="6"/>
  <c r="S26" i="6"/>
  <c r="P26" i="6"/>
  <c r="Q26" i="6" s="1"/>
  <c r="AL26" i="6" s="1"/>
  <c r="AM26" i="6" s="1"/>
  <c r="AL25" i="6"/>
  <c r="AM25" i="6" s="1"/>
  <c r="AH25" i="6"/>
  <c r="AG25" i="6"/>
  <c r="AI25" i="6" s="1"/>
  <c r="S25" i="6"/>
  <c r="Q25" i="6"/>
  <c r="P25" i="6"/>
  <c r="AG24" i="6"/>
  <c r="S24" i="6"/>
  <c r="AH24" i="6" s="1"/>
  <c r="Q24" i="6"/>
  <c r="AL24" i="6" s="1"/>
  <c r="AM24" i="6" s="1"/>
  <c r="P24" i="6"/>
  <c r="AH23" i="6"/>
  <c r="AI23" i="6" s="1"/>
  <c r="AG23" i="6"/>
  <c r="S23" i="6"/>
  <c r="P23" i="6"/>
  <c r="Q23" i="6" s="1"/>
  <c r="AL23" i="6" s="1"/>
  <c r="AM23" i="6" s="1"/>
  <c r="AG22" i="6"/>
  <c r="S22" i="6"/>
  <c r="AH22" i="6" s="1"/>
  <c r="P22" i="6"/>
  <c r="Q22" i="6" s="1"/>
  <c r="AL22" i="6" s="1"/>
  <c r="AM22" i="6" s="1"/>
  <c r="AG21" i="6"/>
  <c r="S21" i="6"/>
  <c r="AH21" i="6" s="1"/>
  <c r="AI21" i="6" s="1"/>
  <c r="P21" i="6"/>
  <c r="Q21" i="6" s="1"/>
  <c r="AL21" i="6" s="1"/>
  <c r="AM21" i="6" s="1"/>
  <c r="AI20" i="6"/>
  <c r="AK20" i="6" s="1"/>
  <c r="AH20" i="6"/>
  <c r="AG20" i="6"/>
  <c r="S20" i="6"/>
  <c r="P20" i="6"/>
  <c r="Q20" i="6" s="1"/>
  <c r="AL20" i="6" s="1"/>
  <c r="AM20" i="6" s="1"/>
  <c r="AL19" i="6"/>
  <c r="AM19" i="6" s="1"/>
  <c r="AH19" i="6"/>
  <c r="AG19" i="6"/>
  <c r="AI19" i="6" s="1"/>
  <c r="S19" i="6"/>
  <c r="Q19" i="6"/>
  <c r="P19" i="6"/>
  <c r="AG18" i="6"/>
  <c r="AI18" i="6" s="1"/>
  <c r="S18" i="6"/>
  <c r="AH18" i="6" s="1"/>
  <c r="Q18" i="6"/>
  <c r="AL18" i="6" s="1"/>
  <c r="AM18" i="6" s="1"/>
  <c r="P18" i="6"/>
  <c r="AH17" i="6"/>
  <c r="AI17" i="6" s="1"/>
  <c r="AG17" i="6"/>
  <c r="S17" i="6"/>
  <c r="P17" i="6"/>
  <c r="Q17" i="6" s="1"/>
  <c r="AL17" i="6" s="1"/>
  <c r="AM17" i="6" s="1"/>
  <c r="AF16" i="6"/>
  <c r="AA16" i="6"/>
  <c r="V16" i="6"/>
  <c r="S16" i="6"/>
  <c r="AH16" i="6" s="1"/>
  <c r="Q16" i="6"/>
  <c r="AL16" i="6" s="1"/>
  <c r="AM16" i="6" s="1"/>
  <c r="P16" i="6"/>
  <c r="AG15" i="6"/>
  <c r="S15" i="6"/>
  <c r="AH15" i="6" s="1"/>
  <c r="Q15" i="6"/>
  <c r="AL15" i="6" s="1"/>
  <c r="AM15" i="6" s="1"/>
  <c r="P15" i="6"/>
  <c r="AH14" i="6"/>
  <c r="AI14" i="6" s="1"/>
  <c r="AG14" i="6"/>
  <c r="S14" i="6"/>
  <c r="Q14" i="6"/>
  <c r="AL14" i="6" s="1"/>
  <c r="AM14" i="6" s="1"/>
  <c r="P14" i="6"/>
  <c r="AH13" i="6"/>
  <c r="AF13" i="6"/>
  <c r="AA13" i="6"/>
  <c r="V13" i="6"/>
  <c r="S13" i="6"/>
  <c r="Q13" i="6"/>
  <c r="AL13" i="6" s="1"/>
  <c r="AM13" i="6" s="1"/>
  <c r="P13" i="6"/>
  <c r="AF12" i="6"/>
  <c r="AA12" i="6"/>
  <c r="V12" i="6"/>
  <c r="S12" i="6"/>
  <c r="AH12" i="6" s="1"/>
  <c r="P12" i="6"/>
  <c r="Q12" i="6" s="1"/>
  <c r="AL12" i="6" s="1"/>
  <c r="AM12" i="6" s="1"/>
  <c r="AG11" i="6"/>
  <c r="S11" i="6"/>
  <c r="AH11" i="6" s="1"/>
  <c r="Q11" i="6"/>
  <c r="AL11" i="6" s="1"/>
  <c r="AM11" i="6" s="1"/>
  <c r="P11" i="6"/>
  <c r="AG10" i="6"/>
  <c r="S10" i="6"/>
  <c r="AH10" i="6" s="1"/>
  <c r="P10" i="6"/>
  <c r="Q10" i="6" s="1"/>
  <c r="AL10" i="6" s="1"/>
  <c r="AM10" i="6" s="1"/>
  <c r="AH9" i="6"/>
  <c r="AF9" i="6"/>
  <c r="AA9" i="6"/>
  <c r="V9" i="6"/>
  <c r="S9" i="6"/>
  <c r="P9" i="6"/>
  <c r="Q9" i="6" s="1"/>
  <c r="AL9" i="6" s="1"/>
  <c r="AM9" i="6" s="1"/>
  <c r="AF8" i="6"/>
  <c r="AA8" i="6"/>
  <c r="V8" i="6"/>
  <c r="S8" i="6"/>
  <c r="AH8" i="6" s="1"/>
  <c r="P8" i="6"/>
  <c r="Q8" i="6" s="1"/>
  <c r="AL8" i="6" s="1"/>
  <c r="AM8" i="6" s="1"/>
  <c r="AF7" i="6"/>
  <c r="AA7" i="6"/>
  <c r="V7" i="6"/>
  <c r="S7" i="6"/>
  <c r="AH7" i="6" s="1"/>
  <c r="Q7" i="6"/>
  <c r="AL7" i="6" s="1"/>
  <c r="AM7" i="6" s="1"/>
  <c r="P7" i="6"/>
  <c r="AH6" i="6"/>
  <c r="AF6" i="6"/>
  <c r="AA6" i="6"/>
  <c r="V6" i="6"/>
  <c r="S6" i="6"/>
  <c r="P6" i="6"/>
  <c r="Q6" i="6" s="1"/>
  <c r="AL6" i="6" s="1"/>
  <c r="AM6" i="6" s="1"/>
  <c r="AH5" i="6"/>
  <c r="AF5" i="6"/>
  <c r="AA5" i="6"/>
  <c r="V5" i="6"/>
  <c r="S5" i="6"/>
  <c r="P5" i="6"/>
  <c r="Q5" i="6" s="1"/>
  <c r="AL5" i="6" s="1"/>
  <c r="AM5" i="6" s="1"/>
  <c r="AF4" i="6"/>
  <c r="AA4" i="6"/>
  <c r="V4" i="6"/>
  <c r="S4" i="6"/>
  <c r="AH4" i="6" s="1"/>
  <c r="P4" i="6"/>
  <c r="Q4" i="6" s="1"/>
  <c r="AL4" i="6" s="1"/>
  <c r="AM4" i="6" s="1"/>
  <c r="AF3" i="6"/>
  <c r="AA3" i="6"/>
  <c r="V3" i="6"/>
  <c r="S3" i="6"/>
  <c r="AH3" i="6" s="1"/>
  <c r="P3" i="6"/>
  <c r="Q3" i="6" s="1"/>
  <c r="AC1" i="6"/>
  <c r="X1" i="6"/>
  <c r="O1" i="6"/>
  <c r="N1" i="6"/>
  <c r="M1" i="6"/>
  <c r="L1" i="6"/>
  <c r="K1" i="6"/>
  <c r="J1" i="6"/>
  <c r="I1" i="6"/>
  <c r="H1" i="6"/>
  <c r="G1" i="6"/>
  <c r="F1" i="6"/>
  <c r="E1" i="6"/>
  <c r="E67" i="5"/>
  <c r="E66" i="5"/>
  <c r="E65" i="5"/>
  <c r="E64" i="5"/>
  <c r="E63" i="5"/>
  <c r="E58" i="5"/>
  <c r="E57" i="5"/>
  <c r="E56" i="5"/>
  <c r="E55" i="5"/>
  <c r="E52" i="5"/>
  <c r="E51" i="5"/>
  <c r="E50" i="5"/>
  <c r="E49" i="5"/>
  <c r="E48" i="5"/>
  <c r="E45" i="5"/>
  <c r="E44" i="5"/>
  <c r="E43" i="5"/>
  <c r="E42" i="5"/>
  <c r="E41" i="5"/>
  <c r="E40" i="5"/>
  <c r="E36" i="5"/>
  <c r="E35" i="5"/>
  <c r="E34" i="5"/>
  <c r="E33" i="5"/>
  <c r="E30" i="5"/>
  <c r="E29" i="5"/>
  <c r="E28" i="5"/>
  <c r="E27" i="5"/>
  <c r="E26" i="5"/>
  <c r="E22" i="5"/>
  <c r="E21" i="5"/>
  <c r="E20" i="5"/>
  <c r="E19" i="5"/>
  <c r="E16" i="5"/>
  <c r="E15" i="5"/>
  <c r="E13" i="5"/>
  <c r="E12" i="5"/>
  <c r="E9" i="5"/>
  <c r="E8" i="5"/>
  <c r="E7" i="5"/>
  <c r="E6" i="5"/>
  <c r="E5" i="5"/>
  <c r="E4" i="5"/>
  <c r="D27" i="4"/>
  <c r="C66" i="3"/>
  <c r="C22" i="2"/>
  <c r="H9" i="2"/>
  <c r="AK41" i="6" l="1"/>
  <c r="AJ41" i="6"/>
  <c r="AI30" i="6"/>
  <c r="AJ21" i="6"/>
  <c r="AK21" i="6"/>
  <c r="AJ33" i="6"/>
  <c r="AK33" i="6"/>
  <c r="AI36" i="6"/>
  <c r="AJ39" i="6"/>
  <c r="AK39" i="6"/>
  <c r="AI42" i="6"/>
  <c r="AI22" i="6"/>
  <c r="AK25" i="6"/>
  <c r="AJ25" i="6"/>
  <c r="AK18" i="6"/>
  <c r="AJ18" i="6"/>
  <c r="AI11" i="6"/>
  <c r="AK31" i="6"/>
  <c r="AJ31" i="6"/>
  <c r="AH1" i="6"/>
  <c r="AK28" i="6"/>
  <c r="AJ28" i="6"/>
  <c r="AI34" i="6"/>
  <c r="AK37" i="6"/>
  <c r="AJ37" i="6"/>
  <c r="AK19" i="6"/>
  <c r="AJ19" i="6"/>
  <c r="AJ27" i="6"/>
  <c r="AK27" i="6"/>
  <c r="Q1" i="6"/>
  <c r="AL3" i="6"/>
  <c r="AK14" i="6"/>
  <c r="AJ14" i="6"/>
  <c r="AK17" i="6"/>
  <c r="AJ17" i="6"/>
  <c r="AI40" i="6"/>
  <c r="AI47" i="6"/>
  <c r="AI15" i="6"/>
  <c r="AK29" i="6"/>
  <c r="AJ29" i="6"/>
  <c r="AI24" i="6"/>
  <c r="AI10" i="6"/>
  <c r="AK23" i="6"/>
  <c r="AJ23" i="6"/>
  <c r="AK35" i="6"/>
  <c r="AJ35" i="6"/>
  <c r="AI45" i="6"/>
  <c r="AJ20" i="6"/>
  <c r="AJ26" i="6"/>
  <c r="AJ32" i="6"/>
  <c r="AJ38" i="6"/>
  <c r="P1" i="6"/>
  <c r="S1" i="6"/>
  <c r="AG7" i="6"/>
  <c r="AI7" i="6" s="1"/>
  <c r="AK7" i="6" s="1"/>
  <c r="E68" i="5"/>
  <c r="AG43" i="6"/>
  <c r="AI43" i="6" s="1"/>
  <c r="AJ43" i="6" s="1"/>
  <c r="AG16" i="6"/>
  <c r="AI16" i="6" s="1"/>
  <c r="AK16" i="6" s="1"/>
  <c r="AG13" i="6"/>
  <c r="AI13" i="6" s="1"/>
  <c r="AK13" i="6" s="1"/>
  <c r="AG6" i="6"/>
  <c r="AI6" i="6" s="1"/>
  <c r="AK6" i="6" s="1"/>
  <c r="AG12" i="6"/>
  <c r="AI12" i="6" s="1"/>
  <c r="AK12" i="6" s="1"/>
  <c r="V1" i="6"/>
  <c r="AG8" i="6"/>
  <c r="AI8" i="6" s="1"/>
  <c r="AJ8" i="6" s="1"/>
  <c r="AG46" i="6"/>
  <c r="AI46" i="6" s="1"/>
  <c r="AK46" i="6" s="1"/>
  <c r="AG3" i="6"/>
  <c r="AI3" i="6" s="1"/>
  <c r="AG9" i="6"/>
  <c r="AI9" i="6" s="1"/>
  <c r="AK9" i="6" s="1"/>
  <c r="AF1" i="6"/>
  <c r="AG5" i="6"/>
  <c r="AI5" i="6" s="1"/>
  <c r="AK5" i="6" s="1"/>
  <c r="AA1" i="6"/>
  <c r="AG4" i="6"/>
  <c r="AI4" i="6" s="1"/>
  <c r="AK34" i="6" l="1"/>
  <c r="AJ34" i="6"/>
  <c r="AK42" i="6"/>
  <c r="AJ42" i="6"/>
  <c r="AK36" i="6"/>
  <c r="AJ36" i="6"/>
  <c r="AM3" i="6"/>
  <c r="AM1" i="6" s="1"/>
  <c r="AL1" i="6"/>
  <c r="AK24" i="6"/>
  <c r="AJ24" i="6"/>
  <c r="AK11" i="6"/>
  <c r="AJ11" i="6"/>
  <c r="AK40" i="6"/>
  <c r="AJ40" i="6"/>
  <c r="AK30" i="6"/>
  <c r="AJ30" i="6"/>
  <c r="AK45" i="6"/>
  <c r="AJ45" i="6"/>
  <c r="AK10" i="6"/>
  <c r="AJ10" i="6"/>
  <c r="AK15" i="6"/>
  <c r="AJ15" i="6"/>
  <c r="AK22" i="6"/>
  <c r="AJ22" i="6"/>
  <c r="AK47" i="6"/>
  <c r="AJ47" i="6"/>
  <c r="AJ7" i="6"/>
  <c r="AJ16" i="6"/>
  <c r="AJ13" i="6"/>
  <c r="AJ5" i="6"/>
  <c r="AK43" i="6"/>
  <c r="AK8" i="6"/>
  <c r="AJ6" i="6"/>
  <c r="AJ9" i="6"/>
  <c r="AJ46" i="6"/>
  <c r="AJ12" i="6"/>
  <c r="AJ3" i="6"/>
  <c r="AI1" i="6"/>
  <c r="AK3" i="6"/>
  <c r="AK4" i="6"/>
  <c r="AJ4" i="6"/>
  <c r="AG1" i="6"/>
  <c r="AK1" i="6" l="1"/>
  <c r="AJ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Squall Leonharth</author>
  </authors>
  <commentList>
    <comment ref="F13" authorId="0" shapeId="0" xr:uid="{B7E166E6-06ED-45B2-91DD-BF72B2A3D7FC}">
      <text>
        <r>
          <rPr>
            <b/>
            <sz val="9"/>
            <color indexed="81"/>
            <rFont val="Segoe UI"/>
            <family val="2"/>
          </rPr>
          <t>Diferença de 71,34 paga dia 12/04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Squall Leonharth</author>
  </authors>
  <commentList>
    <comment ref="H35" authorId="0" shapeId="0" xr:uid="{CFF76378-0F59-4DA8-8ED5-81CCF85CCB38}">
      <text>
        <r>
          <rPr>
            <b/>
            <sz val="9"/>
            <color indexed="81"/>
            <rFont val="Segoe UI"/>
            <charset val="1"/>
          </rPr>
          <t xml:space="preserve">Valor transferido 46.743,11 mais com reembolso de 10.990,46 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Squall Leonharth</author>
  </authors>
  <commentList>
    <comment ref="H39" authorId="0" shapeId="0" xr:uid="{870012B2-8173-4CDB-BDE0-3141F1596C6A}">
      <text>
        <r>
          <rPr>
            <b/>
            <sz val="9"/>
            <color indexed="81"/>
            <rFont val="Segoe UI"/>
            <charset val="1"/>
          </rPr>
          <t xml:space="preserve">Valor transferido 46.743,11 mais com reembolso de 10.990,46 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Squall Leonharth</author>
  </authors>
  <commentList>
    <comment ref="U2" authorId="0" shapeId="0" xr:uid="{71894D89-9A72-4184-90F0-FA5FDC7B3DCA}">
      <text>
        <r>
          <rPr>
            <b/>
            <sz val="9"/>
            <color indexed="81"/>
            <rFont val="Segoe UI"/>
            <family val="2"/>
          </rPr>
          <t xml:space="preserve">Pagamento MD 10/05
</t>
        </r>
      </text>
    </comment>
    <comment ref="U3" authorId="0" shapeId="0" xr:uid="{6C6BD12C-1D18-4EDC-970F-CB8B36E6D8FC}">
      <text>
        <r>
          <rPr>
            <b/>
            <sz val="9"/>
            <color indexed="81"/>
            <rFont val="Segoe UI"/>
            <family val="2"/>
          </rPr>
          <t xml:space="preserve">Pagamento MD 10/05
</t>
        </r>
      </text>
    </comment>
    <comment ref="U4" authorId="0" shapeId="0" xr:uid="{DE1A0E70-4B5A-4349-92ED-3B6AAA964384}">
      <text>
        <r>
          <rPr>
            <b/>
            <sz val="9"/>
            <color indexed="81"/>
            <rFont val="Segoe UI"/>
            <family val="2"/>
          </rPr>
          <t>10/06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U5" authorId="0" shapeId="0" xr:uid="{68266E70-BED9-4DAC-A2CF-9C689664B6E9}">
      <text>
        <r>
          <rPr>
            <b/>
            <sz val="9"/>
            <color indexed="81"/>
            <rFont val="Segoe UI"/>
            <family val="2"/>
          </rPr>
          <t>17/06</t>
        </r>
      </text>
    </comment>
    <comment ref="S16" authorId="0" shapeId="0" xr:uid="{FBA3E1E6-BE78-43D2-99DC-DE23E20059F4}">
      <text>
        <r>
          <rPr>
            <b/>
            <sz val="9"/>
            <color indexed="81"/>
            <rFont val="Segoe UI"/>
            <family val="2"/>
          </rPr>
          <t xml:space="preserve">19/06
75K SYNARA OPERAÇÃONOVA
25K LUA
</t>
        </r>
      </text>
    </comment>
    <comment ref="D22" authorId="0" shapeId="0" xr:uid="{BD63F0EA-A0EA-4BBB-BAD0-54CE63C965FB}">
      <text>
        <r>
          <rPr>
            <b/>
            <sz val="9"/>
            <color indexed="81"/>
            <rFont val="Segoe UI"/>
            <family val="2"/>
          </rPr>
          <t xml:space="preserve">12.251,69
16025,00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22" authorId="0" shapeId="0" xr:uid="{619A069C-07E8-4563-A559-62980CD9CF38}">
      <text>
        <r>
          <rPr>
            <b/>
            <sz val="9"/>
            <color indexed="81"/>
            <rFont val="Segoe UI"/>
            <family val="2"/>
          </rPr>
          <t xml:space="preserve">6413,83 Referente a Abril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23" authorId="0" shapeId="0" xr:uid="{9BD0BCB5-C364-49A7-AE3C-6BB52957A7D5}">
      <text>
        <r>
          <rPr>
            <b/>
            <sz val="9"/>
            <color indexed="81"/>
            <rFont val="Segoe UI"/>
            <family val="2"/>
          </rPr>
          <t>50,00 Referente a Abril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25" authorId="0" shapeId="0" xr:uid="{34E166B4-CEBE-4363-9809-7A25F3ECB926}">
      <text>
        <r>
          <rPr>
            <b/>
            <sz val="9"/>
            <color indexed="81"/>
            <rFont val="Segoe UI"/>
            <family val="2"/>
          </rPr>
          <t>18.051,94 Referente a Abril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26" authorId="0" shapeId="0" xr:uid="{E794B1BA-2451-4774-A7C9-E31DC2E6CC0A}">
      <text>
        <r>
          <rPr>
            <b/>
            <sz val="9"/>
            <color indexed="81"/>
            <rFont val="Segoe UI"/>
            <family val="2"/>
          </rPr>
          <t>6063,01 Referente a Abril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Q27" authorId="0" shapeId="0" xr:uid="{A76092BD-F4B0-41D8-B310-099B434ED055}">
      <text>
        <r>
          <rPr>
            <b/>
            <sz val="9"/>
            <color indexed="81"/>
            <rFont val="Segoe UI"/>
            <family val="2"/>
          </rPr>
          <t>102.372,66 Pagamento referente a dezembro</t>
        </r>
      </text>
    </comment>
    <comment ref="R27" authorId="0" shapeId="0" xr:uid="{FA271495-B48F-494A-BB92-E7FD4D62AB16}">
      <text>
        <r>
          <rPr>
            <b/>
            <sz val="9"/>
            <color indexed="81"/>
            <rFont val="Segoe UI"/>
            <family val="2"/>
          </rPr>
          <t>80463,41 referente a Janeiro</t>
        </r>
        <r>
          <rPr>
            <sz val="9"/>
            <color indexed="81"/>
            <rFont val="Segoe UI"/>
            <family val="2"/>
          </rPr>
          <t xml:space="preserve">
49925,52 fevereiro</t>
        </r>
      </text>
    </comment>
    <comment ref="H32" authorId="0" shapeId="0" xr:uid="{8F6E9EF1-BE57-41EB-A458-101FEEB131BC}">
      <text>
        <r>
          <rPr>
            <b/>
            <sz val="9"/>
            <color indexed="81"/>
            <rFont val="Segoe UI"/>
            <family val="2"/>
          </rPr>
          <t>2.210,44 Referente a Abril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59" authorId="0" shapeId="0" xr:uid="{2DE5B218-C9F7-44D3-9E78-B4FC26542130}">
      <text>
        <r>
          <rPr>
            <b/>
            <sz val="9"/>
            <color indexed="81"/>
            <rFont val="Segoe UI"/>
            <family val="2"/>
          </rPr>
          <t xml:space="preserve">14k por fora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69" authorId="0" shapeId="0" xr:uid="{A7D5BECE-8226-48AB-BD92-818FE098982A}">
      <text>
        <r>
          <rPr>
            <b/>
            <sz val="9"/>
            <color indexed="81"/>
            <rFont val="Segoe UI"/>
            <charset val="1"/>
          </rPr>
          <t xml:space="preserve">520.080,67, PAGO 200K
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Q118" authorId="0" shapeId="0" xr:uid="{5A16932F-BBCC-4A11-A311-9CFFB7E9760A}">
      <text>
        <r>
          <rPr>
            <sz val="9"/>
            <color indexed="81"/>
            <rFont val="Segoe UI"/>
            <charset val="1"/>
          </rPr>
          <t xml:space="preserve">PAGO 50K DARTY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Squall Leonharth</author>
  </authors>
  <commentList>
    <comment ref="C35" authorId="0" shapeId="0" xr:uid="{CAD588D3-EF6D-4237-A592-2BCE30343237}">
      <text>
        <r>
          <rPr>
            <b/>
            <sz val="9"/>
            <color indexed="81"/>
            <rFont val="Segoe UI"/>
            <family val="2"/>
          </rPr>
          <t xml:space="preserve">Foi adiantado 3 Mêses. Desconto começou em Agosto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Almy Trabalho</author>
  </authors>
  <commentList>
    <comment ref="N39" authorId="0" shapeId="0" xr:uid="{B068726F-8EB5-45AD-A227-73E181CE815B}">
      <text>
        <r>
          <rPr>
            <b/>
            <sz val="9"/>
            <color indexed="81"/>
            <rFont val="Segoe UI"/>
            <family val="2"/>
          </rPr>
          <t xml:space="preserve">BÔNUS UTILIZADO PELOS USUARIOS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Squall Leonharth</author>
  </authors>
  <commentList>
    <comment ref="I62" authorId="0" shapeId="0" xr:uid="{C0848B6C-9F71-415B-A02C-1C032723BE9C}">
      <text>
        <r>
          <rPr>
            <b/>
            <sz val="9"/>
            <color indexed="81"/>
            <rFont val="Segoe UI"/>
            <family val="2"/>
          </rPr>
          <t>Referente a Abril</t>
        </r>
      </text>
    </comment>
    <comment ref="I64" authorId="0" shapeId="0" xr:uid="{51165501-8699-448D-8236-B31CC5DE1ED7}">
      <text>
        <r>
          <rPr>
            <b/>
            <sz val="9"/>
            <color indexed="81"/>
            <rFont val="Segoe UI"/>
            <family val="2"/>
          </rPr>
          <t>Referente Abril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Squall Leonharth</author>
  </authors>
  <commentList>
    <comment ref="I6" authorId="0" shapeId="0" xr:uid="{6595412C-5D83-40F0-A2BA-207C8F76282E}">
      <text>
        <r>
          <rPr>
            <b/>
            <sz val="9"/>
            <color indexed="81"/>
            <rFont val="Segoe UI"/>
            <family val="2"/>
          </rPr>
          <t>Referente mês de Abril</t>
        </r>
      </text>
    </comment>
    <comment ref="I17" authorId="0" shapeId="0" xr:uid="{450C06E0-3FFA-4FBE-88D3-6BB553FBC9BE}">
      <text>
        <r>
          <rPr>
            <b/>
            <sz val="9"/>
            <color indexed="81"/>
            <rFont val="Segoe UI"/>
            <family val="2"/>
          </rPr>
          <t>Segunda parte do pagamento do dia 05/06</t>
        </r>
      </text>
    </comment>
    <comment ref="I59" authorId="0" shapeId="0" xr:uid="{BA783EE3-1D6C-493F-BED2-1DA616D3E510}">
      <text>
        <r>
          <rPr>
            <b/>
            <sz val="9"/>
            <color indexed="81"/>
            <rFont val="Segoe UI"/>
            <family val="2"/>
          </rPr>
          <t>Referente a Abril</t>
        </r>
      </text>
    </comment>
    <comment ref="I61" authorId="0" shapeId="0" xr:uid="{35FFDB14-7E49-4C7D-9EAE-97CFDBD7C404}">
      <text>
        <r>
          <rPr>
            <b/>
            <sz val="9"/>
            <color indexed="81"/>
            <rFont val="Segoe UI"/>
            <family val="2"/>
          </rPr>
          <t>Referente Abril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Squall Leonharth</author>
  </authors>
  <commentList>
    <comment ref="I60" authorId="0" shapeId="0" xr:uid="{A3AADF6B-909A-401F-ACF3-6CA992748E42}">
      <text>
        <r>
          <rPr>
            <b/>
            <sz val="9"/>
            <color indexed="81"/>
            <rFont val="Segoe UI"/>
            <family val="2"/>
          </rPr>
          <t>Referente a Abril</t>
        </r>
      </text>
    </comment>
    <comment ref="I62" authorId="0" shapeId="0" xr:uid="{D40F4F30-868A-4E41-BB5F-58475A21E770}">
      <text>
        <r>
          <rPr>
            <b/>
            <sz val="9"/>
            <color indexed="81"/>
            <rFont val="Segoe UI"/>
            <family val="2"/>
          </rPr>
          <t>Referente Abril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Squall Leonharth</author>
  </authors>
  <commentList>
    <comment ref="F81" authorId="0" shapeId="0" xr:uid="{2FD73D0E-A601-489D-9BED-38469A78B7AD}">
      <text>
        <r>
          <rPr>
            <b/>
            <sz val="9"/>
            <color indexed="81"/>
            <rFont val="Segoe UI"/>
            <family val="2"/>
          </rPr>
          <t>Feito dia 03 Reembolso lua</t>
        </r>
      </text>
    </comment>
    <comment ref="E106" authorId="0" shapeId="0" xr:uid="{63942DAF-6B11-45CA-B178-616498DA2740}">
      <text>
        <r>
          <rPr>
            <b/>
            <sz val="9"/>
            <color indexed="81"/>
            <rFont val="Segoe UI"/>
            <family val="2"/>
          </rPr>
          <t xml:space="preserve">1K REEMBOLSO DE VALE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10" authorId="0" shapeId="0" xr:uid="{3555207B-8444-4F40-8D40-A60B0CB5DED2}">
      <text>
        <r>
          <rPr>
            <sz val="9"/>
            <color indexed="81"/>
            <rFont val="Segoe UI"/>
            <family val="2"/>
          </rPr>
          <t xml:space="preserve">10/09 recebido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Squall Leonharth</author>
  </authors>
  <commentList>
    <comment ref="H142" authorId="0" shapeId="0" xr:uid="{F3ED4CC3-6645-4217-B634-24410476C069}">
      <text>
        <r>
          <rPr>
            <b/>
            <sz val="9"/>
            <color indexed="81"/>
            <rFont val="Segoe UI"/>
            <family val="2"/>
          </rPr>
          <t>Tranferencia de 2k porem o certo seria 200. Rembolso de 1.8 feito por lua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Squall Leonharth</author>
  </authors>
  <commentList>
    <comment ref="H135" authorId="0" shapeId="0" xr:uid="{938DDC80-E9BE-4BB6-8AEA-C9679D066291}">
      <text>
        <r>
          <rPr>
            <b/>
            <sz val="9"/>
            <color indexed="81"/>
            <rFont val="Segoe UI"/>
            <family val="2"/>
          </rPr>
          <t>Tranferencia de 2k porem o certo seria 200. Rembolso de 1.8 feito por lua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Squall Leonharth</author>
  </authors>
  <commentList>
    <comment ref="D74" authorId="0" shapeId="0" xr:uid="{C0F1A550-13D5-4BA3-B0A4-3B4D8AABB894}">
      <text>
        <r>
          <rPr>
            <b/>
            <sz val="9"/>
            <color indexed="81"/>
            <rFont val="Segoe UI"/>
            <family val="2"/>
          </rPr>
          <t>Usou os outros 3k do caixa dele</t>
        </r>
      </text>
    </comment>
  </commentList>
</comments>
</file>

<file path=xl/sharedStrings.xml><?xml version="1.0" encoding="utf-8"?>
<sst xmlns="http://schemas.openxmlformats.org/spreadsheetml/2006/main" count="18875" uniqueCount="5234">
  <si>
    <t>SALDO SITE PARATODOS BA</t>
  </si>
  <si>
    <t>CX SITE ADM 56</t>
  </si>
  <si>
    <t>SALDO CLIENTE</t>
  </si>
  <si>
    <t>SALDO FINAL</t>
  </si>
  <si>
    <t>CONTAS</t>
  </si>
  <si>
    <t>SALDO OUT</t>
  </si>
  <si>
    <t>SALDO NOV</t>
  </si>
  <si>
    <t>SALDO DEZ</t>
  </si>
  <si>
    <t>SALDO JAN</t>
  </si>
  <si>
    <t>SALDO TOTAL</t>
  </si>
  <si>
    <t>Total</t>
  </si>
  <si>
    <t>ADM 20</t>
  </si>
  <si>
    <t>TERRA ATENDIMENTO</t>
  </si>
  <si>
    <t>ADM 21</t>
  </si>
  <si>
    <t>TERRA ROCKET</t>
  </si>
  <si>
    <t>ADM 22</t>
  </si>
  <si>
    <t>TERRA HP</t>
  </si>
  <si>
    <t>ADM 23</t>
  </si>
  <si>
    <t>TERRA FSA</t>
  </si>
  <si>
    <t>ADM 68</t>
  </si>
  <si>
    <t>SALA DE SINAIS - 886</t>
  </si>
  <si>
    <t>ADM 67</t>
  </si>
  <si>
    <t>TIME ARENA</t>
  </si>
  <si>
    <t>ADM 52</t>
  </si>
  <si>
    <t>FECHAMENTO BIG</t>
  </si>
  <si>
    <t>ADM 69</t>
  </si>
  <si>
    <t>MARK DIG EMPRESA</t>
  </si>
  <si>
    <t>ADM 61</t>
  </si>
  <si>
    <t>REDE AFILIADOS</t>
  </si>
  <si>
    <t>ADM 62</t>
  </si>
  <si>
    <t>EMPRESA AFILIADOS</t>
  </si>
  <si>
    <t>TOTAL</t>
  </si>
  <si>
    <t>AFILIADOS SYSA AVULSO</t>
  </si>
  <si>
    <t>ROTA SSA</t>
  </si>
  <si>
    <t>SANDRO BAHIENSE</t>
  </si>
  <si>
    <t>BANCA DA SORTE</t>
  </si>
  <si>
    <t>JP PREMIAÇÕES</t>
  </si>
  <si>
    <t>TAXA PIX</t>
  </si>
  <si>
    <t>REDES</t>
  </si>
  <si>
    <t>GGR</t>
  </si>
  <si>
    <t>REDE</t>
  </si>
  <si>
    <t>MARK DIG</t>
  </si>
  <si>
    <t>VALOR</t>
  </si>
  <si>
    <t>PAGAMENTO DE DEZEMBRO</t>
  </si>
  <si>
    <t xml:space="preserve">AFILIADO </t>
  </si>
  <si>
    <t xml:space="preserve">CHAVE PIX </t>
  </si>
  <si>
    <t>LEONARDO PESTANA-LP001</t>
  </si>
  <si>
    <t>CPF: 04815590516</t>
  </si>
  <si>
    <t>Andresa Dias-AS001</t>
  </si>
  <si>
    <t>cpf 86273374546</t>
  </si>
  <si>
    <t>Bruno de Freitas Isensee</t>
  </si>
  <si>
    <t>cpf 80134190530</t>
  </si>
  <si>
    <t>LUCAS LIMA SANTOS</t>
  </si>
  <si>
    <t>FRANCISCO CASTRO-FC001</t>
  </si>
  <si>
    <t>106.590.595-50</t>
  </si>
  <si>
    <t>Hugo Silva-HO001</t>
  </si>
  <si>
    <t xml:space="preserve"> cpf 85976896502</t>
  </si>
  <si>
    <t>CERTO</t>
  </si>
  <si>
    <t>Luan Silva Correa</t>
  </si>
  <si>
    <t>PAGO</t>
  </si>
  <si>
    <t>Lucas Lima Santos</t>
  </si>
  <si>
    <t>limal0136@gmail.com</t>
  </si>
  <si>
    <t>DIFERENÇA</t>
  </si>
  <si>
    <t>Maiara Miranda-MA001</t>
  </si>
  <si>
    <t>cpf 04829281588</t>
  </si>
  <si>
    <t>ADM 54</t>
  </si>
  <si>
    <t>Jean Pedro dos Santos Oliveira</t>
  </si>
  <si>
    <t>07570049543 cpf</t>
  </si>
  <si>
    <t>Reembolso</t>
  </si>
  <si>
    <t>ADSON JUNIOR-AJ001</t>
  </si>
  <si>
    <t>cpf 092.599.835-41</t>
  </si>
  <si>
    <t>FALTA PAGAR</t>
  </si>
  <si>
    <t>MAIZA BORGES-MB001</t>
  </si>
  <si>
    <t>cpf: 04208993162</t>
  </si>
  <si>
    <t>TAIS LOPES-TL001</t>
  </si>
  <si>
    <t>taissslopes1@gmail.com</t>
  </si>
  <si>
    <t>LUIZ RIBEIRO-LR001</t>
  </si>
  <si>
    <t>134.570.656-16</t>
  </si>
  <si>
    <t>Savana Victoria Santos</t>
  </si>
  <si>
    <t>112.972.725-44 cpf</t>
  </si>
  <si>
    <t>Herica Simoes Emerick</t>
  </si>
  <si>
    <t>cnpj: 37837078000175</t>
  </si>
  <si>
    <t>JOAO CONCEICAO-JC001</t>
  </si>
  <si>
    <t>Lucas Passeri Pinheiro</t>
  </si>
  <si>
    <t>Sandro Bahiense</t>
  </si>
  <si>
    <t xml:space="preserve">Banca da Sorte </t>
  </si>
  <si>
    <t>27788159-8ca6-47a2-8067-a4e496db014c</t>
  </si>
  <si>
    <t xml:space="preserve">JP Premiações </t>
  </si>
  <si>
    <t>VALOR A PAGAR</t>
  </si>
  <si>
    <t>Maico</t>
  </si>
  <si>
    <t>Rota 51</t>
  </si>
  <si>
    <t>OSVALDIR  Gerente</t>
  </si>
  <si>
    <t>Joselito</t>
  </si>
  <si>
    <t>Motoqueiro</t>
  </si>
  <si>
    <t>AMARILDO</t>
  </si>
  <si>
    <t>MEDEIROS</t>
  </si>
  <si>
    <t>IVANILDO</t>
  </si>
  <si>
    <t>DIEGO SUPERVISOR 06</t>
  </si>
  <si>
    <t>ROTA 06</t>
  </si>
  <si>
    <t>GERENTE ALDA 06</t>
  </si>
  <si>
    <t>DJALMA</t>
  </si>
  <si>
    <t>EDMARCOS</t>
  </si>
  <si>
    <t>LUIS ALGUSTO</t>
  </si>
  <si>
    <t>GILMAR</t>
  </si>
  <si>
    <t>EDMILSON</t>
  </si>
  <si>
    <t>OTÁVIO SUPERVISOR 52</t>
  </si>
  <si>
    <t>ROTA 52</t>
  </si>
  <si>
    <t>GERENTE 52</t>
  </si>
  <si>
    <t>JOSÉ CARLOS</t>
  </si>
  <si>
    <t>EDUARDO</t>
  </si>
  <si>
    <t>MARIO</t>
  </si>
  <si>
    <t>WELLINGTON</t>
  </si>
  <si>
    <t>LUCAS SUPERVISOR 62</t>
  </si>
  <si>
    <t>ROTA 62</t>
  </si>
  <si>
    <t>GERENTE 62</t>
  </si>
  <si>
    <t>EDSON</t>
  </si>
  <si>
    <t>JURACI</t>
  </si>
  <si>
    <t>RICARDO</t>
  </si>
  <si>
    <t>GILSON</t>
  </si>
  <si>
    <t>CARLOS</t>
  </si>
  <si>
    <t>JOILSON</t>
  </si>
  <si>
    <t>CLAUDIONOR SUPERVISOR 63</t>
  </si>
  <si>
    <t>ROTA 63</t>
  </si>
  <si>
    <t>NARINEIDE APARECIDA GERENTE 63</t>
  </si>
  <si>
    <t>WENDEL</t>
  </si>
  <si>
    <t>DENILSON</t>
  </si>
  <si>
    <t>CELSO</t>
  </si>
  <si>
    <t>CLAUDIO</t>
  </si>
  <si>
    <t>CESAR SUPERVISOR</t>
  </si>
  <si>
    <t>ROTA 70</t>
  </si>
  <si>
    <t>GERENTE CENTRAL ROTA 70</t>
  </si>
  <si>
    <t>LUAN</t>
  </si>
  <si>
    <t>LACINO</t>
  </si>
  <si>
    <t>WELLINGTON 70</t>
  </si>
  <si>
    <t>DANILO</t>
  </si>
  <si>
    <t>DAILTON</t>
  </si>
  <si>
    <t>RAFAEL</t>
  </si>
  <si>
    <t>LUIZ FERN. SUPERVISOR</t>
  </si>
  <si>
    <t>ROTA 71</t>
  </si>
  <si>
    <t>ANTONIO ANUNCIAÇÃO</t>
  </si>
  <si>
    <t>GILSON (SERGIPE)</t>
  </si>
  <si>
    <t>ALAN 1172</t>
  </si>
  <si>
    <t>MARCOS VINICIUS</t>
  </si>
  <si>
    <t>ADRIANO</t>
  </si>
  <si>
    <t>BRUNO</t>
  </si>
  <si>
    <t>BIZA SUPERVISOR</t>
  </si>
  <si>
    <t>ROTA 81</t>
  </si>
  <si>
    <t>GERENTE CENTRAL ROTA 81</t>
  </si>
  <si>
    <t>MANOEL</t>
  </si>
  <si>
    <t>IGOR</t>
  </si>
  <si>
    <t>WILIAN</t>
  </si>
  <si>
    <t>EDMILSON 81</t>
  </si>
  <si>
    <t>ROTA 0612</t>
  </si>
  <si>
    <t>GERENTE LEGAL</t>
  </si>
  <si>
    <t>NENEU SUPERVISOR  84</t>
  </si>
  <si>
    <t>ROTA 84</t>
  </si>
  <si>
    <t>VANDERLEIA CENTRAL 84</t>
  </si>
  <si>
    <t>RAIMUNDO</t>
  </si>
  <si>
    <t>JURANDIR</t>
  </si>
  <si>
    <t>ALAN</t>
  </si>
  <si>
    <t>VALDEMIR</t>
  </si>
  <si>
    <t>AURELINO</t>
  </si>
  <si>
    <t>TAXA 5,85</t>
  </si>
  <si>
    <t xml:space="preserve">DONO DA REDE </t>
  </si>
  <si>
    <t>TIPO CHAVE PIX</t>
  </si>
  <si>
    <t xml:space="preserve">VALOR </t>
  </si>
  <si>
    <t>Banca da Sorte</t>
  </si>
  <si>
    <t>ALEATORIO</t>
  </si>
  <si>
    <t>DAI DA RIFA</t>
  </si>
  <si>
    <t>Giovana Santos da Silva</t>
  </si>
  <si>
    <t xml:space="preserve">GLEIDSON </t>
  </si>
  <si>
    <t>CPF</t>
  </si>
  <si>
    <t>759.996.677-55</t>
  </si>
  <si>
    <t>Jussara JP Premiações</t>
  </si>
  <si>
    <t>OK RAFAEL  - REDE SALES</t>
  </si>
  <si>
    <t>Raissa sobrinho</t>
  </si>
  <si>
    <t>REDE CHINA</t>
  </si>
  <si>
    <t>REDE DANIEL SERRA</t>
  </si>
  <si>
    <t>719.869.378-01</t>
  </si>
  <si>
    <t>REDE FELINO</t>
  </si>
  <si>
    <t>E-MAIL</t>
  </si>
  <si>
    <t>hfdistribuidora01@gmail.com</t>
  </si>
  <si>
    <t>REDE FONTENELE</t>
  </si>
  <si>
    <t>REDE INSTAGRAM</t>
  </si>
  <si>
    <t>REDE KOTADU</t>
  </si>
  <si>
    <t xml:space="preserve">REDE LAGOSTA </t>
  </si>
  <si>
    <t>REDE LUCIANA PATRIARCHA</t>
  </si>
  <si>
    <t>REDE OXENTE</t>
  </si>
  <si>
    <t>luaralua043@gmail.com</t>
  </si>
  <si>
    <t>REDE PDTS</t>
  </si>
  <si>
    <t>Rede Salles</t>
  </si>
  <si>
    <t>Rede Site ParatodosBa</t>
  </si>
  <si>
    <t>REDE SSA</t>
  </si>
  <si>
    <t>REDE TERRA HP</t>
  </si>
  <si>
    <t>REDE VINICIUS</t>
  </si>
  <si>
    <t>REDE WALACE CONCEIÇÃO</t>
  </si>
  <si>
    <t>Taxa</t>
  </si>
  <si>
    <t>TEL 71986399826</t>
  </si>
  <si>
    <t>ROBSON NASCIMENTO</t>
  </si>
  <si>
    <t>TEL 71987287368</t>
  </si>
  <si>
    <t>TEL 71986813742</t>
  </si>
  <si>
    <t>Trole0@hotmail.com</t>
  </si>
  <si>
    <t>TEL 71986219300</t>
  </si>
  <si>
    <t>LEGAL</t>
  </si>
  <si>
    <t>TEL 71986016552</t>
  </si>
  <si>
    <t>TEL 71988846224</t>
  </si>
  <si>
    <t>TEL 71986048550</t>
  </si>
  <si>
    <t>GERALDO</t>
  </si>
  <si>
    <t>CPF 4239605091</t>
  </si>
  <si>
    <t>TEL 71986010133</t>
  </si>
  <si>
    <t xml:space="preserve"> TEL 71985318152</t>
  </si>
  <si>
    <t>ALBERTO GERENTE ROTA 52</t>
  </si>
  <si>
    <t>Claudio.rocha1983@hotmail.com</t>
  </si>
  <si>
    <t xml:space="preserve"> TEL 71991553912</t>
  </si>
  <si>
    <t>Wendell_1990@hotmail.com</t>
  </si>
  <si>
    <t>TEL 71985080718</t>
  </si>
  <si>
    <t>emilyoliveira3110@gmail.com</t>
  </si>
  <si>
    <t>VANDA ROTA 70</t>
  </si>
  <si>
    <t>MARICELIA ROTA 70</t>
  </si>
  <si>
    <t>MARCIO</t>
  </si>
  <si>
    <t>DANIEL</t>
  </si>
  <si>
    <t>jrduplex14@gmail.com</t>
  </si>
  <si>
    <t xml:space="preserve"> TEL 71999550505</t>
  </si>
  <si>
    <t>TEL 71986793619</t>
  </si>
  <si>
    <t>CPF 01451381514</t>
  </si>
  <si>
    <t>TEL 75983193760</t>
  </si>
  <si>
    <t>TEL 71992199202</t>
  </si>
  <si>
    <t>TEL 71991351423</t>
  </si>
  <si>
    <t>TEL 71987781014</t>
  </si>
  <si>
    <t>TEL 71986219647</t>
  </si>
  <si>
    <t>Nº MOTOQUEIRO</t>
  </si>
  <si>
    <t>SUPERVISOR ROTA 06</t>
  </si>
  <si>
    <t>GERENTE ROTA 06</t>
  </si>
  <si>
    <t>SUPERVISOR ROTA 51</t>
  </si>
  <si>
    <t>GERENTE ROTA 51</t>
  </si>
  <si>
    <t>SUPERVISOR ROTA 52</t>
  </si>
  <si>
    <t>GERENTE ROTA 52</t>
  </si>
  <si>
    <t>SUPERVISOR ROTA 62</t>
  </si>
  <si>
    <t>GERENTE ROTA 62</t>
  </si>
  <si>
    <t>SUPERVISOR ROTA 63</t>
  </si>
  <si>
    <t>GERENTE ROTA 63</t>
  </si>
  <si>
    <t>SUPERVISOR ROTA 70</t>
  </si>
  <si>
    <t>GERENTE ROTA 70</t>
  </si>
  <si>
    <t>SUPERVISOR ROTA 71</t>
  </si>
  <si>
    <t>GERENTE ROTA 71</t>
  </si>
  <si>
    <t>SUPERVISOR ROTA 81</t>
  </si>
  <si>
    <t>GERENTE ROTA 81</t>
  </si>
  <si>
    <t>SUPERVISOR ROTA 0612</t>
  </si>
  <si>
    <t>GERENTE ROTA 0612</t>
  </si>
  <si>
    <t>SUPERVISOR ROTA 84</t>
  </si>
  <si>
    <t>GERENTE ROTA 84</t>
  </si>
  <si>
    <t>Nome</t>
  </si>
  <si>
    <t>Token</t>
  </si>
  <si>
    <t>CPA</t>
  </si>
  <si>
    <t>% 'REV</t>
  </si>
  <si>
    <t>Usuários</t>
  </si>
  <si>
    <t>Turnover</t>
  </si>
  <si>
    <t>Prêmio</t>
  </si>
  <si>
    <t>Bônus</t>
  </si>
  <si>
    <t>Taxa Admin.</t>
  </si>
  <si>
    <t>Líquido</t>
  </si>
  <si>
    <t>Comissão Afiliado</t>
  </si>
  <si>
    <t>Qtd CPA</t>
  </si>
  <si>
    <t>CPA AFILIADO</t>
  </si>
  <si>
    <t>15% TX ADMIN</t>
  </si>
  <si>
    <t>SALDO TX ADMIN</t>
  </si>
  <si>
    <t>%NIVEL 1</t>
  </si>
  <si>
    <t xml:space="preserve">COMISSÃO N1 </t>
  </si>
  <si>
    <t>INDICAÇÃO 1</t>
  </si>
  <si>
    <t>CPA 1</t>
  </si>
  <si>
    <t>VALOR CPA N1</t>
  </si>
  <si>
    <t>%NIVEL 2</t>
  </si>
  <si>
    <t>COMISSÃO N2</t>
  </si>
  <si>
    <t>INDICAÇÃO 2</t>
  </si>
  <si>
    <t>CPA 2</t>
  </si>
  <si>
    <t>VALOR CPA N2</t>
  </si>
  <si>
    <t>%NIVEL 3</t>
  </si>
  <si>
    <t>COMISSÃO N3</t>
  </si>
  <si>
    <t>INDICAÇÃO 3</t>
  </si>
  <si>
    <t>CPA 3</t>
  </si>
  <si>
    <t>VALOR CPA N3</t>
  </si>
  <si>
    <t>TOTAL CPA</t>
  </si>
  <si>
    <t xml:space="preserve">TOTAL REV </t>
  </si>
  <si>
    <t>TOTAL CPA + COMISSÃO MARK DIG</t>
  </si>
  <si>
    <t>50% REV EMPRESA+ SALDO ADM</t>
  </si>
  <si>
    <t>REDE  SSA 10%</t>
  </si>
  <si>
    <t>vChtUn</t>
  </si>
  <si>
    <t>10/10</t>
  </si>
  <si>
    <t>10/20</t>
  </si>
  <si>
    <t>10/30</t>
  </si>
  <si>
    <t>10/40</t>
  </si>
  <si>
    <t>Ian Almeida Sousa</t>
  </si>
  <si>
    <t>ig4gqz</t>
  </si>
  <si>
    <t>FRANCISCO PALHARES CASTRO</t>
  </si>
  <si>
    <t>K0mxQj</t>
  </si>
  <si>
    <t>10/5</t>
  </si>
  <si>
    <t>Pablo Barbosa</t>
  </si>
  <si>
    <t>LDy6yo</t>
  </si>
  <si>
    <t xml:space="preserve">Julia rebeca Santos Carvalho </t>
  </si>
  <si>
    <t>6a5N0j</t>
  </si>
  <si>
    <t>0</t>
  </si>
  <si>
    <t xml:space="preserve">Taís Cristina de Carvalho Lopes </t>
  </si>
  <si>
    <t>QHUjv3</t>
  </si>
  <si>
    <t>Carlos Souza</t>
  </si>
  <si>
    <t>oBpUK3</t>
  </si>
  <si>
    <t>Andresa Santos Queirós Dias</t>
  </si>
  <si>
    <t>Wf3OHE</t>
  </si>
  <si>
    <t>Alef Vieira dos santos</t>
  </si>
  <si>
    <t>OvaYWK</t>
  </si>
  <si>
    <t>Shirlei Alves</t>
  </si>
  <si>
    <t>3RabJD</t>
  </si>
  <si>
    <t>LUIZ CLAUDIO DE ALMEIDA RIBEIRO</t>
  </si>
  <si>
    <t>3EPDF3</t>
  </si>
  <si>
    <t>Bc8bGd</t>
  </si>
  <si>
    <t xml:space="preserve">Savana Victoria Santos </t>
  </si>
  <si>
    <t>bGpOw5</t>
  </si>
  <si>
    <t>Maike Gonçalves Oliveira Santos</t>
  </si>
  <si>
    <t>zawQbU</t>
  </si>
  <si>
    <t>PABLO SENA MOURA ( MARK DIG )</t>
  </si>
  <si>
    <t>Oof9N0</t>
  </si>
  <si>
    <t>Hugo Oliveira da Silva</t>
  </si>
  <si>
    <t>VChEZ4</t>
  </si>
  <si>
    <t xml:space="preserve">Lucas Passeri Pinheiro </t>
  </si>
  <si>
    <t>xFXyWf</t>
  </si>
  <si>
    <t>Roberta Carvalho Santos</t>
  </si>
  <si>
    <t>BIBYqq</t>
  </si>
  <si>
    <t xml:space="preserve">Herica Simões Emerick </t>
  </si>
  <si>
    <t>MmfBoM</t>
  </si>
  <si>
    <t>Marcelo Anderson Santos de Jesus</t>
  </si>
  <si>
    <t>auvxKr</t>
  </si>
  <si>
    <t>Ruy Candeias Souza Silva Filho</t>
  </si>
  <si>
    <t>v3HR8e</t>
  </si>
  <si>
    <t>Daniel de jesus dos santos</t>
  </si>
  <si>
    <t>R4GK4t</t>
  </si>
  <si>
    <t>Adelmo Cosme dos Santos Júnior</t>
  </si>
  <si>
    <t>xGNpK5</t>
  </si>
  <si>
    <t>Herbert da Silva Oliveira</t>
  </si>
  <si>
    <t>HnCBiJ</t>
  </si>
  <si>
    <t>Isabellah lis dos santos Reis</t>
  </si>
  <si>
    <t>q586NJ</t>
  </si>
  <si>
    <t>Gustavo Cabral Trindade</t>
  </si>
  <si>
    <t>Ftvmoo</t>
  </si>
  <si>
    <t>Adriano Silva</t>
  </si>
  <si>
    <t>KO2rRb</t>
  </si>
  <si>
    <t xml:space="preserve">Lucas Santos brasil </t>
  </si>
  <si>
    <t>kg2hGq</t>
  </si>
  <si>
    <t>Maiza F Borges</t>
  </si>
  <si>
    <t>EafwOR</t>
  </si>
  <si>
    <t>Adrielle Galdino de Jesus Brito Conceição</t>
  </si>
  <si>
    <t>0NEYQ2</t>
  </si>
  <si>
    <t>kailane afonso</t>
  </si>
  <si>
    <t>pZxSvF</t>
  </si>
  <si>
    <t>Nicolas carvalho</t>
  </si>
  <si>
    <t>HE6xSk</t>
  </si>
  <si>
    <t>Cecília Silva Cardoso do Nascimento</t>
  </si>
  <si>
    <t>6KZZsZ</t>
  </si>
  <si>
    <t>Carlos André Costa santos</t>
  </si>
  <si>
    <t>DcDZMO</t>
  </si>
  <si>
    <t>Jean Pedro dos santos oliveira</t>
  </si>
  <si>
    <t>Dqrl0u</t>
  </si>
  <si>
    <t>Camila pinto federico</t>
  </si>
  <si>
    <t>31IKjl</t>
  </si>
  <si>
    <t>Marques Santos Junior</t>
  </si>
  <si>
    <t>By7Mfd</t>
  </si>
  <si>
    <t>Wislan Ravili Santos Silva</t>
  </si>
  <si>
    <t>C0hKS2</t>
  </si>
  <si>
    <t xml:space="preserve">Leonardo Pereira de Santana </t>
  </si>
  <si>
    <t>CLhROy</t>
  </si>
  <si>
    <t>Miquéias Fraga Souza</t>
  </si>
  <si>
    <t>oAzr9A</t>
  </si>
  <si>
    <t>João Victor de Jesus da Conceição</t>
  </si>
  <si>
    <t>vh8FU1</t>
  </si>
  <si>
    <t>Leonardo pestana</t>
  </si>
  <si>
    <t>9WhEEE</t>
  </si>
  <si>
    <t>Maiara de Agostinho Miranda</t>
  </si>
  <si>
    <t>pROZGw</t>
  </si>
  <si>
    <t>George peixinho</t>
  </si>
  <si>
    <t>tzc7f8</t>
  </si>
  <si>
    <t>ADSON ALMEIDA DOS SANTOS JUNIOR</t>
  </si>
  <si>
    <t>cstdFo</t>
  </si>
  <si>
    <t>NOME</t>
  </si>
  <si>
    <t>TOKEN</t>
  </si>
  <si>
    <t>USUARIOS</t>
  </si>
  <si>
    <t>QTD CPA</t>
  </si>
  <si>
    <t>CHAVE PIX</t>
  </si>
  <si>
    <t>Alef santos-AV001</t>
  </si>
  <si>
    <t>Carlos Souza-CAMILA PINTO</t>
  </si>
  <si>
    <t>George peixinho-BRUNO-MARK DIG</t>
  </si>
  <si>
    <t>Ian Sousa-CAMILA PINTO</t>
  </si>
  <si>
    <t>modatualizado@gmail.com</t>
  </si>
  <si>
    <t>Julia Carvalho-BRUNO-MARK DIG</t>
  </si>
  <si>
    <t>Maike Santos-CAMILA PINTO</t>
  </si>
  <si>
    <t>SALDO FEV</t>
  </si>
  <si>
    <t>NOME DA REDE</t>
  </si>
  <si>
    <t>DONO DA REDE</t>
  </si>
  <si>
    <t>VALOR COMISSÃO</t>
  </si>
  <si>
    <t>PIX</t>
  </si>
  <si>
    <t>STATUS</t>
  </si>
  <si>
    <t>NÃO PAGO</t>
  </si>
  <si>
    <t>CNPJ</t>
  </si>
  <si>
    <t>Lainara Santos Rodrigues</t>
  </si>
  <si>
    <t>CELULAR</t>
  </si>
  <si>
    <t>R$ -</t>
  </si>
  <si>
    <t>Taís Cristina de Carvalho Lopes</t>
  </si>
  <si>
    <t>Mark Dig</t>
  </si>
  <si>
    <t>TOTAL A PAGAR</t>
  </si>
  <si>
    <t>TOTAL PAGO</t>
  </si>
  <si>
    <t>AFILIADO</t>
  </si>
  <si>
    <t>trole0@hotmail.com</t>
  </si>
  <si>
    <t>OSVALDIR Gerente</t>
  </si>
  <si>
    <t>riksanba@gmail.com</t>
  </si>
  <si>
    <t>claudio.rocha1983@hotmail.com</t>
  </si>
  <si>
    <t>wendell_1990@hotmail.com</t>
  </si>
  <si>
    <t>SEM PIX</t>
  </si>
  <si>
    <t>NENEU SUPERVISOR 84</t>
  </si>
  <si>
    <t>Base PDV SSA</t>
  </si>
  <si>
    <t>LORENA DE OLIVEIRA VITORIO</t>
  </si>
  <si>
    <t>Outros meios</t>
  </si>
  <si>
    <t>CAPITÃO CAVERNA</t>
  </si>
  <si>
    <t>LAGOSTA</t>
  </si>
  <si>
    <t>EDNALVA FROĒS BARBOSA PRAZERES</t>
  </si>
  <si>
    <t>PISIT</t>
  </si>
  <si>
    <t>EDIVALDO RODRIGUES DA MOTA FILHO</t>
  </si>
  <si>
    <t>REDE 360</t>
  </si>
  <si>
    <t>Emanuele da silva pessoa</t>
  </si>
  <si>
    <t>Ludimile Azevedo</t>
  </si>
  <si>
    <t>REDE SALLES</t>
  </si>
  <si>
    <t>CHARLES SALES RODRIGUES</t>
  </si>
  <si>
    <t>REDE ALGEMA</t>
  </si>
  <si>
    <t>Gildasio Pinto Oliveira</t>
  </si>
  <si>
    <t>Wallace conceição Barreto</t>
  </si>
  <si>
    <t>LOCALIDADE</t>
  </si>
  <si>
    <t>RESPON. PELA LOCALIDADE</t>
  </si>
  <si>
    <t>CAMAÇARI</t>
  </si>
  <si>
    <t>Cristiano Cleizer Lima Santana</t>
  </si>
  <si>
    <t>Donos de Rede</t>
  </si>
  <si>
    <t>SISTEMA</t>
  </si>
  <si>
    <t>VALORES BIG + TERRAS</t>
  </si>
  <si>
    <t>VALORES SITE</t>
  </si>
  <si>
    <t>SALDO MAR</t>
  </si>
  <si>
    <t>SAIDAS BANCO SISTEMA</t>
  </si>
  <si>
    <t>AFILIADOS SYSA SAIDA</t>
  </si>
  <si>
    <t>AFILIADOS SYSA PREVISÃO</t>
  </si>
  <si>
    <t>Lagosteiro</t>
  </si>
  <si>
    <t>DIFERENÇA NÃO PAGO AFILIADOS SYSA</t>
  </si>
  <si>
    <t xml:space="preserve">MARK DIG REEMBOLSO AFILIADOS CPA </t>
  </si>
  <si>
    <t>TAXA BOLETO</t>
  </si>
  <si>
    <t>SUBTOTAL SALDO</t>
  </si>
  <si>
    <t>SALDO SITE (CREDENCIAL)</t>
  </si>
  <si>
    <t>CAIXA SITE (ADM56)</t>
  </si>
  <si>
    <t>BATER O CAIXA DE MARKETING JEQUIE</t>
  </si>
  <si>
    <t>TV ARATU</t>
  </si>
  <si>
    <t>MARKDIG</t>
  </si>
  <si>
    <t>TP</t>
  </si>
  <si>
    <t>SANDRO</t>
  </si>
  <si>
    <t>SALDO ABR</t>
  </si>
  <si>
    <t>INFLUENCER</t>
  </si>
  <si>
    <t>Status</t>
  </si>
  <si>
    <t>Saldo Comissão</t>
  </si>
  <si>
    <t>Pix</t>
  </si>
  <si>
    <t>Chave Pix</t>
  </si>
  <si>
    <t>ADEILDO LIMA-060450</t>
  </si>
  <si>
    <t>oQ2lWu</t>
  </si>
  <si>
    <t>Comissão Errada</t>
  </si>
  <si>
    <t>ADRIANO CORREIA-520484</t>
  </si>
  <si>
    <t>AK7ioV</t>
  </si>
  <si>
    <t>Ana Nascimento-630454</t>
  </si>
  <si>
    <t>fq6ooj</t>
  </si>
  <si>
    <t>ANA PUREZA-700205</t>
  </si>
  <si>
    <t>hEIA0h</t>
  </si>
  <si>
    <t>CAM CARLOS ANDRADE-010369</t>
  </si>
  <si>
    <t>krSHNa</t>
  </si>
  <si>
    <t>CAM DANIEL SANTIL-030169</t>
  </si>
  <si>
    <t>oE3YrE</t>
  </si>
  <si>
    <t>CAM ERICA NASCIMENTO-010239</t>
  </si>
  <si>
    <t>0iW9MP</t>
  </si>
  <si>
    <t>CAM Jailson Silva-010317</t>
  </si>
  <si>
    <t>f5WUDw</t>
  </si>
  <si>
    <t>CAM JOELMA CARVALHO-030370</t>
  </si>
  <si>
    <t>fn3Prv</t>
  </si>
  <si>
    <t>CAM MARIA OLIVEIRA-010376</t>
  </si>
  <si>
    <t>aKIUZA</t>
  </si>
  <si>
    <t>CAM MARLUCE SANTOS-030368</t>
  </si>
  <si>
    <t>rmXrhK</t>
  </si>
  <si>
    <t>CAM SHIRLEI CRUZ-030140</t>
  </si>
  <si>
    <t>J1A34I</t>
  </si>
  <si>
    <t>CARLOS SANTOS-840764</t>
  </si>
  <si>
    <t>LqZncE</t>
  </si>
  <si>
    <t>CARLOS SILVA-620308</t>
  </si>
  <si>
    <t>jECO2J</t>
  </si>
  <si>
    <t>DANIELE BESSA-630227</t>
  </si>
  <si>
    <t>F79MyI</t>
  </si>
  <si>
    <t>DEILANE SANTOS-710447</t>
  </si>
  <si>
    <t>cjaFRW</t>
  </si>
  <si>
    <t>EDILSON CERQUEIRA-520345</t>
  </si>
  <si>
    <t>cBwa0l</t>
  </si>
  <si>
    <t>EDNA NASCIMENTO-840733</t>
  </si>
  <si>
    <t>Xe43si</t>
  </si>
  <si>
    <t>ELIENE SANTOS-520229</t>
  </si>
  <si>
    <t>AnPlHk</t>
  </si>
  <si>
    <t>ERIK LEONI-060517</t>
  </si>
  <si>
    <t>Srtlx0</t>
  </si>
  <si>
    <t>ERNANI SANTOS-510176</t>
  </si>
  <si>
    <t>iFXRHz</t>
  </si>
  <si>
    <t>GILBERTO SOUZA-630210</t>
  </si>
  <si>
    <t>80LLP4</t>
  </si>
  <si>
    <t>JACIARA CONCEICAO-630108</t>
  </si>
  <si>
    <t>QkbbA4</t>
  </si>
  <si>
    <t>JAILTON OLIVEIRA-630160</t>
  </si>
  <si>
    <t>6GVAiV</t>
  </si>
  <si>
    <t>JAMILE BRAGA-060830</t>
  </si>
  <si>
    <t>fk1VZr</t>
  </si>
  <si>
    <t>JEFERSON SOUSA-620114</t>
  </si>
  <si>
    <t>tq7M8i</t>
  </si>
  <si>
    <t>JOAO FERNANDES-510235</t>
  </si>
  <si>
    <t>z97hKN</t>
  </si>
  <si>
    <t>JOSELITO MENDES-700413</t>
  </si>
  <si>
    <t>vp0TrU</t>
  </si>
  <si>
    <t>LAELSON SANTOS-840364</t>
  </si>
  <si>
    <t>WhjTiW</t>
  </si>
  <si>
    <t>LUCIANA BASTOS-620941</t>
  </si>
  <si>
    <t>3eQBek</t>
  </si>
  <si>
    <t>PAULO PARANHOS-710354</t>
  </si>
  <si>
    <t>z1NDdZ</t>
  </si>
  <si>
    <t>RAFAEL RAMOS-710258</t>
  </si>
  <si>
    <t>DA4ozo</t>
  </si>
  <si>
    <t>ROBINSON BARROS-030322</t>
  </si>
  <si>
    <t>3xxnND</t>
  </si>
  <si>
    <t>ROQUE SANTOS-620702</t>
  </si>
  <si>
    <t>7Vnq6m</t>
  </si>
  <si>
    <t>ROQUE SANTOS-620736</t>
  </si>
  <si>
    <t>cufe3H</t>
  </si>
  <si>
    <t>SANDRA SANTOS-700653</t>
  </si>
  <si>
    <t>QlDasw</t>
  </si>
  <si>
    <t>EDNEIA AZEVEDO-630234</t>
  </si>
  <si>
    <t>cWzC9G</t>
  </si>
  <si>
    <t>ELIANE TEXEIRA-710138</t>
  </si>
  <si>
    <t>WjQ2Z5</t>
  </si>
  <si>
    <t>MARCOS OLIVEIRA-840348</t>
  </si>
  <si>
    <t>4xtvj3</t>
  </si>
  <si>
    <t>MARILIA DIAS-630157</t>
  </si>
  <si>
    <t>CX0hVI</t>
  </si>
  <si>
    <t>DETALHAMENTO</t>
  </si>
  <si>
    <t>VALORES A PAGAR</t>
  </si>
  <si>
    <t>NIVEL 2 ( 10%) NOME DA REDE</t>
  </si>
  <si>
    <t>033.302.715-90</t>
  </si>
  <si>
    <t>PROMOTORAS REDE SSA</t>
  </si>
  <si>
    <t>CAPTÃO CAVERNA</t>
  </si>
  <si>
    <t>REDE FONTENELLE</t>
  </si>
  <si>
    <t>GLEIDSON</t>
  </si>
  <si>
    <t>Gleidson Marcelino de Carvalho Lima</t>
  </si>
  <si>
    <t>NIVEL 2 ( 20%) NOME DA REDE</t>
  </si>
  <si>
    <t>REDE LAGOSTEIRO</t>
  </si>
  <si>
    <t>NIVEL 1 ( 10%) NOME DA REDE</t>
  </si>
  <si>
    <t>...</t>
  </si>
  <si>
    <t>REDE WALLACE CONCEIÇÃO</t>
  </si>
  <si>
    <t>CAIO ARAUJO</t>
  </si>
  <si>
    <t>SYNARA</t>
  </si>
  <si>
    <t>GABRIELA ALMEIDA</t>
  </si>
  <si>
    <t>COMISSIONADO</t>
  </si>
  <si>
    <t>DJALMA LEONI</t>
  </si>
  <si>
    <t>suporte@memove-fit.com.br</t>
  </si>
  <si>
    <t>GALEGO</t>
  </si>
  <si>
    <t>LUCAS</t>
  </si>
  <si>
    <t>YURI</t>
  </si>
  <si>
    <t>sem pix</t>
  </si>
  <si>
    <t>ALBERTO</t>
  </si>
  <si>
    <t>7198614-8544</t>
  </si>
  <si>
    <t>CLODOALDO</t>
  </si>
  <si>
    <t>MÊS</t>
  </si>
  <si>
    <t>BIG</t>
  </si>
  <si>
    <t>TERRA</t>
  </si>
  <si>
    <t>SITE ADM</t>
  </si>
  <si>
    <t>SERVIDOR</t>
  </si>
  <si>
    <t>MARK DIG TERRA 40%</t>
  </si>
  <si>
    <t>CARTÃO DE ACESSO</t>
  </si>
  <si>
    <t>APURADO</t>
  </si>
  <si>
    <t>PRÊMIOS PAGOS</t>
  </si>
  <si>
    <t>COMISSÃO</t>
  </si>
  <si>
    <t>SALDO</t>
  </si>
  <si>
    <t>SISTEMA (ADM)</t>
  </si>
  <si>
    <t>DESPESAS</t>
  </si>
  <si>
    <t>LÍQUIDO 1</t>
  </si>
  <si>
    <t>% PARCEIRO</t>
  </si>
  <si>
    <t>% EMPRESA</t>
  </si>
  <si>
    <t>Bônus 1º Deposito</t>
  </si>
  <si>
    <t>PARCEIRO 1</t>
  </si>
  <si>
    <t>LIQUIDO 2</t>
  </si>
  <si>
    <t>DESP CPA</t>
  </si>
  <si>
    <t>DESP BONUS</t>
  </si>
  <si>
    <t>LIQUIDO 3</t>
  </si>
  <si>
    <t>PARCEIRO 2</t>
  </si>
  <si>
    <t>PARCEIRO 3</t>
  </si>
  <si>
    <t>EMPRESA</t>
  </si>
  <si>
    <t>CAMAÇARI TOTAL</t>
  </si>
  <si>
    <t>CAMAÇARI W</t>
  </si>
  <si>
    <t>CAMAÇARI CASSINO</t>
  </si>
  <si>
    <t>CAMAÇARI ESPORTE</t>
  </si>
  <si>
    <t>Grande SSA Total</t>
  </si>
  <si>
    <t>CAPITÃO CAVERNA TOTAL</t>
  </si>
  <si>
    <t>CAPITAO CAVERNA 20%</t>
  </si>
  <si>
    <t>CAPITAO CAVERNA 10%</t>
  </si>
  <si>
    <t>REDE CHINA TOTAL</t>
  </si>
  <si>
    <t>REDE CHINA 20%</t>
  </si>
  <si>
    <t>REDE CHINA 10%</t>
  </si>
  <si>
    <t>SANDRO BAHIENSE 10%</t>
  </si>
  <si>
    <t>REDE SALLES TOTAL</t>
  </si>
  <si>
    <t>REDE SALLES 20%</t>
  </si>
  <si>
    <t>REDE SALLES 10%</t>
  </si>
  <si>
    <t>REDE SSA TOTAL</t>
  </si>
  <si>
    <t>REDE SSA 20%</t>
  </si>
  <si>
    <t>REDE SSA 10%</t>
  </si>
  <si>
    <t xml:space="preserve">Jp premiacoes </t>
  </si>
  <si>
    <t xml:space="preserve">PROMOTORAS REDE SSA </t>
  </si>
  <si>
    <t xml:space="preserve">REDE 360 </t>
  </si>
  <si>
    <t xml:space="preserve">REDE FELINO </t>
  </si>
  <si>
    <t xml:space="preserve">REDE FONTENELE </t>
  </si>
  <si>
    <t xml:space="preserve">REDE OXENTE </t>
  </si>
  <si>
    <t xml:space="preserve">REDE VINICIUS </t>
  </si>
  <si>
    <t>PONTO DE VENDA</t>
  </si>
  <si>
    <t>ORGANICO</t>
  </si>
  <si>
    <t>ABAIXO APENAS DETALHAMENTO DE SUBSREDES QUE JÁ FORAM CONTEMPLADAS ACIMA. APENAS PARA VISUALIZAÇÃO DE PAGAMENTO DE COMISSÃO</t>
  </si>
  <si>
    <t>REDE GLEIDSON (REDE CHINA)</t>
  </si>
  <si>
    <t>REDE WALLACE (REDE CHINA)</t>
  </si>
  <si>
    <t>REDE ALGEMA (REDE SALLES)</t>
  </si>
  <si>
    <t>GABRIELA ALMEIDA (REDE SSA)</t>
  </si>
  <si>
    <t>REDE CAIO ARAUJO (REDE CAPITÃO CAVERNA)</t>
  </si>
  <si>
    <t>PARCEIRO LAGOSTA TOTAL</t>
  </si>
  <si>
    <t>LAGOSTA CAMAÇARI</t>
  </si>
  <si>
    <t>LAGOSTA GRANDE SSA</t>
  </si>
  <si>
    <t>MARK DIG 60%</t>
  </si>
  <si>
    <t>TERRA 40%</t>
  </si>
  <si>
    <t>MOUSE</t>
  </si>
  <si>
    <t>DESPESAS DIVERSAS</t>
  </si>
  <si>
    <t>DATA</t>
  </si>
  <si>
    <t>QTD</t>
  </si>
  <si>
    <t>DESCRIÇÃO</t>
  </si>
  <si>
    <t>LIXEIRA ESCRITORIO</t>
  </si>
  <si>
    <t>LIXEIRA BANHEIRO</t>
  </si>
  <si>
    <t>BALDE LIMPEZA</t>
  </si>
  <si>
    <t>TIPO</t>
  </si>
  <si>
    <t>DIVERSOS</t>
  </si>
  <si>
    <t>CONTA DE LUZ</t>
  </si>
  <si>
    <t xml:space="preserve">RCS CALÇADOS </t>
  </si>
  <si>
    <t>CJ CALÇADOS</t>
  </si>
  <si>
    <t>GOST SEGURANÇA PATRIMONIAL LTDA</t>
  </si>
  <si>
    <t>PRISCILLA FONTENELE DE SOUZA AUTORIZADO POR JIM</t>
  </si>
  <si>
    <t>APORTE</t>
  </si>
  <si>
    <t>NOTEBOOK</t>
  </si>
  <si>
    <t>IMPRESSORA</t>
  </si>
  <si>
    <t>SALA TP</t>
  </si>
  <si>
    <t>PURIFICADOR DE ÁGUA</t>
  </si>
  <si>
    <t>TESTE SITE PTDS</t>
  </si>
  <si>
    <t>GELADEIRA</t>
  </si>
  <si>
    <t>SALA GINO</t>
  </si>
  <si>
    <t>FRIGOBAR</t>
  </si>
  <si>
    <t>CAFETEIRA</t>
  </si>
  <si>
    <t>FRETE</t>
  </si>
  <si>
    <t>ALUGUEL SALA ATIVOS</t>
  </si>
  <si>
    <t>MATERIAL DE ESCRITÓRIO</t>
  </si>
  <si>
    <t>CENTRO DE CUSTO</t>
  </si>
  <si>
    <t>PARCEIROS</t>
  </si>
  <si>
    <t>CC</t>
  </si>
  <si>
    <t>CARTÃO DE ACESSO SALA TP</t>
  </si>
  <si>
    <t>MONTAGEM DOS MOVEIS</t>
  </si>
  <si>
    <t>CARTÃO DE ACESSO SALA GINO</t>
  </si>
  <si>
    <t>LIMPEZA SALA</t>
  </si>
  <si>
    <t>LIBERADO POR JIM</t>
  </si>
  <si>
    <t>ESTACIONAMENTO</t>
  </si>
  <si>
    <t>ESTACINAMENTO REUNIÃO INFLUENCER</t>
  </si>
  <si>
    <t>UBER</t>
  </si>
  <si>
    <t>REUNIÃO</t>
  </si>
  <si>
    <t>APARTODOS ADM 76</t>
  </si>
  <si>
    <t>UBER REUNIÃO INFLUENCER</t>
  </si>
  <si>
    <t>REUNIÃO INFLUENCER HOTEL</t>
  </si>
  <si>
    <t>AURORIZADO POR HEINEKEN</t>
  </si>
  <si>
    <t>AUTORIZADO POR JIM</t>
  </si>
  <si>
    <t>MENSALIDADER DE ESTACIONAMENTO JAPA</t>
  </si>
  <si>
    <t>BANCADA</t>
  </si>
  <si>
    <t>BANCADA PARA O PURIFICAR DE AGUA</t>
  </si>
  <si>
    <t>AGENCIA</t>
  </si>
  <si>
    <t>SERVIÇO DE TRAFEGO AGENCIA</t>
  </si>
  <si>
    <t>CHAVE</t>
  </si>
  <si>
    <t>COPIA DE CHAVE SALA GINO</t>
  </si>
  <si>
    <t>FRETE MAGAZINE LUIZA</t>
  </si>
  <si>
    <t>FRETE PARA FRIGOBAR</t>
  </si>
  <si>
    <t>AGENCIA 1/3</t>
  </si>
  <si>
    <t>CAMERAS</t>
  </si>
  <si>
    <t>CAMERA SALA GINO</t>
  </si>
  <si>
    <t>INSTALAÇÃO TV E CAMPAINHA</t>
  </si>
  <si>
    <t>MATERIAL E INSTALAÇÃO DA SALA TP</t>
  </si>
  <si>
    <t>SALÁRIO</t>
  </si>
  <si>
    <t>PAGAMENTO DO SALÁRIOP TP</t>
  </si>
  <si>
    <t>PILHA</t>
  </si>
  <si>
    <t>PILHA PARA CONTROLE DA TV SALA TP</t>
  </si>
  <si>
    <t>FRAGMENTADORA</t>
  </si>
  <si>
    <t>FRAGMENTADORA DE PAPEL</t>
  </si>
  <si>
    <t>PORTA DE VIDRO</t>
  </si>
  <si>
    <t>ARMARIOS DIVERSOS</t>
  </si>
  <si>
    <t>BANCADA EM L</t>
  </si>
  <si>
    <t>PORTA DE VIDRO PARA COZINHA</t>
  </si>
  <si>
    <t>COMPRA DOMINIO</t>
  </si>
  <si>
    <t>INTERNET</t>
  </si>
  <si>
    <t>INTERNETE DA SALA DE TP</t>
  </si>
  <si>
    <t>ARMARIOS</t>
  </si>
  <si>
    <t>MONTAGEM E DESMONTAGEM</t>
  </si>
  <si>
    <t>AGUA MINERAL</t>
  </si>
  <si>
    <t>AGUA MINERAL E COPO DESCARTAVEL</t>
  </si>
  <si>
    <t>ALUGUEL SALA TP</t>
  </si>
  <si>
    <t>MICROONDAS</t>
  </si>
  <si>
    <t>DIGISAC</t>
  </si>
  <si>
    <t>FATURA DIGISAC (URA)</t>
  </si>
  <si>
    <t>PAGAMENTO DA FOLHA</t>
  </si>
  <si>
    <t>PAGAMENTO DA FOLHA DA EQUIPE DE GINO</t>
  </si>
  <si>
    <t>MATERIAL PARA SALA TP</t>
  </si>
  <si>
    <t>ZERO DAY</t>
  </si>
  <si>
    <t>GINGLE</t>
  </si>
  <si>
    <t>SALDO MAIO</t>
  </si>
  <si>
    <t>MAIO</t>
  </si>
  <si>
    <t>RECARGA TELEFONICA</t>
  </si>
  <si>
    <t>RECARGA TELEFONICA EQUIPE GINO</t>
  </si>
  <si>
    <t>RECARGA + CHIP URA COMUNICAÇÃO</t>
  </si>
  <si>
    <t>RECARGA + CHIP TELEFONICA COMUNICAÇÃO</t>
  </si>
  <si>
    <t>MENSALIDADE CANVA</t>
  </si>
  <si>
    <t>MENSALIDADE CANVA EQUIPE</t>
  </si>
  <si>
    <t>ALA GREICE ALMEIDA-GREYCE</t>
  </si>
  <si>
    <t>QVXx6y</t>
  </si>
  <si>
    <t>ALA ISLANI SOUZA-PT SANTINHA</t>
  </si>
  <si>
    <t>PWLbg0</t>
  </si>
  <si>
    <t>ALA JEEFSON FERREIRA-QUINTINO</t>
  </si>
  <si>
    <t>gDrndy</t>
  </si>
  <si>
    <t>ALA JOELIA SOUSA-RIOBEL</t>
  </si>
  <si>
    <t>WgeFYn</t>
  </si>
  <si>
    <t>ALA LINSMARA DAMIAO-AG PETRO</t>
  </si>
  <si>
    <t>diP3tv</t>
  </si>
  <si>
    <t>ALA MIRLEIDE NETO-PINTO AGUIAR</t>
  </si>
  <si>
    <t>YVeTEL</t>
  </si>
  <si>
    <t>ALA RISOVALDO NETO-BARRETO</t>
  </si>
  <si>
    <t>zHNPBw</t>
  </si>
  <si>
    <t>ALA VERONICA REIS-NARANDIBA</t>
  </si>
  <si>
    <t>ceDuz7</t>
  </si>
  <si>
    <t>CAM EDMILSON SANTOS-030255</t>
  </si>
  <si>
    <t>OpsgCd</t>
  </si>
  <si>
    <t>CAM IONETE REIS-030103</t>
  </si>
  <si>
    <t>b2Dlq7</t>
  </si>
  <si>
    <t>CAM JOSE SANTANA-060131</t>
  </si>
  <si>
    <t>h0oLTE</t>
  </si>
  <si>
    <t>CAM JOSE SANTOS-030244</t>
  </si>
  <si>
    <t>cqYVbW</t>
  </si>
  <si>
    <t>CAM MADALENA SANTIL-MADALENA SANTIL</t>
  </si>
  <si>
    <t>s4MxSm</t>
  </si>
  <si>
    <t>CAM MAGNO BARROS-010285</t>
  </si>
  <si>
    <t>AB0gNs</t>
  </si>
  <si>
    <t>ALAN CAVALCANTE-630249</t>
  </si>
  <si>
    <t>2sicNO</t>
  </si>
  <si>
    <t>ALCILENE BARBOSA-710564</t>
  </si>
  <si>
    <t>PKRdw2</t>
  </si>
  <si>
    <t>ALERSO OLIVEIRA-700274</t>
  </si>
  <si>
    <t>H0IFkW</t>
  </si>
  <si>
    <t>AMARILDO BARRETO-510317</t>
  </si>
  <si>
    <t>adgSZ8</t>
  </si>
  <si>
    <t>ANA JESUS-510613</t>
  </si>
  <si>
    <t>7tN1TE</t>
  </si>
  <si>
    <t>ANA SANTOS-620319</t>
  </si>
  <si>
    <t>3ZFQls</t>
  </si>
  <si>
    <t>Carlos Nunes-510453</t>
  </si>
  <si>
    <t>NK9Yl6</t>
  </si>
  <si>
    <t>CARLOS SILVA-620324</t>
  </si>
  <si>
    <t>FnO39z</t>
  </si>
  <si>
    <t>CAROLINE SENA-060460</t>
  </si>
  <si>
    <t>x0VcmT</t>
  </si>
  <si>
    <t>EMERSON NASCIMENTO-060561</t>
  </si>
  <si>
    <t>wZ6xo4</t>
  </si>
  <si>
    <t>Frederico Santana-060802</t>
  </si>
  <si>
    <t>pBINok</t>
  </si>
  <si>
    <t>FREDERICO SANTANA-630366</t>
  </si>
  <si>
    <t>VLBZZF</t>
  </si>
  <si>
    <t>IALES SILVA-510442</t>
  </si>
  <si>
    <t>Hcs6wl</t>
  </si>
  <si>
    <t>IVANILDO SOUZA-510408</t>
  </si>
  <si>
    <t>72rdQz</t>
  </si>
  <si>
    <t>JAMILE LEAL-700553</t>
  </si>
  <si>
    <t>D5Bde9</t>
  </si>
  <si>
    <t>JOAO NOVAES-620162</t>
  </si>
  <si>
    <t>5hSjTS</t>
  </si>
  <si>
    <t>Jorge Carvalho-840654</t>
  </si>
  <si>
    <t>vHflar</t>
  </si>
  <si>
    <t>Jose Santos-060479</t>
  </si>
  <si>
    <t>f5NTHk</t>
  </si>
  <si>
    <t>LORENA VITORIO-620247</t>
  </si>
  <si>
    <t>IoN2JT</t>
  </si>
  <si>
    <t>MARIDALVA CRUZ-061108</t>
  </si>
  <si>
    <t>KQUukk</t>
  </si>
  <si>
    <t>MARISE ALVES-620120</t>
  </si>
  <si>
    <t>pH5Tvc</t>
  </si>
  <si>
    <t>MONICA BEZERRA-061135</t>
  </si>
  <si>
    <t>D08JbL</t>
  </si>
  <si>
    <t>ODELICE ASSIS-810222</t>
  </si>
  <si>
    <t>PTRfUx</t>
  </si>
  <si>
    <t>RAIMUNDO FILHO-700707</t>
  </si>
  <si>
    <t>knkKvD</t>
  </si>
  <si>
    <t>ROSANGELA JESUS-620622</t>
  </si>
  <si>
    <t>3pZLZ2</t>
  </si>
  <si>
    <t>ROSANGELA SANTOS-840243</t>
  </si>
  <si>
    <t>1Sjr4D</t>
  </si>
  <si>
    <t>SAVIO AZEVEDO-510648</t>
  </si>
  <si>
    <t>0pgBGk</t>
  </si>
  <si>
    <t>SILVIANE SOUZA-620105</t>
  </si>
  <si>
    <t>uU3KEu</t>
  </si>
  <si>
    <t>TAISE OLIVEIRA-510543</t>
  </si>
  <si>
    <t>Bt2VVw</t>
  </si>
  <si>
    <t>Wendel Pinto-630139</t>
  </si>
  <si>
    <t>wykxKL</t>
  </si>
  <si>
    <t>ZAQUEU GILO-620229</t>
  </si>
  <si>
    <t>sULtWP</t>
  </si>
  <si>
    <t>CAIO CÉSAR SOUZA DE ARAÚJO</t>
  </si>
  <si>
    <t>026.554.195-61</t>
  </si>
  <si>
    <t>REDE LORENA</t>
  </si>
  <si>
    <t>REDE MAMUTE</t>
  </si>
  <si>
    <t>JOSE RODRIGUES DE BRITO NETO</t>
  </si>
  <si>
    <t>-</t>
  </si>
  <si>
    <t>Jp premiacoes</t>
  </si>
  <si>
    <t>HIGINO FRANCISCO DOS SANTOS NETO</t>
  </si>
  <si>
    <t>Priscilla fontenele de Souza</t>
  </si>
  <si>
    <t>(81)998992519</t>
  </si>
  <si>
    <t>Maria Lúcia lordelo germano</t>
  </si>
  <si>
    <t>REDE MARCOS LOPES</t>
  </si>
  <si>
    <t>FÁBIO ESQUIVEL</t>
  </si>
  <si>
    <t>JARDEL LANCASTER</t>
  </si>
  <si>
    <t>ANTONIO SANTOS</t>
  </si>
  <si>
    <t>REDE IVAN DUARTE</t>
  </si>
  <si>
    <t>REDE SS</t>
  </si>
  <si>
    <t>RAFAEL SANTANA (CAIO ARAUJO)</t>
  </si>
  <si>
    <t>Rafael de Moraes Santana</t>
  </si>
  <si>
    <t>REDE ROMARIO CRUZ (REDE LORENA)</t>
  </si>
  <si>
    <t>Romário Borges da Cruz</t>
  </si>
  <si>
    <t>REDE MAKTUB (REDE MAMUTE)</t>
  </si>
  <si>
    <t>LEILA MATOS PIRAJA</t>
  </si>
  <si>
    <t>leilacpo@hotmail.com</t>
  </si>
  <si>
    <t>LEO OSTENTAÇÃO (REDE SALLES)</t>
  </si>
  <si>
    <t>Leandro Silva (Leo Ostentacao)</t>
  </si>
  <si>
    <t>014.265.735-29</t>
  </si>
  <si>
    <t>RAFALE OK (REDE SALLES)</t>
  </si>
  <si>
    <t>Rafael Carvalho</t>
  </si>
  <si>
    <t>okrafaelcarvalho@gmail.com</t>
  </si>
  <si>
    <t>REDE TILSON SANTANA (REDE SALLES)</t>
  </si>
  <si>
    <t>NETO SHOW (CAPITAO CAVERNA)</t>
  </si>
  <si>
    <t>Cristiano</t>
  </si>
  <si>
    <t>Fred</t>
  </si>
  <si>
    <t>LAGOSTA CAMAÇARI 5%</t>
  </si>
  <si>
    <t>LAGOSTA ALAGOINHAS 5%</t>
  </si>
  <si>
    <t>synara</t>
  </si>
  <si>
    <t>ALAGOINHAS</t>
  </si>
  <si>
    <t>Rause</t>
  </si>
  <si>
    <t>ARACAS</t>
  </si>
  <si>
    <t>MARANHÃO</t>
  </si>
  <si>
    <t>Synara</t>
  </si>
  <si>
    <t>Rota 52</t>
  </si>
  <si>
    <t>JOSEILTON</t>
  </si>
  <si>
    <t>ROTA 51</t>
  </si>
  <si>
    <t>077308575-02</t>
  </si>
  <si>
    <t>MOISES GER. 81</t>
  </si>
  <si>
    <t>865.425.355-00</t>
  </si>
  <si>
    <t>JEÃ OLIVEIRA DE SANTANA</t>
  </si>
  <si>
    <t>YxeRTT</t>
  </si>
  <si>
    <t>LUCIANA BATISTA DOS SANTOS</t>
  </si>
  <si>
    <t>RJnfL3</t>
  </si>
  <si>
    <t>UENDEL JESUS SILVA</t>
  </si>
  <si>
    <t>Q4sXTO</t>
  </si>
  <si>
    <t>Wz0vN1</t>
  </si>
  <si>
    <t>Tilson Santana</t>
  </si>
  <si>
    <t>XSwrmm</t>
  </si>
  <si>
    <t>VALDEMIR BATISTA</t>
  </si>
  <si>
    <t>hDywJX</t>
  </si>
  <si>
    <t>Rafael torquato de Jesus</t>
  </si>
  <si>
    <t>g9qT9x</t>
  </si>
  <si>
    <t>Safira Oliveira da Costa Marques</t>
  </si>
  <si>
    <t>2PsCn7</t>
  </si>
  <si>
    <t>LEANDRO ALVES DOS SANTOS ANDRADE</t>
  </si>
  <si>
    <t>dWip6s</t>
  </si>
  <si>
    <t>PAULO DIEL</t>
  </si>
  <si>
    <t>WkjzQy</t>
  </si>
  <si>
    <t>VITÓRIA REGINA DE JESUS SILVA</t>
  </si>
  <si>
    <t>ZkPzXl</t>
  </si>
  <si>
    <t>PREMIOS PAGO</t>
  </si>
  <si>
    <t>Total Comissão Afiliado</t>
  </si>
  <si>
    <t>Taxa Adm.</t>
  </si>
  <si>
    <t>LIQUIDO 1</t>
  </si>
  <si>
    <t>BONUS 1 DEPOSITO</t>
  </si>
  <si>
    <t>DESP CPA2</t>
  </si>
  <si>
    <t>Lainara Rodrigues-MARK DIG</t>
  </si>
  <si>
    <t>Miqueias ouza-BRUNO-MARK DIG</t>
  </si>
  <si>
    <t>Pablo Barbosa-BRUNO-MARK DIG</t>
  </si>
  <si>
    <t>Shirlei Alves-MAIKE-MARK DIG</t>
  </si>
  <si>
    <t>CAMISA</t>
  </si>
  <si>
    <t>CAMISA AÇÃO VAQUEJADA</t>
  </si>
  <si>
    <t>MARK DIG APORTE</t>
  </si>
  <si>
    <t>APARATODOS</t>
  </si>
  <si>
    <t>REEMBOLSO</t>
  </si>
  <si>
    <t>REEMBOLSO DO VALOR DO ADM GESTÃO ALL REFERENTE DEPOSITO ERRADO</t>
  </si>
  <si>
    <t>777.038.555-53</t>
  </si>
  <si>
    <t>021.088.835-09</t>
  </si>
  <si>
    <t>045.143.495-18</t>
  </si>
  <si>
    <t>953.063.585-00</t>
  </si>
  <si>
    <t>073.913.055-29</t>
  </si>
  <si>
    <t>801.324.725-20</t>
  </si>
  <si>
    <t>866.202.515-36</t>
  </si>
  <si>
    <t>860.909.375-17</t>
  </si>
  <si>
    <t>857.878.485-51</t>
  </si>
  <si>
    <t>282.290.100-72</t>
  </si>
  <si>
    <t>058.382.275-40</t>
  </si>
  <si>
    <t>Valor Pago</t>
  </si>
  <si>
    <t>QUADRO</t>
  </si>
  <si>
    <t>A PAGAR</t>
  </si>
  <si>
    <t>SISTEMA HUGGY</t>
  </si>
  <si>
    <t>GOTO</t>
  </si>
  <si>
    <t>SISTEMA HUGGY, GOTO E URA</t>
  </si>
  <si>
    <t>INTERNETE DA SALA DE GINO REFERENTE ABRIL</t>
  </si>
  <si>
    <t>AÇÃO</t>
  </si>
  <si>
    <t>ID DA TRANSAÇÃO</t>
  </si>
  <si>
    <t>E13935893202405031457NADOtzQjnsl</t>
  </si>
  <si>
    <t>E1393589320240503165379yq8NzKahb</t>
  </si>
  <si>
    <t>E13935893202405031732q0XeTV0P8XO</t>
  </si>
  <si>
    <t>E13935893202405061535OP1fxXYnEur</t>
  </si>
  <si>
    <t>E13935893202405071437nNNWUqf6cEN</t>
  </si>
  <si>
    <t>E13935893202405071438BWw2bKamxCG</t>
  </si>
  <si>
    <t>79b76d25-00ef-4d09-943d-f9d41549ee26</t>
  </si>
  <si>
    <t>24.8B.18 .CE.2E.A2.20.40 9E.31.5B.7B.35.06.D9.5F</t>
  </si>
  <si>
    <t>48.1B.94.4 D.3E.26.30.6A D5.F4.9D.FE.CB.10.2D.3A</t>
  </si>
  <si>
    <t>E13935893202405071933UuZ4Oj5Kq5s</t>
  </si>
  <si>
    <t>E13935893202405081619Rbs7WxhgsP2</t>
  </si>
  <si>
    <t>B6.B1. D5.42.DB.9C.52.4A 05.0F.D7.62.AF.B1.E0.FA</t>
  </si>
  <si>
    <t>0A.3C. 10.C2.1B.2D.3E.65 14.4C.47.95.E6.9D.1E.D1</t>
  </si>
  <si>
    <t>94.45.38.58. 9A.CE.3E.D3ED.E9.41.9B.9F.4F.39.89</t>
  </si>
  <si>
    <t>01.2E.42 .F6.5B.B2.9C.2F 30.FC.42.C0.2F.0D.D4.8D</t>
  </si>
  <si>
    <t>E13935893202405101405dTFixpmnz1x</t>
  </si>
  <si>
    <t>d4d64a42-cf73-45fb-9c09-130c3e01be5e</t>
  </si>
  <si>
    <t>92e9038b-f1a6-4346-8080-45a63427c915</t>
  </si>
  <si>
    <t>AÇÃO DE PROMOTORES REFERENTE JOGO DO BAHIA</t>
  </si>
  <si>
    <t>AÇÃO PROMOTORES</t>
  </si>
  <si>
    <t>https://alopago.bigpag.com.br/Receipt/</t>
  </si>
  <si>
    <t>SERVIÇO DE TRAFEGO AGENCIA. FOI PAGO 30K POREM FOI REEMBOLSADO 15K</t>
  </si>
  <si>
    <t>E13935893202404301645QQ8Hwn1DyrF</t>
  </si>
  <si>
    <t>760446cf-5fe4-4c90-b5cf-97b3424327b9</t>
  </si>
  <si>
    <t>E13935893202404301507NYjDTcAr9kZ</t>
  </si>
  <si>
    <t>4f2741bc-e34e-489e-8cee-f07d8d132e02</t>
  </si>
  <si>
    <t>E13935893202404301446zDWFRToWDCT</t>
  </si>
  <si>
    <t>22.92.9D. EA.23.D0.CC.E4 B7.3A.66.C2.5F.6A.A9.CE</t>
  </si>
  <si>
    <t>E13935893202404301141nRdhU3BLDoZ</t>
  </si>
  <si>
    <t>E13935893202404301134sbgIvkThvB8</t>
  </si>
  <si>
    <t>02.7A.D3 .F6.17.95.C6.6D A4.13.CB.E4.88.49.E0.3C</t>
  </si>
  <si>
    <t>E139358932024042817398yksus6O2aq</t>
  </si>
  <si>
    <t>E13935893202404251746R6aq5wqagc5</t>
  </si>
  <si>
    <t>E13935893202404251716pZhixfnQdyx</t>
  </si>
  <si>
    <t>E139358932024042517125Pixa8KfnLO</t>
  </si>
  <si>
    <t>E13935893202404251614fel3R9xIqkH</t>
  </si>
  <si>
    <t>E13935893202404251416AjzTezfQZFV</t>
  </si>
  <si>
    <t>E139358932024042413362wGaqcWdHF4</t>
  </si>
  <si>
    <t>E139358932024042514007F60OIETQf4</t>
  </si>
  <si>
    <t>E13935893202404231240WbwbsEeFnTI</t>
  </si>
  <si>
    <t>E13935893202404222032VCHVbQ5hIC9</t>
  </si>
  <si>
    <t>E13935893202404221853XmxAdPqoWId</t>
  </si>
  <si>
    <t>E139358932024042218303HT05qUoYcM / E13935893202404221828ilkLx9nNIAm</t>
  </si>
  <si>
    <t>E13935893202404221550JlPpnjnu6sP</t>
  </si>
  <si>
    <t>E13935893202404201616DbjnRRKIPNC</t>
  </si>
  <si>
    <t>E13935893202404201615Mm6E03hZpWA</t>
  </si>
  <si>
    <t>E139358932024042213120KENp1VsL2s</t>
  </si>
  <si>
    <t>E13935893202404201612NtjW3dU25he</t>
  </si>
  <si>
    <t>E13935893202404171820WdQGVBtxdFM</t>
  </si>
  <si>
    <t>E13935893202404171746wslzRFVpv0g</t>
  </si>
  <si>
    <t>3186b51c-7b6d-4bac-ba27-3c5fb96f6893</t>
  </si>
  <si>
    <t>b99f71d1-8523-4f6f-bcbf-20ebda22601f</t>
  </si>
  <si>
    <t>D0.95. DD.4A.DA.97.FD.F5 D0.3C.FB.D3.2D.C2.4F.44</t>
  </si>
  <si>
    <t>0E.84.91. CC.31.17.FD.4E C2.BE.81.DE.78.4B.11.67</t>
  </si>
  <si>
    <t>E13935893202404152227aK0dUUOsht1</t>
  </si>
  <si>
    <t>E13935893202404152026W6n1BY16vYd</t>
  </si>
  <si>
    <t>E13935893202404152026JhdB6U2OWeQ</t>
  </si>
  <si>
    <t>E13935893202404152026NifxPukwadp</t>
  </si>
  <si>
    <t>71.AB. 66.26.9A.92.E6.A1 37.5B.70.31.9F.BB.B9.09</t>
  </si>
  <si>
    <t>9A.68.6F .62.FF.FF.E0.E3 27.19.DB.B4.AC.DC.60.D6</t>
  </si>
  <si>
    <t>E13935893202404091425mZuh2d9yUxI</t>
  </si>
  <si>
    <t>E13935893202404081937K1wokCf1YWK</t>
  </si>
  <si>
    <t>fda6667a-9d43-4ed0-872c-e2d461dec9f9</t>
  </si>
  <si>
    <t>E13935893202404021321onPLRca1ACj</t>
  </si>
  <si>
    <t>INSTALAÇÃO</t>
  </si>
  <si>
    <t>PESSOAL TP</t>
  </si>
  <si>
    <t>BM TP</t>
  </si>
  <si>
    <t>SERVIDOR TP</t>
  </si>
  <si>
    <t>BM</t>
  </si>
  <si>
    <t>PESSOAL GINO</t>
  </si>
  <si>
    <t>CRED.JOGO</t>
  </si>
  <si>
    <t>ADM 17</t>
  </si>
  <si>
    <t>SOLICITADO POR LUA</t>
  </si>
  <si>
    <t>8b06cc62-a42e-4da3-bee1-01fcae8463ca</t>
  </si>
  <si>
    <t>E13935893202405141147nnhezE9BEJL</t>
  </si>
  <si>
    <t>PORTA DE VIDRO PARA O CORREDOR</t>
  </si>
  <si>
    <t>E13935893202405141505cQUjng0YNN8</t>
  </si>
  <si>
    <t>PAGAMENTO DE FOLHA REFERENTE A ABRIL</t>
  </si>
  <si>
    <t>E13935893202405141506WyjGGrt7UfJ</t>
  </si>
  <si>
    <t>E13935893202405141519HTJXGHJGkMW</t>
  </si>
  <si>
    <t>E13935893202405141518ih4sOapWvJn</t>
  </si>
  <si>
    <t>QUADRO DE AVISO ATENDIMENTO, TRAFEGO E GERENCIA</t>
  </si>
  <si>
    <t>E13935893202405141805oNSGrKmj1RD</t>
  </si>
  <si>
    <t>5B.F5. 8C.D9.30.B0.E2.4A B9.49.02.8C.BC.3E.92.C4</t>
  </si>
  <si>
    <t>CELULAR PARA O ANTENDIMENTO SITE</t>
  </si>
  <si>
    <t>E13935893202405151329WObdBlPsK2x</t>
  </si>
  <si>
    <t>A1.2B. F7.B5.55.88.70.C2 28.05.9D.48.06.8E.49.A4</t>
  </si>
  <si>
    <t>CREDITO DO FACEBOOK VOLTADO PARA ANUNCIOS</t>
  </si>
  <si>
    <t>TAXA VIBRA</t>
  </si>
  <si>
    <t>VIBRA</t>
  </si>
  <si>
    <t>TAXA VIBRA REFERENTE AO SISTEMA</t>
  </si>
  <si>
    <t>55d906dc-7d23-4897-afe6-49f36c052940</t>
  </si>
  <si>
    <t>COTA PATROCÍNIO ROKET FUTEVÔLEI (HEINEKEN)</t>
  </si>
  <si>
    <t>E13935893202405151854kkGneoVmNI0</t>
  </si>
  <si>
    <t>6eb74aa9-9cdc-44cc-a8be-8b3fe881469f</t>
  </si>
  <si>
    <t>PAPEL ADESIVO</t>
  </si>
  <si>
    <t>PAPEL ADESIVO PARA IMPRESSÃO DE QRCODE</t>
  </si>
  <si>
    <t>E13935893202405161304ZstoAzOSpOc</t>
  </si>
  <si>
    <t>APORTE PARA DESPESAS DIVERSAS</t>
  </si>
  <si>
    <t>1ae24106-0803-4df1-a324-4a2ed274b09c</t>
  </si>
  <si>
    <t>APORTE PARA DESPESAS AÇÃO VAQUEJADA</t>
  </si>
  <si>
    <t>JOGO</t>
  </si>
  <si>
    <t>JOGO PARA AÇÃO DE RUA</t>
  </si>
  <si>
    <t>E139358932024052115221S9k6Tz9Fi4</t>
  </si>
  <si>
    <t>54233724-911e-466c-991b-e1c9e570abbf</t>
  </si>
  <si>
    <t>RESETADORA DE CHIP</t>
  </si>
  <si>
    <t>RESETADORA DE CHIP PARA IMPRESSORA PRINCIPAL</t>
  </si>
  <si>
    <t>E13935893202405211612tbczmzJO1Zu</t>
  </si>
  <si>
    <t>E13935893202405211637AzYT7ATeVju</t>
  </si>
  <si>
    <t>SOLICITAÇÃO FEITA POR LUA</t>
  </si>
  <si>
    <t>dfcd89e6-8b5a-4d67-9f05-2d867e36fd3f</t>
  </si>
  <si>
    <t>CREDITO PARA TESTAR O BONUS QUARTA DA SORTE EQUIPE SOL</t>
  </si>
  <si>
    <t>65a80c8-5b11-42c8-ad58-f58cc692d27d</t>
  </si>
  <si>
    <t>CREDITO PARA TESTAR O BONUS QUARTA DA SORTE EQUIPE CÂMBIO</t>
  </si>
  <si>
    <t>E139358932024052122282vwfWDa6wla</t>
  </si>
  <si>
    <t>64f14778-7edb-412c-9bf9-316689a88451</t>
  </si>
  <si>
    <t>7F.0D. D1.C0.64.A8.A6.E5 33.2A.FD.34.BE.7D.D9.FF</t>
  </si>
  <si>
    <t>PUBLICIDADE</t>
  </si>
  <si>
    <t>MATERIAL PARA PUBLICIDADE</t>
  </si>
  <si>
    <t>4C.8E. 10.C4.15.8E.33.9B B4.63.29.8D.98.2A.8B.58</t>
  </si>
  <si>
    <t>SISTEMA DIGISAC</t>
  </si>
  <si>
    <t>HUGGY</t>
  </si>
  <si>
    <t>OPERAÇÃO</t>
  </si>
  <si>
    <t>DADOS PAGAMENTO</t>
  </si>
  <si>
    <t>DIA</t>
  </si>
  <si>
    <t>BOLETO</t>
  </si>
  <si>
    <t>CANVA</t>
  </si>
  <si>
    <t>CHAT GPT</t>
  </si>
  <si>
    <t>E13935893202405271904PBCfegVtXt2</t>
  </si>
  <si>
    <t>SISTEMA CHAT GPT</t>
  </si>
  <si>
    <t>a292449d-866e-4693-8aed-6d74e82050a9</t>
  </si>
  <si>
    <t>SISTEMA CANVA</t>
  </si>
  <si>
    <t>E139358932024052817500Mx2vjciMBX</t>
  </si>
  <si>
    <t>E13935893202405290312JL7CL1bBHgi</t>
  </si>
  <si>
    <t>E13935893202405291120szl6xB9QBHF</t>
  </si>
  <si>
    <t>CAMISA AÇÃO FORRO</t>
  </si>
  <si>
    <t>RECARGA</t>
  </si>
  <si>
    <t>CHIP+RECARGA MEGUMI</t>
  </si>
  <si>
    <t>E13935893202405291123eX0XeYv7bD8</t>
  </si>
  <si>
    <t>TRAFEGO PAGO</t>
  </si>
  <si>
    <t>PACOTE DE SERVIÇOS DE CONTRUÇÃO LANDING PAGE</t>
  </si>
  <si>
    <t>E139358932024052912440XsUg7DwKF2</t>
  </si>
  <si>
    <t>ALUGUEL SALA GINO</t>
  </si>
  <si>
    <t>NOTEBOOK PARA EQUIPE</t>
  </si>
  <si>
    <t>EB.F6. E8.4B.A9.93.7A.AA 25.AF.61.90.91.D2.11.3E</t>
  </si>
  <si>
    <t>CELULAR PARA O TRAFEGO PAGO</t>
  </si>
  <si>
    <t>05.09.E5. B2.44.30.85.B1 5F.4C.3D.A9.57.F7.4A.99</t>
  </si>
  <si>
    <t>MOTINOR</t>
  </si>
  <si>
    <t>MONITOR PARA TRAFEGO PAGO</t>
  </si>
  <si>
    <t>MAGAZINE</t>
  </si>
  <si>
    <t>C8.30.7F .9B.08.9B.42.B1 08.8A.8A.08.A2.78.6B.94</t>
  </si>
  <si>
    <t>41.C3. A0.AF.2A.E4.AA.1F 3A.65.9F.3B.1F.06.77.A2</t>
  </si>
  <si>
    <t>E13935893202405291539T4AJKVummry</t>
  </si>
  <si>
    <t>ENCURTADOR DE LINK</t>
  </si>
  <si>
    <t>ENCURTADOR DE LINK PARA MAPEAMENTO DAS AÇOES</t>
  </si>
  <si>
    <t>E13935893202405291546wFHijHTZmU0</t>
  </si>
  <si>
    <t>E13935893202405291604krg5hdJQODH</t>
  </si>
  <si>
    <t>a57bc74b-2ade-44ba-82bd-640cbb853186</t>
  </si>
  <si>
    <t>TAXA VIBRA REFERENTE AO SISTEMA RESTANTE SALDO ANTERIOR</t>
  </si>
  <si>
    <t>ENVIADO PARA O ADM 17 (LUA)</t>
  </si>
  <si>
    <t>PAGAMENTO DO SALÁRIOP GINO</t>
  </si>
  <si>
    <t xml:space="preserve">PILHA DURACELL PARA O SETOR </t>
  </si>
  <si>
    <t>MATERIAL COPA</t>
  </si>
  <si>
    <t>MATERIAL DE ESCRITORIO</t>
  </si>
  <si>
    <t>MERCHAN</t>
  </si>
  <si>
    <t>EXTRA</t>
  </si>
  <si>
    <t>DENIS</t>
  </si>
  <si>
    <t>CREDITO PARA TESTAR O BONUS QUARTA DA SORTE EQUIPE GINO</t>
  </si>
  <si>
    <t>PATROCINIO EVENTO (ESQUENTA DE SÃO JOÃO)</t>
  </si>
  <si>
    <t>CX</t>
  </si>
  <si>
    <t>SQUALL</t>
  </si>
  <si>
    <t>LUA</t>
  </si>
  <si>
    <t>GINO</t>
  </si>
  <si>
    <t>MATERIAL LIMPEZA</t>
  </si>
  <si>
    <t>FRETE MAQUINA DE CHIP IMPRESSORA</t>
  </si>
  <si>
    <t>MATERIAL DE DIVULGAÇÃO AÇÃO SITE</t>
  </si>
  <si>
    <t>MATERIAL COPA E LIMPEZA</t>
  </si>
  <si>
    <t>MESA PARA COPA, CAFETERIA, LIMPADOR DE VIDRO MAGNETICO</t>
  </si>
  <si>
    <t>61654ab2-9411-49cf-a931-42cb3d8ee023</t>
  </si>
  <si>
    <t>03d92502-74d1-4a61-ba2e-ea7cc20c25f1 (REEMBOLSO)</t>
  </si>
  <si>
    <t>E13935893202405311327Cx2uLh1fmKq</t>
  </si>
  <si>
    <t>2000 A4 DOS BICHOS E 1860 QRCODE</t>
  </si>
  <si>
    <t>1c4b5ddb-99b3-4b88-9421-34ff271f63d0 (REEMBOLSO)</t>
  </si>
  <si>
    <t>E13935893202405311538blyelIzQqt3</t>
  </si>
  <si>
    <t>SAMUEL</t>
  </si>
  <si>
    <t>BRINDE (REEMBOLSO)</t>
  </si>
  <si>
    <t>ADESIVOS (REEMBOLSO)</t>
  </si>
  <si>
    <t>PAGAMENTO DA PROMOTORAS EVENTO</t>
  </si>
  <si>
    <t>E13935893202406031223gFERnNQKzdB</t>
  </si>
  <si>
    <t>17579273-3029-4ff5-9dc6-9500d8afd355</t>
  </si>
  <si>
    <t>SOLICITAÇÃO FEITA POR JIM</t>
  </si>
  <si>
    <t>0855e8d6-5bb5-4b39-acc8-7a66cbc37260</t>
  </si>
  <si>
    <t>SALDO JUN</t>
  </si>
  <si>
    <t>JUN</t>
  </si>
  <si>
    <t>E13935893202406041254tLNoTB7w9bj</t>
  </si>
  <si>
    <t>CHAVES PARA HEINEKEN REFERENTE 3 TORRES</t>
  </si>
  <si>
    <t>E13935893202406041738R8jUn4QLy5b</t>
  </si>
  <si>
    <t>d230a93-b362-40dc-8995-53cc55182e0f</t>
  </si>
  <si>
    <t>E13935893202406042148uIBgkKTFLv4</t>
  </si>
  <si>
    <t>E13935893202406042159WaKmZSFDcHz</t>
  </si>
  <si>
    <t>SERVIÇO GOOGLE</t>
  </si>
  <si>
    <t>SERVIÇO PARA LIBERAÇÃO PARA O GOOGLE</t>
  </si>
  <si>
    <t>VIDEO INTERATIVO</t>
  </si>
  <si>
    <t>INTERNETE DA SALA DE GINO REFERENTE</t>
  </si>
  <si>
    <t>INTERNETE DA SALA DE TP REFERENTE</t>
  </si>
  <si>
    <t>VIDEO PARA DIVULGAÇÃO DO BOLÃO</t>
  </si>
  <si>
    <t>E13935893202406051154KEXs6tPx9t2</t>
  </si>
  <si>
    <t>E139358932024060517151y6Tk5BOBDg</t>
  </si>
  <si>
    <t>SERVIÇO DE TRAFEGO PAGO APEX LEVEL</t>
  </si>
  <si>
    <t>INTERNET SALA GINO</t>
  </si>
  <si>
    <t>E13935893202406061308t5G9nxdiEX9</t>
  </si>
  <si>
    <t>VIDEO PARA CAPTAÇÃO DE AFILIADOS</t>
  </si>
  <si>
    <t>E1393589320240606132115wnNdkAXbd</t>
  </si>
  <si>
    <t>SITE</t>
  </si>
  <si>
    <t>PAGAMENTO DA COTA PREMIADA N BILHETE 9990000000013468096680</t>
  </si>
  <si>
    <t>E13935893202406061431LkOXzq1nStY</t>
  </si>
  <si>
    <t>REDE MATOS</t>
  </si>
  <si>
    <t>REDE BRENDA</t>
  </si>
  <si>
    <t>CARLA CRISTINE</t>
  </si>
  <si>
    <t>REDE MOANA</t>
  </si>
  <si>
    <t>REDE REIDSON</t>
  </si>
  <si>
    <t>JEA OLIVEIRA</t>
  </si>
  <si>
    <t>KAIQUE MAGALHÃES</t>
  </si>
  <si>
    <t>MARILTON JUNIOR</t>
  </si>
  <si>
    <t>PEDRO PALPITES</t>
  </si>
  <si>
    <t>REDE TEMPEST</t>
  </si>
  <si>
    <t>031.100.715-50</t>
  </si>
  <si>
    <t>REDE AMARGOSA</t>
  </si>
  <si>
    <t>REDE VALENÇA</t>
  </si>
  <si>
    <t>ADRIANO SILVA</t>
  </si>
  <si>
    <t>FRED ALAGOINHAS 5%</t>
  </si>
  <si>
    <t>AMARGOSA</t>
  </si>
  <si>
    <t>AMARGOSA 5%</t>
  </si>
  <si>
    <t>Araças</t>
  </si>
  <si>
    <t>Araças 5%</t>
  </si>
  <si>
    <t>Ituberá</t>
  </si>
  <si>
    <t>Ituberá 5%</t>
  </si>
  <si>
    <t>Teolandia</t>
  </si>
  <si>
    <t>Teolandia 5%</t>
  </si>
  <si>
    <t>Valença</t>
  </si>
  <si>
    <t>Valença 5%</t>
  </si>
  <si>
    <t>Valença 01</t>
  </si>
  <si>
    <t>Valença 01 5%</t>
  </si>
  <si>
    <t>OBSERVAÇÃO</t>
  </si>
  <si>
    <t>MD</t>
  </si>
  <si>
    <t>SSA</t>
  </si>
  <si>
    <t>E13935893202406072345DJMEb8CMTS5</t>
  </si>
  <si>
    <t>BM APEX</t>
  </si>
  <si>
    <t>INFLUENCER FONTENELE</t>
  </si>
  <si>
    <t>PAGAMENTO ESTACIONAMENTO JAPA</t>
  </si>
  <si>
    <t>ABRIL</t>
  </si>
  <si>
    <t>MARÇO</t>
  </si>
  <si>
    <t>71981813387 tel</t>
  </si>
  <si>
    <t>E13935893202406101246ZpnQJ2a4zXj</t>
  </si>
  <si>
    <t>E13935893202406101244M9pXnJy2ljJ</t>
  </si>
  <si>
    <t>DESPESAS VIAJEM HEINEKEN</t>
  </si>
  <si>
    <t>APORTE GINO</t>
  </si>
  <si>
    <t>MD TERRA</t>
  </si>
  <si>
    <t>SALDO 2023</t>
  </si>
  <si>
    <t>JANEIRO</t>
  </si>
  <si>
    <t>586279b2-594b-4075-a584-ce1fbcea48cb</t>
  </si>
  <si>
    <t>EVENTO SÃO JOÃO (HARAS IBURA)</t>
  </si>
  <si>
    <t>E13935893202406111135BxRu7v0fSlc</t>
  </si>
  <si>
    <t>E1393589320240611113428DJ833LUcV</t>
  </si>
  <si>
    <t>PARCEIRO SSA</t>
  </si>
  <si>
    <t xml:space="preserve">COMPRA DE NOTEBOOK </t>
  </si>
  <si>
    <t>CRM EXTREMEPUSH</t>
  </si>
  <si>
    <t>E13935893202406121511I1TrWfhCwEV</t>
  </si>
  <si>
    <t>CPA SEMANAL MAIKE - MARK DIG MAIO ATÉ 28/05</t>
  </si>
  <si>
    <t>CPA SEMANAL MAIKE - MARK DIG MAIO ATÉ 28/05 (DIFERENÇA 20/20 SISTEMA)</t>
  </si>
  <si>
    <t>CPA SEMANAL MAIKE - MARK DIG MAIO ATÉ 19/05</t>
  </si>
  <si>
    <t>CPA SEMANAL MAIKE - MARK DIG MAIO ATÉ 31/05</t>
  </si>
  <si>
    <t>E13935893202406121802MpYrufzk4mm</t>
  </si>
  <si>
    <t>EVENTO</t>
  </si>
  <si>
    <t>REEMBOLSO PARCEIRO LELECO MMA (SOLICITADO POR LUA)</t>
  </si>
  <si>
    <t>PAGAMENTO MÊS DE ABRIL SALVADOR PDV</t>
  </si>
  <si>
    <t>efd2236b-5ecb-4494-8958-e686dd6941b3</t>
  </si>
  <si>
    <t>E13935893202406112308FXV2FVpUa8m</t>
  </si>
  <si>
    <t>ed631580-6a8c-46f7-814c-794f4838e705</t>
  </si>
  <si>
    <t>E13935893202406131810E3K2Ikb5MUK</t>
  </si>
  <si>
    <t>CONFECÇÃO SANTINHO (SOLICITADO POR LUA)</t>
  </si>
  <si>
    <t>2bde229a-161e-4279-98b7-2e091ed7b090</t>
  </si>
  <si>
    <t>CONFRATERNIZAÇÃO DE SÃO JOÃO</t>
  </si>
  <si>
    <t>E13935893202406171453uVgeRmXHM6R</t>
  </si>
  <si>
    <t>00203646878 cpf</t>
  </si>
  <si>
    <t>CONTA DE ENERGIA</t>
  </si>
  <si>
    <t>E13935893202406171600R7tTPAzgPEF</t>
  </si>
  <si>
    <t>E13935893202406171733f1WCB2keqh5</t>
  </si>
  <si>
    <t>CPA SEMANAL NUNO - MARK DIG MAIO</t>
  </si>
  <si>
    <t>E1393589320240617174418w1mVhwDbw</t>
  </si>
  <si>
    <t>E13935893202406181725fLbjpA3zJO2</t>
  </si>
  <si>
    <t>CONTADOR BIG</t>
  </si>
  <si>
    <t>CONFRATERNIZAÇÃO DE SÃO JOÃO (STIEP)</t>
  </si>
  <si>
    <t>E13935893202406191546QFnb34umegC</t>
  </si>
  <si>
    <t>SYNARA OPERAÇÃO NOVA (REDE ADM)</t>
  </si>
  <si>
    <t>8fb6c17d-2da1-4628-835e-fd14199ca3b3</t>
  </si>
  <si>
    <t>E13935893202406192224e5B0SoXIgie</t>
  </si>
  <si>
    <t>E13935893202406192223RoFKAjs7eNg</t>
  </si>
  <si>
    <t>E13935893202406192223Az65WL4tMwq</t>
  </si>
  <si>
    <t>E13935893202406201232eb3otejRj73</t>
  </si>
  <si>
    <t xml:space="preserve"> AUDIO SYNARA (AURORIZADO POR HEINEKEN)</t>
  </si>
  <si>
    <t>E13935893202406211307cFAl4J9pl6V</t>
  </si>
  <si>
    <t>E13935893202406201854Sn67xC8oghu</t>
  </si>
  <si>
    <t>TESTE SISTEMA AFILIADO</t>
  </si>
  <si>
    <t>INFLUENCER REDE SALLES (SOLICITADO POR LUA)</t>
  </si>
  <si>
    <t>E13935893202406211407GgwKekAFxDV</t>
  </si>
  <si>
    <t>PENDRIVES AÇÃO MEIRE (GRAVAÇÃO VINHETAS) (REEMBOLSO ADM 17)</t>
  </si>
  <si>
    <t>4a1d2372-07ae-41f5-9e6d-79dc04dc24ca</t>
  </si>
  <si>
    <t>E13935893202406212132EaIDXsGGS8R</t>
  </si>
  <si>
    <t>E13935893202406212131is8kPTiO3Oh</t>
  </si>
  <si>
    <t>E13935893202406212131JWRJ2NPcdwX</t>
  </si>
  <si>
    <t>ACÃO RODOVIÁRIA 20/06 TOTAL (REEMBOLSO ADM 17)</t>
  </si>
  <si>
    <t>ACÃO BARRADÃO VIT. X ATLÉTICO MG (REEMBOLSO ADM 17)</t>
  </si>
  <si>
    <t>AÇÃO FERRY (REEMBOLSO ADM 17)</t>
  </si>
  <si>
    <t>AÇÃO LAPA (REEMBOLSO ADM 17)</t>
  </si>
  <si>
    <t>9ea53f65-08f6-497c-8b4a-4ff3d479ba75</t>
  </si>
  <si>
    <t>1ab4a205-cb21-469b-83fe-a449b5d4bbc7</t>
  </si>
  <si>
    <t>1a0c302d-91bb-426c-8f85-67d489f052a3</t>
  </si>
  <si>
    <t>E13935893202406251456gYQ7t7z0Wsq</t>
  </si>
  <si>
    <t>E13935893202406251742Dm6OXL0KErH</t>
  </si>
  <si>
    <t>NOTEBOOK BACKUP</t>
  </si>
  <si>
    <t>CELULAR EQUIPE</t>
  </si>
  <si>
    <t>E13935893202406261353jQLmyOXOZVm</t>
  </si>
  <si>
    <t>MESA E ARMÁRIO</t>
  </si>
  <si>
    <t>MOVEIS</t>
  </si>
  <si>
    <t>E13935893202406261530eTk9nQoVXDu</t>
  </si>
  <si>
    <t>56399bc0-d83e-42b5-81bd-a27292348387</t>
  </si>
  <si>
    <t>5d56e46b-91ed-4d12-a251-e4079585fdc2</t>
  </si>
  <si>
    <t>E13935893202406271311HQqq9aM67CR E13935893202406271310trnxKSeQAq0</t>
  </si>
  <si>
    <t>DENIS (REEMBOLSO ADM 17)</t>
  </si>
  <si>
    <t>22aa51fd-fc94-4949-9ccb-6a28789ba96c</t>
  </si>
  <si>
    <t>E13935893202406271323QLUvYd2zSn4</t>
  </si>
  <si>
    <t>TAXA PIX (GINO)</t>
  </si>
  <si>
    <t>RECARGA CELULAR</t>
  </si>
  <si>
    <t>CHIPS</t>
  </si>
  <si>
    <t>COMBUSTÍVEL</t>
  </si>
  <si>
    <t>SALVADOR PRIME</t>
  </si>
  <si>
    <t>RECARGA SITE PARA TESTE ( CUPOM SABADODESORTE  )</t>
  </si>
  <si>
    <t>CHIP GURU</t>
  </si>
  <si>
    <t xml:space="preserve">RECARGA SITE PARA TESTE </t>
  </si>
  <si>
    <t xml:space="preserve">MENSALIDADE DE PROGRAMA DE CRIAÇÃO DE ARTE FINAL </t>
  </si>
  <si>
    <t xml:space="preserve">DESPESAS DE TESTE E SISTEMA LUIZ </t>
  </si>
  <si>
    <t xml:space="preserve">CARTÃO DE ACESSO HANGAR </t>
  </si>
  <si>
    <t xml:space="preserve">MENSAL CARRO SUPERVISÃO </t>
  </si>
  <si>
    <t xml:space="preserve">LOKI </t>
  </si>
  <si>
    <t>10 MOUSE PED</t>
  </si>
  <si>
    <t xml:space="preserve">RECARGA SITE PARA TESTE JAPA E SUPERVISÃO </t>
  </si>
  <si>
    <t xml:space="preserve">EQUIPE </t>
  </si>
  <si>
    <t>CELULAR LUIZ</t>
  </si>
  <si>
    <t xml:space="preserve">CELULAR LUIZ </t>
  </si>
  <si>
    <t xml:space="preserve">MATERIAS LIMPEZA </t>
  </si>
  <si>
    <t>MATERAL COPA</t>
  </si>
  <si>
    <t xml:space="preserve">CAIXA DE MASCARA </t>
  </si>
  <si>
    <t xml:space="preserve">MATERIAL ENFEITE JUNINO </t>
  </si>
  <si>
    <t>SERVIÇO DE ELETRICA ( MUDANÇA DE BAIAS, INSTALAÇÃO DE TVS E ETC..)</t>
  </si>
  <si>
    <t xml:space="preserve">MATERIA COPA </t>
  </si>
  <si>
    <t>E13935893202406271754ED4RET4cBvZ</t>
  </si>
  <si>
    <t>CAIXA GINO</t>
  </si>
  <si>
    <t>E13935893202404222021LdivY0sGOxz E13935893202404222019d6IbFHemqnq</t>
  </si>
  <si>
    <t>E13935893202404202234m28DErqzvdg E13935893202404202236HFIgH6pj2fM E13935893202404202238xlwg9SCjVU1</t>
  </si>
  <si>
    <t>INVESTIMENTO</t>
  </si>
  <si>
    <t>E139358932024062816128zySOmc9p76</t>
  </si>
  <si>
    <t>INFLUENCER LORENA SOLICITADO POR JIM</t>
  </si>
  <si>
    <t>E13935893202406281659Cgp4CrF82oU</t>
  </si>
  <si>
    <t>0443f280-87ce-4cb6-b41e-925c05a2dba4</t>
  </si>
  <si>
    <t>PAGAMENTO DE BANDA (REEMBOLSO ADM 17)</t>
  </si>
  <si>
    <t>AÇÃO BOLÃO DO MILHÃO (SOLICITADO POR SOL)</t>
  </si>
  <si>
    <t>E13935893202406281912vvhQmpHNhmx</t>
  </si>
  <si>
    <t>AÇÃO 22/05 MEIRE (CARRO DE SOM, DIÁRIA ETC) SOLICITADO POR LUA</t>
  </si>
  <si>
    <t>AÇÃO 23/05 MEIRE (CARRO DE SOM, DIÁRIA ETC) SOLICITADO POR LUA</t>
  </si>
  <si>
    <t>DESPESA EVENTO BOLÃO DO MILHÃO (REEMBOLSO ADM 17) SOLICITADO POR JIM</t>
  </si>
  <si>
    <t>DESPESA EVENTO BOLÃO DO MILHÃO SOLICITADO POR JIM</t>
  </si>
  <si>
    <t>LIMPEZA</t>
  </si>
  <si>
    <t>E13935893202406291728YS0U5Z3Gktq</t>
  </si>
  <si>
    <t>E13935893202406291533KUVAce5F20T</t>
  </si>
  <si>
    <t>a7ea0e87-ea38-4f23-95d6-d7d4074d80e8</t>
  </si>
  <si>
    <t>INFLUENCER LOBRUNO SOLICITADO POR JIM</t>
  </si>
  <si>
    <t>0dacc18b-38d9-41c7-a5ce-b5a0c6f2ca08</t>
  </si>
  <si>
    <t>JUL</t>
  </si>
  <si>
    <t>BM INTERNO</t>
  </si>
  <si>
    <t>CONTA</t>
  </si>
  <si>
    <t>SOL</t>
  </si>
  <si>
    <t>JIM</t>
  </si>
  <si>
    <t>E13935893202407011824XEzQ22OFDZG</t>
  </si>
  <si>
    <t>E13935893202407011825p86mBkAbt5R</t>
  </si>
  <si>
    <t>E13935893202407011825Is6L7LwOHOn</t>
  </si>
  <si>
    <t>9c461bad-43c4-4e28-ab12-37afe4564f0d</t>
  </si>
  <si>
    <t>CONFEÇCÃO MATERIAL AÇÃO MEIRE 660+520) + BANNER ACERTE CABEÇA (INFLUENCER LELECO MMA 510,00) SOLICITADO POR LUA</t>
  </si>
  <si>
    <t>(REEMBOLSO ADM 17) AUTORIZADO POR JIM</t>
  </si>
  <si>
    <t>SALDO JUL</t>
  </si>
  <si>
    <t>JUNHO</t>
  </si>
  <si>
    <t>E13935893202407040150Yup9EZJtoXf</t>
  </si>
  <si>
    <t>SERVIDOR PARA CAMPANHAS E SISTEMAS</t>
  </si>
  <si>
    <t>E13935893202407040005hnZjKasAz4u</t>
  </si>
  <si>
    <t>INVESTIMENTO SOLICITADO POR JIM (GERALDO)</t>
  </si>
  <si>
    <t>REEMBOLSO ADM 17 SOLICITADO POR JIM</t>
  </si>
  <si>
    <t>E13935893202407040003NIIFTuXM8Q2</t>
  </si>
  <si>
    <t>INFLUENCER FONTELELE</t>
  </si>
  <si>
    <t>E139358932024070414028EmPCrUFhvJ</t>
  </si>
  <si>
    <t>06f29ea8-617c-4bed-97b3-0ef3aca2e5a6</t>
  </si>
  <si>
    <t>PAGAMENTO DA TAXA VIBRA REFERNTE AO MÊS DE MAIO</t>
  </si>
  <si>
    <t>ROTEADOR</t>
  </si>
  <si>
    <t>CHIP</t>
  </si>
  <si>
    <t>ROTEADOR PARA CONEXÃO DE INTERNET</t>
  </si>
  <si>
    <t>CHIPS PARA SER USADO NO CRM DE SMS</t>
  </si>
  <si>
    <t>E13935893202407041455pjuGmKs3Daq</t>
  </si>
  <si>
    <t>E13935893202407041455Zh35DJNToh0</t>
  </si>
  <si>
    <t>a6009ee1-ff0b-46e6-9d3d-38f4cd732a9a</t>
  </si>
  <si>
    <t>DESPESA ADRIANA AUTORIZADO POR JIM</t>
  </si>
  <si>
    <t>E13935893202407041935aa25uMSWCss</t>
  </si>
  <si>
    <t>E13935893202407042204eGXCVrXxptp</t>
  </si>
  <si>
    <t>950003c4-4148-441f-82bf-ed19c0c0d45c</t>
  </si>
  <si>
    <t>DESPESA EDNA AUTORIZADO POR JIM</t>
  </si>
  <si>
    <t>APORTE INVESTIMENTO</t>
  </si>
  <si>
    <t>E13935893202407052010mAPJKiAqFr8</t>
  </si>
  <si>
    <t>EVENTO BENA AUTORIZADO POR JIM</t>
  </si>
  <si>
    <t>E13935893202407051114TvKAiom0J8h</t>
  </si>
  <si>
    <t>E13935893202407061456nW7qZELg4ms</t>
  </si>
  <si>
    <t>VINICUS CRM</t>
  </si>
  <si>
    <t>E13935893202407081218ea5qvnD9dVT</t>
  </si>
  <si>
    <t>E13935893202407081217RaXsNTOASNH</t>
  </si>
  <si>
    <t>CRM EXTREMEPUSH (VINICIUS)</t>
  </si>
  <si>
    <t>E13935893202407081217GJuBTSdQyKP</t>
  </si>
  <si>
    <t>IMPUSIONAR INSTAGRAM</t>
  </si>
  <si>
    <t>TILSON</t>
  </si>
  <si>
    <t>E139358932024070823101riUaDH9Z2K</t>
  </si>
  <si>
    <t>E13935893202407082309X4xyTzQhMrY</t>
  </si>
  <si>
    <t>07391305529 cpf</t>
  </si>
  <si>
    <t>REEMBOLSO ADM 17 AÇÃO BARRADÃO SOLICITADO POR JIM</t>
  </si>
  <si>
    <t>SANUICHEIRA</t>
  </si>
  <si>
    <t>SANDUICHEIRA</t>
  </si>
  <si>
    <t>VALOR VAI SER REEMBOLSADO PELA BIG</t>
  </si>
  <si>
    <t>E13935893202407082329YyHSM9Sxldj</t>
  </si>
  <si>
    <t>REDE E CPA</t>
  </si>
  <si>
    <t>PAGAMENTO DA REDE E CPA DE MARK DIG</t>
  </si>
  <si>
    <t>E13935893202407091227XRgXFLEaUPZ</t>
  </si>
  <si>
    <t>CAFÉ</t>
  </si>
  <si>
    <t>CAFÉ PARA SALA DE GINO</t>
  </si>
  <si>
    <t>E13935893202407091231JkBamBXgILv</t>
  </si>
  <si>
    <t>E13935893202407091443rpRsCQ4WQKV</t>
  </si>
  <si>
    <t>E13935893202407091444kCpphrL0UQd</t>
  </si>
  <si>
    <t>E139358932024070914436YhuESIOet9</t>
  </si>
  <si>
    <t>E13935893202407091443Ar3MQ7vxf7k</t>
  </si>
  <si>
    <t>INFLUENCER GLAYCE</t>
  </si>
  <si>
    <t>PAGAMENTO DE INFLUENCER WEDSON SOLICITADO POR LUA</t>
  </si>
  <si>
    <t>PAGAMENTO DE INFLUENCER LORENA SOLICITADO POR LUA</t>
  </si>
  <si>
    <t>PAGAMENTO DE INFLUENCER SUIAN SOLICITADO POR LUA</t>
  </si>
  <si>
    <t>PAGAMENTO DE INFLUENCER SALES SOLICITADO POR LUA</t>
  </si>
  <si>
    <t>E13935893202407091812BBaDZBp9S21</t>
  </si>
  <si>
    <t>E13935893202407091811gKvFcv2seSe</t>
  </si>
  <si>
    <t>INFLUENCER SALES</t>
  </si>
  <si>
    <t>16 CONFIRMAR ANTES</t>
  </si>
  <si>
    <t>INFLUENCER LORENA</t>
  </si>
  <si>
    <t>CHAVEIROS PRIMEIRA PARCELA</t>
  </si>
  <si>
    <t>E139358932024071012028PVvYqbNHMF</t>
  </si>
  <si>
    <t>CREDITO DE JOGO PARA EFETUAR TESETS</t>
  </si>
  <si>
    <t>E139358932024071012104LnLI0lrzfC</t>
  </si>
  <si>
    <t>E13935893202407101452xRReoZ69ygJ</t>
  </si>
  <si>
    <t>APEX</t>
  </si>
  <si>
    <t>IVANILDO 1203(Carioca)</t>
  </si>
  <si>
    <t>Juraci</t>
  </si>
  <si>
    <t>PATRICK</t>
  </si>
  <si>
    <t>LOPES 662</t>
  </si>
  <si>
    <t>EDUARDO 351 (Duda)</t>
  </si>
  <si>
    <t>Carla Cristine Moura de Oliveira</t>
  </si>
  <si>
    <t>PROMOTORAS AVULSO</t>
  </si>
  <si>
    <t>REDE ELIAS</t>
  </si>
  <si>
    <t>Elias Dos Santos Cardoso</t>
  </si>
  <si>
    <t>564.513.505-91</t>
  </si>
  <si>
    <t>REDE PAULO GOMES</t>
  </si>
  <si>
    <t>Paulo José de Oliveira Gomes</t>
  </si>
  <si>
    <t>REDE INDIO</t>
  </si>
  <si>
    <t>JEÃ OLIVEIRA</t>
  </si>
  <si>
    <t>(71) 99655-9660</t>
  </si>
  <si>
    <t>Adriano Anunciação da Silva</t>
  </si>
  <si>
    <t>079.246.965-80</t>
  </si>
  <si>
    <t>REDE KLECIA TRINDADE</t>
  </si>
  <si>
    <t>Klêcia trindade Santos da Silva</t>
  </si>
  <si>
    <t>061.828.175-42</t>
  </si>
  <si>
    <t>REDE LUNATICO</t>
  </si>
  <si>
    <t>Luner da Franca Salgado</t>
  </si>
  <si>
    <t>(71) 98845-3460</t>
  </si>
  <si>
    <t>RAFAEL OK</t>
  </si>
  <si>
    <t>REDE ALINE</t>
  </si>
  <si>
    <t>Aline Machado do Nascimento</t>
  </si>
  <si>
    <t>(71) 99182-6374</t>
  </si>
  <si>
    <t>REDE SYNARA</t>
  </si>
  <si>
    <t>SYANARA</t>
  </si>
  <si>
    <t>MERCIA ALVES</t>
  </si>
  <si>
    <t>REDE MURRO NA CABEÇA</t>
  </si>
  <si>
    <t>Leonardo Augusto Guimarães</t>
  </si>
  <si>
    <t>GRANDE SSA 5%</t>
  </si>
  <si>
    <t>PORTAO</t>
  </si>
  <si>
    <t>PORTAO 5%</t>
  </si>
  <si>
    <t>MARANHÃO LOCALIDADE</t>
  </si>
  <si>
    <t>MARANHÃO 5%</t>
  </si>
  <si>
    <t>ALAGOINHAS 5%</t>
  </si>
  <si>
    <t>ARACAS 5%</t>
  </si>
  <si>
    <t>LOCALIDADE SALVADOR</t>
  </si>
  <si>
    <t>Amargosa Total Localidade</t>
  </si>
  <si>
    <t>Amargosa Total Gerente</t>
  </si>
  <si>
    <t>Amargosa Total Parceiro</t>
  </si>
  <si>
    <t>Itubera Localidade</t>
  </si>
  <si>
    <t>Itubera Gerente</t>
  </si>
  <si>
    <t>Itubera Parceiro</t>
  </si>
  <si>
    <t>Teolandia Localidade</t>
  </si>
  <si>
    <t>Teolandia Gerente</t>
  </si>
  <si>
    <t>Teolandia Parceiro</t>
  </si>
  <si>
    <t>Valença Localidade</t>
  </si>
  <si>
    <t>Valença Gerente</t>
  </si>
  <si>
    <t>Valença Parceiro</t>
  </si>
  <si>
    <t>Valença 02 Localidade</t>
  </si>
  <si>
    <t>Valença 02 Gerente</t>
  </si>
  <si>
    <t>Valença 02 Parceiro</t>
  </si>
  <si>
    <t>Presidente Tancredo Neves Localidade</t>
  </si>
  <si>
    <t>Presidente Tancredo Neves Gerente</t>
  </si>
  <si>
    <t>Presidente Tancredo Neves Parceiro</t>
  </si>
  <si>
    <t>DESPESAS PADRÃO TIME (CHINA) SOLICITADO POR LUA</t>
  </si>
  <si>
    <t>E13935893202407101713qqC6nLNhYFd</t>
  </si>
  <si>
    <t>pix</t>
  </si>
  <si>
    <t>AVISARA ANTES</t>
  </si>
  <si>
    <t>PAGAMENTO DE INFLUENCER DEROLE 4 PODCAST MENSAL SOLICITADO POR LUA</t>
  </si>
  <si>
    <t>PAGAMENTO DE INFLUENCER GLEIYCE SOLICITADO POR LUA</t>
  </si>
  <si>
    <t>388bbc0f-256b-46aa-9b1f-784c1ea31e9b</t>
  </si>
  <si>
    <t>TRANSPORTE E ÁGUA VIT X BOTAFOGO</t>
  </si>
  <si>
    <t>E13935893202407111219lESOh4wHQis</t>
  </si>
  <si>
    <t>E13935893202407111832PTRwDvvQcz7</t>
  </si>
  <si>
    <t>MATERIAL INTERNET</t>
  </si>
  <si>
    <t>ADAPTADOR WI-FI</t>
  </si>
  <si>
    <t>CABO EXTENSOR</t>
  </si>
  <si>
    <t>SERVIÇO DE INSTALAÇÃO</t>
  </si>
  <si>
    <t>AÇÃO DO JOGO DO VIT X BOTAFOGO (REEMBOLSO ADM 17)</t>
  </si>
  <si>
    <t>3e57a792-654b-4e3f-85ae-999a8d999fe5</t>
  </si>
  <si>
    <t>E13935893202407121229vHaUegmBZ4v</t>
  </si>
  <si>
    <t>REF. ÁGUA + TRANSPORTE (BAHIA  X CUIABÁ) (SOLICITADO POR LUA)</t>
  </si>
  <si>
    <t>E13935893202407131345SxOJecY4rrc</t>
  </si>
  <si>
    <t>19d26309-f2d3-459a-91d3-06049e7c6f9c</t>
  </si>
  <si>
    <t>AÇÃO (BAHIA  X CUIABÁ) (REEMBOLSO ADM 17)</t>
  </si>
  <si>
    <t>59264a70-c6ac-434b-b173-df8cbef70d61</t>
  </si>
  <si>
    <t>E13935893202407151921EEb2TYk2mgi</t>
  </si>
  <si>
    <t>PAGAMENTO DE INFLUENCER GLADSON (AUTORIZADO POR JIM)</t>
  </si>
  <si>
    <t>REFERENCIA</t>
  </si>
  <si>
    <t>SETEMBRO</t>
  </si>
  <si>
    <t>OUTUBRO</t>
  </si>
  <si>
    <t>NOVEMBRO</t>
  </si>
  <si>
    <t>DEZEMBRO</t>
  </si>
  <si>
    <t>FEVEREIRO</t>
  </si>
  <si>
    <t>INVESTIMENTOS DIVERSOS</t>
  </si>
  <si>
    <t>HENRIQUE</t>
  </si>
  <si>
    <t>AMORTIZAÇÃO</t>
  </si>
  <si>
    <t>COFFE BREAK FECHAMENTO LE/ME (EEMBOLSO ADM 17)</t>
  </si>
  <si>
    <t>COFFE BREAK FECHAMENTO RETAIL</t>
  </si>
  <si>
    <t>E13935893202407161211CjMwZ2DudjE</t>
  </si>
  <si>
    <t>b0309cb3-80bb-48c5-9150-c1c63bf1dd9b</t>
  </si>
  <si>
    <t>276d4d53-3287-4796-b581-97950ed83be0</t>
  </si>
  <si>
    <t>CREDITO PARA EQUIPE SUPERVISOR E MOTOQUEIROS (AUROTIZADO POR JIM)</t>
  </si>
  <si>
    <t>CURSO</t>
  </si>
  <si>
    <t>CURSO VOLTADO PARA SISTEMAS GERAL</t>
  </si>
  <si>
    <t>E13935893202407171316pBRocLNdwEa</t>
  </si>
  <si>
    <t>E13935893202407171315yVEhh7XJ3KH</t>
  </si>
  <si>
    <t>0146e62b-2db1-4f79-a056-4469c408e635</t>
  </si>
  <si>
    <t>VALORES DE APORTE</t>
  </si>
  <si>
    <t>CHAVEIROS SEGUNDA PARCELA</t>
  </si>
  <si>
    <t>E13935893202407181151wyKl5oGWgGW</t>
  </si>
  <si>
    <t>HEINEKEN</t>
  </si>
  <si>
    <t>PAGAMENTO DE PROMOTORAS INSTAGRAM</t>
  </si>
  <si>
    <t>E13935893202407181202xDy4U173MrZ</t>
  </si>
  <si>
    <t>TRAFEGO PAGO USADO COM EQUIPE DE HENRRIQUE</t>
  </si>
  <si>
    <t>REEMBOLSO ADM 17 (AUTORIZADO POR JIM)</t>
  </si>
  <si>
    <t>BRINDES (DOLEIRA, SACOCHILA E CAMISAS) PARCELA 1/2</t>
  </si>
  <si>
    <t>BRINDES (BONES + FRETE) PARCELA 1/2</t>
  </si>
  <si>
    <t>E139358932024071913582B7SstzM2M6</t>
  </si>
  <si>
    <t>2e8478b2-e295-4cd8-b175-9a4051b74f6f</t>
  </si>
  <si>
    <t>E13935893202407182152nWz77H9plhl</t>
  </si>
  <si>
    <t>SAIDA BIG</t>
  </si>
  <si>
    <t>ENTRADA BIG</t>
  </si>
  <si>
    <t>APORTE HENRRIQUE</t>
  </si>
  <si>
    <t>SUPORTE PARA MONITOR</t>
  </si>
  <si>
    <t>E13935893202407221146XSPnah4Fa69</t>
  </si>
  <si>
    <t>AÇÃO BAHIA X CORINTHIANS (REEMBOLSO ADM 17)</t>
  </si>
  <si>
    <t>a3a710bc-a66f-4efe-b24e-8226d86b453f</t>
  </si>
  <si>
    <t>TRANSPORTE E ÁGUA JOGO BAHIA X CORINTHIAS</t>
  </si>
  <si>
    <t>0360af00-c11d-432e-a32a-3cc81d8a5420</t>
  </si>
  <si>
    <t>E13935893202407201529jf9QfZ7Bn43</t>
  </si>
  <si>
    <t>E13935893202407201432e8kalnCNBDK</t>
  </si>
  <si>
    <t>E13935893202407201529VpRsg97nsUK</t>
  </si>
  <si>
    <t>AÇÃO TIMES</t>
  </si>
  <si>
    <t>AJUDA DE TIME TIME GOLFO F.C SOLICITADO POR LUA</t>
  </si>
  <si>
    <t>PAGAMENTO DA MENSALIDADE DO DIGISAC</t>
  </si>
  <si>
    <t>TOTAL INVESTIMENTO</t>
  </si>
  <si>
    <t>TOTAL AMORTIZAÇÃO</t>
  </si>
  <si>
    <t>RESTANTE AMORTIZAR</t>
  </si>
  <si>
    <t>MÍDIAS PERSONALIZADAS(FLYS DAS CAMAPNAHAS) SOLICIATO POR LUA</t>
  </si>
  <si>
    <t>AÇÃO BOLÃO REEMBOLSO ADM 42 (HD)</t>
  </si>
  <si>
    <t>ce8bd7f6-391b-45ff-a6a3-701b3b53575b</t>
  </si>
  <si>
    <t>E13935893202407221854FWvBOMt5nLh</t>
  </si>
  <si>
    <t>1d6906cd-1329-4fd5-9a92-c59b6069eed8</t>
  </si>
  <si>
    <t>JUNIOR (AUTORIZADO POR JIM)</t>
  </si>
  <si>
    <t>E139358932024072317110jRsEmfmuXr</t>
  </si>
  <si>
    <t>COMPRA DE CONTA DO YOUTUBE https://www.youtube.com/@PegaVis%C3%A3o9</t>
  </si>
  <si>
    <t>TESTE SITE</t>
  </si>
  <si>
    <t>E13935893202407241223QQRaDvRZp8r</t>
  </si>
  <si>
    <t>E13935893202407241223eQqmEwnmoM5</t>
  </si>
  <si>
    <t>CONTA LUZ</t>
  </si>
  <si>
    <t>ENERGIA REFERENTE A 3 MESES</t>
  </si>
  <si>
    <t>E13935893202407241325AHTLZhsxgkq</t>
  </si>
  <si>
    <t>TRASNPORTE E AGUA VITÓRIA X FLAMENTO</t>
  </si>
  <si>
    <t>E13935893202407241838vCuF4rnHPDh</t>
  </si>
  <si>
    <t>REEMBOLSO ADM 17 AUTORIZADO POR JIM</t>
  </si>
  <si>
    <t>CAMISAS BAHIA SORTEIO LIVE FEDERAL</t>
  </si>
  <si>
    <t>CAMISAS VITÓRIA SORTEIO LIVE FEDERAL</t>
  </si>
  <si>
    <t>SERVIÇO DE TRAFEGO PAGO TRAFEGAR</t>
  </si>
  <si>
    <t>E13935893202407242051ecwws4rhnPJ</t>
  </si>
  <si>
    <t>624fa5bf-3d83-477e-af03-166791c1a8e0</t>
  </si>
  <si>
    <t>849ab79b-ed8c-4569-87b0-37115700fe9a</t>
  </si>
  <si>
    <t>664a1498-d0b4-42f9-8a09-1467704d46df</t>
  </si>
  <si>
    <t>E13935893202407251244sIP82uVxBKK</t>
  </si>
  <si>
    <t>E13935893202407251244OxArtZo9XBw</t>
  </si>
  <si>
    <t>AÇÃO VITÓRIA X FLAMENTO</t>
  </si>
  <si>
    <t>10e17156-4af6-4f0f-8dea-d4511be30f2d</t>
  </si>
  <si>
    <t>COMPRA DE 2 NOTEBOOKS E MOUSE(GINO E ALMY)</t>
  </si>
  <si>
    <t>TRAFEGO</t>
  </si>
  <si>
    <t>TRAFEGAR</t>
  </si>
  <si>
    <t>VINICIUS</t>
  </si>
  <si>
    <t>E13935893202407261706a5LQvp720nV</t>
  </si>
  <si>
    <t>CELULAR PARA EQUIPE DO SITE</t>
  </si>
  <si>
    <t>DOMINIO</t>
  </si>
  <si>
    <t>E13935893202407261434PcJfOmzouka</t>
  </si>
  <si>
    <t>XIII COPA CAF 2024 AJUDA CUSTO R$800,00 PARA USAR CAMPO 3 MESES (PODENDO COLOCAR BANNER ETC)</t>
  </si>
  <si>
    <t>XIII COPA CAF 2024  R$500,00 DOMINGO  TRANSPORTE DE 6 ATLETAS. JUIZ. ÁGUA SUCO GELO</t>
  </si>
  <si>
    <t>E13935893202407261850VZ5Uh2IteI5</t>
  </si>
  <si>
    <t>E13935893202407261848L0trLpKaUEQ</t>
  </si>
  <si>
    <t>BRINDES (DOLEIRA, SACOCHILA E CAMISAS) PARCELA 2/2</t>
  </si>
  <si>
    <t>AÇAÍ LIVE FEDERAL 27/07</t>
  </si>
  <si>
    <t>E139358932024072721334FQ5pN6x9gZ</t>
  </si>
  <si>
    <t>E13935893202407272132bYJ6GaR1XEv</t>
  </si>
  <si>
    <t>TRANSPORTE E ÁGUA AÇÃO BAHIA X INTERNACIONAL 27/07</t>
  </si>
  <si>
    <t>E13935893202407271226hbVi8zi5P8N</t>
  </si>
  <si>
    <t>AÇÃO BAHIA X INTERNACIONAL 27/07 (REEMBOLSO ADM 17)</t>
  </si>
  <si>
    <t>E13935893202407281128KpIcuwXWOHC</t>
  </si>
  <si>
    <t>FAXINA</t>
  </si>
  <si>
    <t>FAXINA 3 ESCRITÓRIOS</t>
  </si>
  <si>
    <t>295021a8-bfe6-4079-a1d1-47e20f6c0736</t>
  </si>
  <si>
    <t>E13935893202407291111tqyfaukfqqM</t>
  </si>
  <si>
    <t>SALARIO EQUIPE GINO</t>
  </si>
  <si>
    <t>8450ac25-5028-47d1-86dd-511339141ff9</t>
  </si>
  <si>
    <t>858df094-d5af-47bd-8974-77793ef300ba</t>
  </si>
  <si>
    <t>TAXA PIX ADM 78</t>
  </si>
  <si>
    <t>FUNCIONARIA NOVA 22/07</t>
  </si>
  <si>
    <t>SALDO SITE TESTE JAPA</t>
  </si>
  <si>
    <t>FUNCIONARIA NOVA 24/07</t>
  </si>
  <si>
    <t xml:space="preserve">SALDO SITE TESTE SUPERVISÃO </t>
  </si>
  <si>
    <t xml:space="preserve">INTALAÇÃO ROTEADOR </t>
  </si>
  <si>
    <t xml:space="preserve">SISTEMA CANVA </t>
  </si>
  <si>
    <t xml:space="preserve">CHIP INSTAGRAM </t>
  </si>
  <si>
    <t xml:space="preserve">RECARGA EQUIPE </t>
  </si>
  <si>
    <t xml:space="preserve">REUNIÃO MUNDO </t>
  </si>
  <si>
    <t>REUNIÃO MUNDO JAPA</t>
  </si>
  <si>
    <t>CARTÃO ACESSO POWER</t>
  </si>
  <si>
    <t xml:space="preserve">2° REUNIÃO MUNDO PLAZA </t>
  </si>
  <si>
    <t>MEGUME</t>
  </si>
  <si>
    <t>MATERIAL COPA 2</t>
  </si>
  <si>
    <t>5 FARDAMENTOS NOVO</t>
  </si>
  <si>
    <t xml:space="preserve">MATERIAL  ESCRITORIO </t>
  </si>
  <si>
    <t>ANUIDADE EDITOR DE VIDEO (CAPCUP)</t>
  </si>
  <si>
    <t>ESTACIONAMENTO REUNIÃO CEMPRE</t>
  </si>
  <si>
    <t>MEGUME ( SISTEMA DE PHOTSHOP) 2SISTEMA</t>
  </si>
  <si>
    <t xml:space="preserve">MATERIAL ESCRITORIO </t>
  </si>
  <si>
    <t>MATERIAL COPA 3</t>
  </si>
  <si>
    <t xml:space="preserve">AGUA MINERAL </t>
  </si>
  <si>
    <t>PENDRIVE</t>
  </si>
  <si>
    <t xml:space="preserve">MAERIAL ESCRITORIO </t>
  </si>
  <si>
    <t xml:space="preserve">SISTEMA DE SOTERIO INSTAGRAM </t>
  </si>
  <si>
    <t xml:space="preserve">CAMISA TIME DE FUTEBOL PARA O SORTEIO </t>
  </si>
  <si>
    <t xml:space="preserve">FARDAMENTO PARA EQUIPE </t>
  </si>
  <si>
    <t xml:space="preserve">CAFÉ </t>
  </si>
  <si>
    <t>EXTRA SALARIO</t>
  </si>
  <si>
    <t>EQUIPAMENTOS</t>
  </si>
  <si>
    <t xml:space="preserve">DESPESAS DIVERSAS  </t>
  </si>
  <si>
    <t xml:space="preserve">SISTEMA  </t>
  </si>
  <si>
    <t xml:space="preserve">EXTRA   </t>
  </si>
  <si>
    <t>ADM 78</t>
  </si>
  <si>
    <t>JULHO</t>
  </si>
  <si>
    <t>EXTRA SQUALL</t>
  </si>
  <si>
    <t>EXTRA DENIS (REEMBOLSO LUA)</t>
  </si>
  <si>
    <t>f72b24de-ee0f-42b6-ba8e-292f01df9868</t>
  </si>
  <si>
    <t>E13935893202407291258FKAhPGoL0Lf</t>
  </si>
  <si>
    <t>1fb42c4a-9bc1-4c50-92f1-9ec3bc52542e</t>
  </si>
  <si>
    <t>95e5de96-7d57-4aaa-b396-0477975cb04f</t>
  </si>
  <si>
    <t>PAGAMENTO DA TAXA VIBRA REFERNTE AO MÊS DE JUNHO</t>
  </si>
  <si>
    <t>REEMBOLSO BIG</t>
  </si>
  <si>
    <t>RD GINO</t>
  </si>
  <si>
    <t>DESPESAS AÇÃO ITAETE PARA 4 PESSOAS POUSADA (SOLICITADO PARA LUA)</t>
  </si>
  <si>
    <t>E13935893202407311157RBwKwwkdlQc</t>
  </si>
  <si>
    <t>b7aec59c-7658-424b-ad05-f3ff3edfcc14</t>
  </si>
  <si>
    <t>E13935893202407301858H4b72Sw7jKV</t>
  </si>
  <si>
    <t>INFLUENCER GLEICIELE (SOLICITADO POR JIM)</t>
  </si>
  <si>
    <t>ALUGUEL</t>
  </si>
  <si>
    <t>SISTEMA GINO</t>
  </si>
  <si>
    <t>DESPESA SALA</t>
  </si>
  <si>
    <t>EXTRA PESSOAL GINO</t>
  </si>
  <si>
    <t>DESPESAS VARIAVEIS</t>
  </si>
  <si>
    <t>COMISSÃO AFILIADO</t>
  </si>
  <si>
    <t>COMISSÃO REDES</t>
  </si>
  <si>
    <t>TRANSPORTE +ÁGUA (AÇÃO LAPA) (REEMBOLSO ADM 17)</t>
  </si>
  <si>
    <t>COFFE BREAK LIVE FEDERAL (REEMBOLSO ADM 17)</t>
  </si>
  <si>
    <t>AGO</t>
  </si>
  <si>
    <t>SET</t>
  </si>
  <si>
    <t>OUT</t>
  </si>
  <si>
    <t>NOV</t>
  </si>
  <si>
    <t>DEZ</t>
  </si>
  <si>
    <t>NGR</t>
  </si>
  <si>
    <t>NGR - DESPESAS</t>
  </si>
  <si>
    <t>f1b20d28-bf2c-42cc-aeb3-688ca159095f</t>
  </si>
  <si>
    <t>1550488d-1732-472a-8406-86ba5f766e37</t>
  </si>
  <si>
    <t>ac1dcf09-0d82-497f-b50b-c5a389239c6f</t>
  </si>
  <si>
    <t>DESPESSA FIXAS</t>
  </si>
  <si>
    <t>DESPESAS FIXAS</t>
  </si>
  <si>
    <t>INFLUENCER GABRIELA REFERNTE POSTAGENS</t>
  </si>
  <si>
    <t>INFLUENCER TALITA REFERNTE POSTAGENS</t>
  </si>
  <si>
    <t>E13935893202408021201EMx7bHOJMj8</t>
  </si>
  <si>
    <t>E13935893202408021200ZklC9zPOp90</t>
  </si>
  <si>
    <t>INFLUENCER BRENDA REFERNTE POSTAGENS</t>
  </si>
  <si>
    <t>CONFECÇÃO SANTINHO (SOLICITADO POR LUA) ULTIMA PARCELA</t>
  </si>
  <si>
    <t>E13935893202408021202vtaNPwCQkIy</t>
  </si>
  <si>
    <t>BM INTERNO GURU</t>
  </si>
  <si>
    <t>E13935893202408021238YWwVbV6aEZF</t>
  </si>
  <si>
    <t>E13935893202408021238CmLMmKLl80O</t>
  </si>
  <si>
    <t>EXTRA SALÁRIO TAINA REFERENTE MÊS DE JULHO</t>
  </si>
  <si>
    <t>2ba1f34d-a5d8-4185-9517-3029cc226c92</t>
  </si>
  <si>
    <t>JAN</t>
  </si>
  <si>
    <t>FEV</t>
  </si>
  <si>
    <t>MAR</t>
  </si>
  <si>
    <t>ABR</t>
  </si>
  <si>
    <t>CAMISAS</t>
  </si>
  <si>
    <t>2 CAMISAS DO BAHIA E VITÓRIA</t>
  </si>
  <si>
    <t>AÇÃO LAPA 2 DIÁRIAS</t>
  </si>
  <si>
    <t>AÇÃO ÁGUA E TRANSPORTE</t>
  </si>
  <si>
    <t>E1393589320240802182320DEtTNxgxB</t>
  </si>
  <si>
    <t>E13935893202408021823VtqQxtAdSxs</t>
  </si>
  <si>
    <t>54c3919e-9bf2-4b52-a94a-4cc3f0b96f5c</t>
  </si>
  <si>
    <t>E139358932024080212074XqulZ6vs2K</t>
  </si>
  <si>
    <t>INFLUENCER LORENA ACORDO SEMANAL (REEMBOLSO ADM 17)</t>
  </si>
  <si>
    <t>AÇÃO JUNIOR (GOLFO) (REEMBOLSO ADM 17)</t>
  </si>
  <si>
    <t>LANCHE LIVE (REEMBOLSO ADM 17)</t>
  </si>
  <si>
    <t>FAXINA 3 SALAS</t>
  </si>
  <si>
    <t>E13935893202408051155Nkh5077a8JN</t>
  </si>
  <si>
    <t>557c06cc-fb56-4712-9eef-a4b486fde2cc</t>
  </si>
  <si>
    <t>3a0be8c4-3c95-458b-9a2a-4391454603dd</t>
  </si>
  <si>
    <t>3e9befab-4390-47bd-aa31-d8a32c40c1f9</t>
  </si>
  <si>
    <t>AÇÃO IMBUI  (REEMBOLSO ADM 17)</t>
  </si>
  <si>
    <t>5c7295f1-968d-47fa-9b43-7d5bb4347589</t>
  </si>
  <si>
    <t>ROCKET</t>
  </si>
  <si>
    <t>E13935893202408051513ndMPapWMFo7</t>
  </si>
  <si>
    <t>ALMOÇO E TRANSPORTE CURSO TRAFEGO PAGO 03 E 04</t>
  </si>
  <si>
    <t>E13935893202408051519BTBezjyyj6c</t>
  </si>
  <si>
    <t>BM INTERNA PARA TRAFEGAR</t>
  </si>
  <si>
    <t>BM TRAFEGAR</t>
  </si>
  <si>
    <t>E13935893202408051810A1gQRtQAOk3</t>
  </si>
  <si>
    <t>COFFE BREAK REUNIÃO FECHAMENTO LE/ME (REEMBOLSO ADM 17)</t>
  </si>
  <si>
    <t>20 CAMISAS POLO PTDS SITE (REEMBOLSO ADM 17)</t>
  </si>
  <si>
    <t>ENERGIA SALA TP REFERENTE A MÊS 5,6,7,8</t>
  </si>
  <si>
    <t>ENERGIA</t>
  </si>
  <si>
    <t>E13935893202408061256wYOP0Zmfekz</t>
  </si>
  <si>
    <t>11927c70-5f21-4ba1-ba77-6fdcdb45d379</t>
  </si>
  <si>
    <t>71cbb747-ed27-467a-b255-37d3faa86339</t>
  </si>
  <si>
    <t>SISTEMA DE TRAFEGO PAGO ROCKET 1/2</t>
  </si>
  <si>
    <t>INTERNET SALA GINO ATIVOS</t>
  </si>
  <si>
    <t>INTERNET SALA GINO TRAFEGO</t>
  </si>
  <si>
    <t>TRAFEGO PAGO E MANUNTENÇÃO E LIVE DAS REDES SOCIAIS TILSON</t>
  </si>
  <si>
    <t>LIVES</t>
  </si>
  <si>
    <t>0cda3a45-3a71-4d0d-ad61-7f28fbaefa64</t>
  </si>
  <si>
    <t>E139358932024080618334waANJfPoDE</t>
  </si>
  <si>
    <t>E13935893202408061851EXriz8IdnSW</t>
  </si>
  <si>
    <t>INSTA GABRIELA</t>
  </si>
  <si>
    <t>INSTA TALITA</t>
  </si>
  <si>
    <t>INSTA BRENDA</t>
  </si>
  <si>
    <t>E13935893202408071431cvyQnwL9G9T</t>
  </si>
  <si>
    <t>E139358932024080714314Xd3nXdHbP8</t>
  </si>
  <si>
    <t>E13935893202408071431TdtDXnSfDND</t>
  </si>
  <si>
    <t>53b8c16d-9373-4fde-b08e-4ce5e5832bba</t>
  </si>
  <si>
    <t>ADESIVOS</t>
  </si>
  <si>
    <t>1500 ADESIVOS A4 (500 ENVIADOS PARA HD)</t>
  </si>
  <si>
    <t>E13935893202408081215haYXaowK5pQ</t>
  </si>
  <si>
    <t>574bbeb3-9423-44b9-8fd3-d521e61e9b46</t>
  </si>
  <si>
    <t>43bdf0f1-705d-460b-ba79-7e9090d80d95</t>
  </si>
  <si>
    <t>5823a33c-577a-4a7f-9759-cc88a03182a9</t>
  </si>
  <si>
    <t>TRANSPORTE X ÁGUA ACÃO BAHIA X VITÓRIA (REEMBOLSO ADM 17)</t>
  </si>
  <si>
    <t>AÇÃO BAHIA X BOTAFOGO</t>
  </si>
  <si>
    <t>MONITOR</t>
  </si>
  <si>
    <t>5 MONITORES PARA EQUIPE DE DESIGNER</t>
  </si>
  <si>
    <t>2 MONITORES PARA EQUIPE GESTÃO</t>
  </si>
  <si>
    <t>E13935893202408081245Ny2oJFEaYJD</t>
  </si>
  <si>
    <t>E13935893202408081231PTxhG3CfUZg</t>
  </si>
  <si>
    <t>CADEIRA</t>
  </si>
  <si>
    <t>CADEIRA PARA ESCRITÓRIO</t>
  </si>
  <si>
    <t>VAQUEJADA</t>
  </si>
  <si>
    <t>PAGAMENTO DE INCRISSÃO VAQUEJADA</t>
  </si>
  <si>
    <t>MENSALIDADE DA HUGGY</t>
  </si>
  <si>
    <t>MENSALIDADE DA GOTO</t>
  </si>
  <si>
    <t>ALUGUEL SALA TRAFEGO</t>
  </si>
  <si>
    <t>SALA TRAFEGO</t>
  </si>
  <si>
    <t>E13935893202408091238qbTnbmLjgDk</t>
  </si>
  <si>
    <t>E139358932024080912312AzmLn1x3by</t>
  </si>
  <si>
    <t>E139358932024080817593pFUNv8D3HJ</t>
  </si>
  <si>
    <t>KIT MATERIAL AFILIADO JEAN 02 BANNER 02 PIRULITO 02 MOCHILAS</t>
  </si>
  <si>
    <t>TRANSPORTE X ÁGUA BA X VI 11/08</t>
  </si>
  <si>
    <t>E13935893202408091335r5qe2HJNDxv</t>
  </si>
  <si>
    <t>0275a7ef-cfaf-4659-a144-942f24d539e6</t>
  </si>
  <si>
    <t>E139358932024080913197a7Lh1FsICk</t>
  </si>
  <si>
    <t>Rede Bia Vitórido</t>
  </si>
  <si>
    <t>Rede Liz</t>
  </si>
  <si>
    <t>Rede Santiago79</t>
  </si>
  <si>
    <t>Rede Silva</t>
  </si>
  <si>
    <t>REDE GABB MOTTA</t>
  </si>
  <si>
    <t>Marcos Bomfim Lopes</t>
  </si>
  <si>
    <t>REDE HAVENA</t>
  </si>
  <si>
    <t>REDE WEDSON</t>
  </si>
  <si>
    <t>Rede Barros</t>
  </si>
  <si>
    <t>REDE MDIAS</t>
  </si>
  <si>
    <t>Rede Grande SSA</t>
  </si>
  <si>
    <t>Ana Paula</t>
  </si>
  <si>
    <t>adm 04</t>
  </si>
  <si>
    <t>Carlos Alberto Silveira</t>
  </si>
  <si>
    <t>Ivana</t>
  </si>
  <si>
    <t>43.933.372/0001-83</t>
  </si>
  <si>
    <t>Zelia</t>
  </si>
  <si>
    <t>Luizinho</t>
  </si>
  <si>
    <t>Tiago</t>
  </si>
  <si>
    <t>Feira de Santana</t>
  </si>
  <si>
    <t>RAIMUNDO ROTA 70</t>
  </si>
  <si>
    <t>Valor sistema</t>
  </si>
  <si>
    <t>Valor Alegado</t>
  </si>
  <si>
    <t>Valor pago</t>
  </si>
  <si>
    <t>Atendente</t>
  </si>
  <si>
    <t>Laila</t>
  </si>
  <si>
    <t>Ana Luiza</t>
  </si>
  <si>
    <t>078.032.265-74</t>
  </si>
  <si>
    <t>Supervisão</t>
  </si>
  <si>
    <t>Japa</t>
  </si>
  <si>
    <t>Luiz</t>
  </si>
  <si>
    <t>TAXA PIX REDES E PDV</t>
  </si>
  <si>
    <t>TAXA PARA PAGAMENTOS DAS REDES E PDVS MÊS DE JUL</t>
  </si>
  <si>
    <t>PAGAMENTO REDES</t>
  </si>
  <si>
    <t>PAGAMENTOS PDV</t>
  </si>
  <si>
    <t>FECHAMENTO</t>
  </si>
  <si>
    <t>PAGAMENTO DO FECHAMENTO REDES MÊS DE JUL</t>
  </si>
  <si>
    <t>PAGAMENTO DO FECHAMENTO PDVS MÊS DE JUL</t>
  </si>
  <si>
    <t>INTERNET SALA TRAFEGO</t>
  </si>
  <si>
    <t>TICK TOK</t>
  </si>
  <si>
    <t>COMPRA DE 3 CONTAS TICK TOK</t>
  </si>
  <si>
    <t>E13935893202408091529F6MMwUxbLSM</t>
  </si>
  <si>
    <t>E139358932024080915298IVbHzXlfpc</t>
  </si>
  <si>
    <t>8a49b60c-a5a7-407a-95fe-3822cbd9ee64</t>
  </si>
  <si>
    <t>b6434d4b-bc02-4212-b631-d49c82c5be9b</t>
  </si>
  <si>
    <t>98588f01-4bec-4acb-abbd-0c8f946ca664</t>
  </si>
  <si>
    <t>E13935893202408091545z1ClweV3ciz</t>
  </si>
  <si>
    <t>E13935893202408091537Q21QSjvBojW</t>
  </si>
  <si>
    <t>AÇÃO BA X VI 11/08</t>
  </si>
  <si>
    <t>AÇÃO 09/08 ESTAÇÃO LAPA</t>
  </si>
  <si>
    <t xml:space="preserve">AÇÃO SABADO 10/08 TRANSPORTE + ÁGUA </t>
  </si>
  <si>
    <t>E139358932024081211538HWrhrooGPH</t>
  </si>
  <si>
    <t>5a734d27-2a72-42fd-af93-f1297a22374b</t>
  </si>
  <si>
    <t>58cc26a2-eaf9-441a-9e11-4275feaa9b3c</t>
  </si>
  <si>
    <t>3d22a5f6-bf2d-42f1-af68-281e38ac36ec</t>
  </si>
  <si>
    <t>81276abe-e687-47a9-89cc-413a5a50bf32</t>
  </si>
  <si>
    <t>E13935893202408100025K1kLE8dr6Rm</t>
  </si>
  <si>
    <t>ENERGIA SALA TRAGEGO</t>
  </si>
  <si>
    <t>ENERGIA SALA GINO</t>
  </si>
  <si>
    <t>TIAGO AUTORIZADO POR JIM</t>
  </si>
  <si>
    <t>E139358932024081315380TtGOmp1qnh</t>
  </si>
  <si>
    <t>BM VOLTADO PARA IMPUSILONAR INSTAGRAM DAS PROMOTORAS</t>
  </si>
  <si>
    <t>100 CARTÕES E A4</t>
  </si>
  <si>
    <t>E13935893202408131922R1ALBYrkJCL</t>
  </si>
  <si>
    <t>TAXA PIX IN/OUT</t>
  </si>
  <si>
    <t>RICKSIERRAOF 7 DIAS DE ANUNCIO 1/2</t>
  </si>
  <si>
    <t>E13935893202408141232L2Mtmn5QD9s</t>
  </si>
  <si>
    <t>PETISCO LIVE 14/08</t>
  </si>
  <si>
    <t>3 INGRESSOS COBERTURA JOGO BAHIA X VITORIA (BAVI)</t>
  </si>
  <si>
    <t>ESTACIONAMENTO PARA ALICE 13/08</t>
  </si>
  <si>
    <t>E13935893202408151426LLMnZmeUvdB</t>
  </si>
  <si>
    <t>b0f32a75-e518-4d65-9d0f-c2faaf9096e2</t>
  </si>
  <si>
    <t>6c3045e8-d12e-4ad3-8764-de1de1e4d46c</t>
  </si>
  <si>
    <t>6dd36960-da0a-42e7-8cd7-7c79b25edfb2</t>
  </si>
  <si>
    <t>APORTE PARA BARÕES</t>
  </si>
  <si>
    <t>CONTA KWAI</t>
  </si>
  <si>
    <t>RICKSIERRAOF 7 DIAS DE ANUNCIO 2/2</t>
  </si>
  <si>
    <t>MATERIAL PARA CAFÉ</t>
  </si>
  <si>
    <t>E13935893202408161346yhwqcc91O6B</t>
  </si>
  <si>
    <t>REDE SALLES 9 INFLUENCER</t>
  </si>
  <si>
    <t>E13935893202408161349jXHmnUaXVNt</t>
  </si>
  <si>
    <t>24d53880-6480-4870-a5e1-4a9c64d2e704</t>
  </si>
  <si>
    <t>E13935893202408151823xmJjeKMzm83</t>
  </si>
  <si>
    <t>E13935893202408161410evrtYbb9D7B</t>
  </si>
  <si>
    <t>E139358932024081616557HlIi2nS3Fk</t>
  </si>
  <si>
    <t>CÃO NO BAIRRO SAÚDE REF. TRANSPORTE X ÁGUA</t>
  </si>
  <si>
    <t>AJUDA CUSTO TIME GOLFO</t>
  </si>
  <si>
    <t>72d0cfc6-7e29-4cb9-96b5-81a400cb48b5</t>
  </si>
  <si>
    <t>271e1a6a-f432-4243-93f4-189681c81526</t>
  </si>
  <si>
    <t>AÇÃO SÁBADO 17/08 BAIRRO SAÚDE</t>
  </si>
  <si>
    <t>100 BONÉS + FRETE</t>
  </si>
  <si>
    <t>TRANSPORTE X ÁGUA AÇÃO BARRADÃO 19/08 VITÓRIA X CRUZEIRO</t>
  </si>
  <si>
    <t>25K  SANDRO ELEIA (REEMBOLSO ADM 17)</t>
  </si>
  <si>
    <t>CREDITO PARA TESTAR SITE</t>
  </si>
  <si>
    <t>E13935893202408191926XzblecNvCmi</t>
  </si>
  <si>
    <t>e16902d1-34a7-41a9-9ce8-fb7dd6738678</t>
  </si>
  <si>
    <t>bddaeecd-1d84-4c39-b495-c3b1e5dc7d2c</t>
  </si>
  <si>
    <t>77e13bc2-da85-4b12-89b3-bb3bf9a2efe2</t>
  </si>
  <si>
    <t>ed208828-cb6e-4aba-9a81-8dc57d93abc3</t>
  </si>
  <si>
    <t>E13935893202408191931xa2BFD651kK</t>
  </si>
  <si>
    <t>ALUGUEL SEDE DE PODCAST</t>
  </si>
  <si>
    <t>MENSALIDADE DA HUGGY DISTRIBUIÇÃO AUTOMATICA</t>
  </si>
  <si>
    <t>SALARIO DE RAVENA</t>
  </si>
  <si>
    <t>E13935893202408192127MGu2fpLVtvv</t>
  </si>
  <si>
    <t>CARTÃO</t>
  </si>
  <si>
    <t>CONTA TIKTOK</t>
  </si>
  <si>
    <t>E139358932024082016317jH16zgLK7m</t>
  </si>
  <si>
    <t>78a0b45a-3dd9-4e01-b875-7cd2d6e09ab1</t>
  </si>
  <si>
    <t>E13935893202408202026HZhvO0htfgT</t>
  </si>
  <si>
    <t>E13935893202408211204MJgG7laS34l</t>
  </si>
  <si>
    <t>E13935893202408211206DTeRVmN9v7A</t>
  </si>
  <si>
    <t>MARKETING (MIDIAS PADRONIZADAS)</t>
  </si>
  <si>
    <t>MIDIAS</t>
  </si>
  <si>
    <t>DESPESA DIVERSAS</t>
  </si>
  <si>
    <t>CAFÉ E PRATOS</t>
  </si>
  <si>
    <t>ADM GINO</t>
  </si>
  <si>
    <t>ADIANTAMENTO SALÁRIO TP REFERENTE  AGOSTO</t>
  </si>
  <si>
    <t>E139358932024082213066fCIQmePfbd</t>
  </si>
  <si>
    <t>E139358932024082211136hFzWr5tz9G</t>
  </si>
  <si>
    <t>COPOS ECOLABEL 1/2</t>
  </si>
  <si>
    <t>21e30e9f-d9b6-4342-bb4b-c35d29fe926f</t>
  </si>
  <si>
    <t>5e9d30a2-85f2-4622-9345-6884764cdf2f</t>
  </si>
  <si>
    <t>E13935893202408231950z7JuonOiwgM</t>
  </si>
  <si>
    <t>E13935893202408231951gb3U9C0XUiF</t>
  </si>
  <si>
    <t>E13935893202408241201WVeQI5XB7z5</t>
  </si>
  <si>
    <t>c10f72c5-4a66-4644-9c1a-4b576040da43</t>
  </si>
  <si>
    <t>7f4c94a4-3691-4bfb-b7bc-6df166936bee</t>
  </si>
  <si>
    <t>TRANSPORTE X ÁGUA BAHIA X BOTAFOGO 25/08 (REEMBOLSO ADM 17)</t>
  </si>
  <si>
    <t xml:space="preserve">CAMISAS AFILIADOS PREMIAÇÃO </t>
  </si>
  <si>
    <t>COFFE BREAK LIVE 24/08 (REEMBOLSO ADM 17)</t>
  </si>
  <si>
    <t>VALOR PARA IMPUSIONAR KWAI GURU</t>
  </si>
  <si>
    <t>AÇÃO BAHIA X BOTAFOGO 25/08</t>
  </si>
  <si>
    <t>94450ce8-2753-47db-9f1b-da090b0a6273</t>
  </si>
  <si>
    <t>c1d31903-51ca-47fc-9773-263a749d321e</t>
  </si>
  <si>
    <t>E13935893202408261233vUxwS0rLnzF</t>
  </si>
  <si>
    <t>14620c48-b94c-42c9-916c-da91fc4466e9</t>
  </si>
  <si>
    <t>FAXINA 3 SALAS 24/08</t>
  </si>
  <si>
    <t>FAXINA 3 SALAS 31/08</t>
  </si>
  <si>
    <t>E13935893202408261517zVB9EqmMSjY</t>
  </si>
  <si>
    <t>E13935893202408261515C8laeX2LaNd</t>
  </si>
  <si>
    <t>VIDEO</t>
  </si>
  <si>
    <t>E13935893202408271253ruWTM17kbfE</t>
  </si>
  <si>
    <t>2 VIDEOS 30s 1/2</t>
  </si>
  <si>
    <t>.0010617169</t>
  </si>
  <si>
    <t>2 VIDEOS 20s 1/2</t>
  </si>
  <si>
    <t>E13935893202408271514wCFmUOXbFvw</t>
  </si>
  <si>
    <t>CLAUDIO DA CRUZ SANTOS JUNIOR 77832400544</t>
  </si>
  <si>
    <t>MATHEUS BIXELENGO 7 DIAS DE ANUNCIO 1/2</t>
  </si>
  <si>
    <t>E13935893202408281406innkG79nBCG</t>
  </si>
  <si>
    <t>WHATSAPP</t>
  </si>
  <si>
    <t>SISTEMA DE ENVIO DE 100KL MENSAGEM PARA WHATSAPP</t>
  </si>
  <si>
    <t>E13935893202408281447qdAZcHPwv9x</t>
  </si>
  <si>
    <t>INSCRIÇÃO VAQUEIJADA (JIM)</t>
  </si>
  <si>
    <t>BONÉS</t>
  </si>
  <si>
    <t>1.000 BONÉS 1/2</t>
  </si>
  <si>
    <t>TRANSPORTE BAHIA X FLAMENGO (REEMBOLSO ADM 17)</t>
  </si>
  <si>
    <t>APOIO CHINA (REEMBOLSO ADM 17)</t>
  </si>
  <si>
    <t>ACÃO BAHIA X FLAMENGO</t>
  </si>
  <si>
    <t>bdc2caa1-0749-49f7-98ce-1be60aef4add</t>
  </si>
  <si>
    <t>685ead0a-5692-496c-aa2f-66a0b9800bc5</t>
  </si>
  <si>
    <t>5118b96b-470f-47e7-99e0-ab1713fa15e1</t>
  </si>
  <si>
    <t>E13935893202408291817xDhjcaJJrDM</t>
  </si>
  <si>
    <t>SALÁRIO TP</t>
  </si>
  <si>
    <t>2000 CHAVEIROS ABRIDOR + FRETE 1/2</t>
  </si>
  <si>
    <t>CHAVEIRO</t>
  </si>
  <si>
    <t>E13935893202408291828Pjt0wigBWa0</t>
  </si>
  <si>
    <t>E13935893202408291827LTtcjlWbqWR</t>
  </si>
  <si>
    <t>TESTE SISTEMA</t>
  </si>
  <si>
    <t>CREDITO PARA TESTAR SISTEMA PIX</t>
  </si>
  <si>
    <t>E13935893202408291833b9AoBAj3wWw</t>
  </si>
  <si>
    <t>11 CADEIRAS ESCRITÓRIO C/ ENCOSTO (REEMBOLSO ADM 17)</t>
  </si>
  <si>
    <t>CELUAR</t>
  </si>
  <si>
    <t>2b56f3e0-1471-472c-963c-c00b02fc4bed</t>
  </si>
  <si>
    <t>E13935893202408301247sUnEn8Un7An</t>
  </si>
  <si>
    <t>PAGAMENTO DA TAXA VIBRA REFERNTE AO MÊS DE JULHO</t>
  </si>
  <si>
    <t>GESTÃO ALL</t>
  </si>
  <si>
    <t>PAGAMENTO DE SALÁRIO</t>
  </si>
  <si>
    <t>TAXA PIX PARA PAGAMENTO DE SALÁRIO</t>
  </si>
  <si>
    <t>SALÁRIO PIX</t>
  </si>
  <si>
    <t>E13935893202408301344tORQAAlodRs</t>
  </si>
  <si>
    <t>8498ed90-dffc-4f5f-9fc1-71e62d990099</t>
  </si>
  <si>
    <t>95ce0c75-a9df-4051-a629-89affdcf6950</t>
  </si>
  <si>
    <t>52b9e431-f335-4ac2-b32e-ef439a09a6e4</t>
  </si>
  <si>
    <t>SUPERVISÃO R.D</t>
  </si>
  <si>
    <t>RECARGA CELULAR EQUIPE</t>
  </si>
  <si>
    <t xml:space="preserve">MATERIAL COPA E LIMPEZA </t>
  </si>
  <si>
    <t>RECARGA SITE TESTE</t>
  </si>
  <si>
    <t xml:space="preserve">CARTÃO DE ACESSO </t>
  </si>
  <si>
    <t>CAMISA E INGRESSO SORTEIO JOGO DO BAHIA</t>
  </si>
  <si>
    <t xml:space="preserve">MATERIAL DIVERSOS </t>
  </si>
  <si>
    <t>ESTACIONAMENTO JAPA</t>
  </si>
  <si>
    <t xml:space="preserve">CONTA FACE </t>
  </si>
  <si>
    <t xml:space="preserve">MENSALIDADE SISTEMA PHOTOSHOP </t>
  </si>
  <si>
    <t xml:space="preserve">CAMISA SORTEIO VITORIA E INGRESSO </t>
  </si>
  <si>
    <t xml:space="preserve">CONSERTO DA PIA COZINHA E RETOQUES </t>
  </si>
  <si>
    <t xml:space="preserve">CAMISA BAHIA E INGRESSO </t>
  </si>
  <si>
    <t xml:space="preserve">ESTACIONAMENTO MOTO LOKI </t>
  </si>
  <si>
    <t xml:space="preserve">MOUSER PED  E MOUSER </t>
  </si>
  <si>
    <t>ANIVERSARIO EQUIPE ( MELIODAS )</t>
  </si>
  <si>
    <t>REEMBOLSO ALMOÇO REUNIÃO AZOUGUE</t>
  </si>
  <si>
    <t>REEMBOLSO ALMOÇO REUNIÃO SAL E BRASA</t>
  </si>
  <si>
    <t>E13935893202408301818hpaqIfeZLmT</t>
  </si>
  <si>
    <t>E13935893202408301818TxEPpiav3c5</t>
  </si>
  <si>
    <t>ANG</t>
  </si>
  <si>
    <t>PROJETO DR JOÃO</t>
  </si>
  <si>
    <t>JIM PESSOAL</t>
  </si>
  <si>
    <t>JOSE CELIO</t>
  </si>
  <si>
    <t>TAXA PIX A 5,00 A MESMA JÁ FOI AJUSTADA NA CREDENCIAL</t>
  </si>
  <si>
    <t>PIX CREDENCIAL</t>
  </si>
  <si>
    <t>E13935893202408302110OEJCb6ZCqsi</t>
  </si>
  <si>
    <t>E139358932024083018465Ac7SMfCRhr</t>
  </si>
  <si>
    <t>af786905-0dc0-45cf-8361-f97e20ec13f7</t>
  </si>
  <si>
    <t>48500957-6bf3-46df-aa2e-be04eb9778a4</t>
  </si>
  <si>
    <t>83f7fb48-d655-4a93-bb76-4842f4fbc67f</t>
  </si>
  <si>
    <t>TRANSPORTE X ÁGUA AÇÃO VITÓRIA X VASCO 01/09 (REEMBOLSO ADM 17)</t>
  </si>
  <si>
    <t>AJUDA CUSTO DIA 01/09 JUIZ, TRANSPORTE E CAFÉ</t>
  </si>
  <si>
    <t>COFFE BREAK LIVE 31/08</t>
  </si>
  <si>
    <t>07 PROMOTORAS ROTA CAMPANHA 30 CPA AFILIADOS MÊS AGOSTO24</t>
  </si>
  <si>
    <t>ACÃO VITÓRIA X VASCO 01/09</t>
  </si>
  <si>
    <t>03 DIVULGAÇÕES TALITA, GABRIELA E BRENDA + 30 AFILIADOS MÊS AGOSTO24</t>
  </si>
  <si>
    <t>AJUDA DE CUSTO</t>
  </si>
  <si>
    <t>AGOSTO</t>
  </si>
  <si>
    <t>INFLUENCER GLEIYCE</t>
  </si>
  <si>
    <t>E13935893202408191300PcHZ73Vd71B</t>
  </si>
  <si>
    <t>BRINDES</t>
  </si>
  <si>
    <t>BRINDES PTDS 200 KITS (GARRAFA, DOLEIRA, SACOCHILA E VISEIRA)</t>
  </si>
  <si>
    <t>SALDO PARCIAL</t>
  </si>
  <si>
    <t>SALDO AGO</t>
  </si>
  <si>
    <t>TESTE</t>
  </si>
  <si>
    <t>CREDITO PARA TESTAR SISTEMA DE PIX NA MAQUINETA</t>
  </si>
  <si>
    <t>VALOR DE PAGAMENTO DA RECARGA REFERENTE AO MÊS DE AGOSTO</t>
  </si>
  <si>
    <t>E139358932024090312453GxsgLJPFiN</t>
  </si>
  <si>
    <t>E13935893202409031228LEg3ZmM6BAR</t>
  </si>
  <si>
    <t>E13935893202409031227LpIgqvFTJO7</t>
  </si>
  <si>
    <t>E13935893202409031200huacqMGOCYP</t>
  </si>
  <si>
    <t>E13935893202409021326enKui0iRUJy</t>
  </si>
  <si>
    <t>1ce2355e-1fe3-40a4-ae18-7d8fcd4b3605</t>
  </si>
  <si>
    <t>1ce2355e-1fe3-40a4-ae18-7d8fcd4b3606</t>
  </si>
  <si>
    <t>1ce2355e-1fe3-40a4-ae18-7d8fcd4b3607</t>
  </si>
  <si>
    <t>1ce2355e-1fe3-40a4-ae18-7d8fcd4b3608</t>
  </si>
  <si>
    <t>1ce2355e-1fe3-40a4-ae18-7d8fcd4b3609</t>
  </si>
  <si>
    <t>1ce2355e-1fe3-40a4-ae18-7d8fcd4b3610</t>
  </si>
  <si>
    <t>BM INTERNA</t>
  </si>
  <si>
    <t>BRENDA</t>
  </si>
  <si>
    <t>SAMARA</t>
  </si>
  <si>
    <t>FUNCIONÁRIO</t>
  </si>
  <si>
    <t>VALE</t>
  </si>
  <si>
    <t>VALE BRENDA</t>
  </si>
  <si>
    <t>VALE SAMARA</t>
  </si>
  <si>
    <t>E13935893202409031503thfTmeEzJCH</t>
  </si>
  <si>
    <t>E139358932024090315020R6CKcCl9DH</t>
  </si>
  <si>
    <t>2cc73cf0-63fc-4702-ab30-d42e5aad6d05</t>
  </si>
  <si>
    <t>COBRANÇA PIX</t>
  </si>
  <si>
    <t>FATURA DIGISAC REFERENTE A AGOSTO</t>
  </si>
  <si>
    <t>2 VIDEOS 30s 2/2</t>
  </si>
  <si>
    <t>2 VIDEOS 20s 2/2</t>
  </si>
  <si>
    <t>E13935893202409052114yYqpqFX9I4J</t>
  </si>
  <si>
    <t>TM</t>
  </si>
  <si>
    <t>TRAFEGO PAGO E MANUNTENÇÃO E LIVE DAS REDES SOCIAIS (TILSON)</t>
  </si>
  <si>
    <t>TRAFEGO PAGO E MANUNTENÇÃO E LIVE DAS REDES SOCIAIS(ADIANTAMENTO) (TILSON)</t>
  </si>
  <si>
    <t>SISTEMA DE TRAFEGO PAGO ROCKET 2/2</t>
  </si>
  <si>
    <t>TRAFEGO PAGO E MANUNTENÇÃO E LIVE DAS REDES SOCIAIS TILSON + ALUGUEL</t>
  </si>
  <si>
    <t>E13935893202409091207hBiVkvSV8ss</t>
  </si>
  <si>
    <t>E13935893202409091204mPN4yfkZOri</t>
  </si>
  <si>
    <t>E139358932024090911591vaICOLxVvQ</t>
  </si>
  <si>
    <t>E13935893202409091211k7GQW34Jtea</t>
  </si>
  <si>
    <t>E13935893202409091216DhgPfLWAYr4</t>
  </si>
  <si>
    <t>E13935893202409091216STRw9vVxtb8</t>
  </si>
  <si>
    <t>E13935893202409091215WeK6FR9mIlC</t>
  </si>
  <si>
    <t>FINALIZADO</t>
  </si>
  <si>
    <t>20ccbb7f-1763-4475-b966-d5a14b97a4fa</t>
  </si>
  <si>
    <t>a784a995-1084-4a59-b671-756eb5628a89</t>
  </si>
  <si>
    <t>f75e79cb-a071-4cf2-9959-307e42517d55</t>
  </si>
  <si>
    <t xml:space="preserve">BM PARA TRAFEGAR MIDIA </t>
  </si>
  <si>
    <t>ESCRITORIO PRAIA</t>
  </si>
  <si>
    <t>BEBIDAS  ESCRITÓRIO (ÁGUA ETC)</t>
  </si>
  <si>
    <t>bbf13a6c-a44c-421b-b861-d98df10d7c3b</t>
  </si>
  <si>
    <t>FAXINA 3 SALAS PRIMEIRA E SEGUNDA SEMANA</t>
  </si>
  <si>
    <t>E1393589320240909132824fsusi4rH0</t>
  </si>
  <si>
    <t>2b8ec666-9545-4ca9-90b6-92969184aa80</t>
  </si>
  <si>
    <t>ENERGIA VENCIADA MÊS JUL</t>
  </si>
  <si>
    <t>SERGIPE</t>
  </si>
  <si>
    <t>PAGAR</t>
  </si>
  <si>
    <t>VALOR TOTAL</t>
  </si>
  <si>
    <t>Paloma santos de araujo</t>
  </si>
  <si>
    <t>Danilo silva maisk</t>
  </si>
  <si>
    <t>Gabriel Lacerda Motta</t>
  </si>
  <si>
    <t>ROSINEIA NOGUEIRA PENERA</t>
  </si>
  <si>
    <t>AUSTRILICIANO</t>
  </si>
  <si>
    <t>REDE T2</t>
  </si>
  <si>
    <t>REDE VICK</t>
  </si>
  <si>
    <t>REDE MURILO</t>
  </si>
  <si>
    <t>SAMARA BARROS PERREIRA</t>
  </si>
  <si>
    <t>REDE SPREMOS TOTAL</t>
  </si>
  <si>
    <t>RAFAEL OK (REDE SALLES)</t>
  </si>
  <si>
    <t>Caio Cesar Ribeiro Matos</t>
  </si>
  <si>
    <t>Raimundo sant Anna dos Santos neto</t>
  </si>
  <si>
    <t>AE - Cachoeira - Gerente</t>
  </si>
  <si>
    <t>AE - Cachoeira - Localidade</t>
  </si>
  <si>
    <t>AE - Cachoeira - Parceiro 2</t>
  </si>
  <si>
    <t>Alagoinhas - Gerente</t>
  </si>
  <si>
    <t>Alagoinhas - Localidade</t>
  </si>
  <si>
    <t>Alagoinhas - Parceiro 2</t>
  </si>
  <si>
    <t>Amargosa - Gerente</t>
  </si>
  <si>
    <t>Amargosa - Localidade</t>
  </si>
  <si>
    <t>Amargosa - Parceiro 2</t>
  </si>
  <si>
    <t>Aracas - Gerente</t>
  </si>
  <si>
    <t>Aracas - Localidade</t>
  </si>
  <si>
    <t>Aracas - Parceiro 2</t>
  </si>
  <si>
    <t>Camacari - Gerente</t>
  </si>
  <si>
    <t>Camacari - Localidade</t>
  </si>
  <si>
    <t>Camacari - Parceiro 2</t>
  </si>
  <si>
    <t>FAS - Feira de Santana - Gerente</t>
  </si>
  <si>
    <t>FAS - Feira de Santana - Localidade</t>
  </si>
  <si>
    <t>FAS - Feira de Santana - Parceiro 2</t>
  </si>
  <si>
    <t>FSA - SANTO ESTEVÃƒO - Gerente</t>
  </si>
  <si>
    <t>FSA IpirÃ¡ - Gerente</t>
  </si>
  <si>
    <t>FSA - ANGUERA - Gerente</t>
  </si>
  <si>
    <t>FSA - HUMILDES - Gerente</t>
  </si>
  <si>
    <t>FSA - CANDEIAS - Gerente</t>
  </si>
  <si>
    <t>FSA - BONFIM DE FEIRA - Gerente</t>
  </si>
  <si>
    <t>FSA - BRAVO - Gerente</t>
  </si>
  <si>
    <t>FSA AMELIA RODRIGUES - Gerente</t>
  </si>
  <si>
    <t>FSA - MADRE DE DEUS - Gerente</t>
  </si>
  <si>
    <t>FSA - ANTONIO CARDOSO - Gerente</t>
  </si>
  <si>
    <t>FSA - SÃƒO SEBASTIÃƒO DO PASSÃ‰ - Gerente</t>
  </si>
  <si>
    <t>FSA - SERRA PRETA - Gerente</t>
  </si>
  <si>
    <t>FSA - SANTO ESTEVÃƒO - Localidade</t>
  </si>
  <si>
    <t>FSA IpirÃ¡ - Localidade</t>
  </si>
  <si>
    <t>FSA - ANGUERA - Localidade</t>
  </si>
  <si>
    <t>FSA - HUMILDES - Localidade</t>
  </si>
  <si>
    <t>FSA - CANDEIAS - Localidade</t>
  </si>
  <si>
    <t>FSA - BONFIM DE FEIRA - Localidade</t>
  </si>
  <si>
    <t>FSA - BRAVO - Localidade</t>
  </si>
  <si>
    <t>FSA AMELIA RODRIGUES - Localidade</t>
  </si>
  <si>
    <t>FSA - MADRE DE DEUS - Localidade</t>
  </si>
  <si>
    <t>FSA - ANTONIO CARDOSO - Localidade</t>
  </si>
  <si>
    <t>FSA - SÃƒO SEBASTIÃƒO DO PASSÃ‰ - Localidade</t>
  </si>
  <si>
    <t>FSA - SERRA PRETA - Localidade</t>
  </si>
  <si>
    <t>FSA - SANTO ESTEVÃƒO - Parceiro 2</t>
  </si>
  <si>
    <t>FSA IpirÃ¡ - Parceiro 2</t>
  </si>
  <si>
    <t>FSA - ANGUERA - Parceiro 2</t>
  </si>
  <si>
    <t>FSA - HUMILDES - Parceiro 2</t>
  </si>
  <si>
    <t>FSA - CANDEIAS - Parceiro 2</t>
  </si>
  <si>
    <t>FSA - BONFIM DE FEIRA - Parceiro 2</t>
  </si>
  <si>
    <t>FSA - BRAVO - Parceiro 2</t>
  </si>
  <si>
    <t>FSA AMELIA RODRIGUES - Parceiro 2</t>
  </si>
  <si>
    <t>FSA - MADRE DE DEUS - Parceiro 2</t>
  </si>
  <si>
    <t>FSA - ANTONIO CARDOSO - Parceiro 2</t>
  </si>
  <si>
    <t>FSA - SÃƒO SEBASTIÃƒO DO PASSÃ‰ - Parceiro 2</t>
  </si>
  <si>
    <t>FSA - SERRA PRETA - Parceiro 2</t>
  </si>
  <si>
    <t>Feira de Santana - Gerente</t>
  </si>
  <si>
    <t>Feira de Santana - Localidade</t>
  </si>
  <si>
    <t>Feira de Santana - Parceiro 2</t>
  </si>
  <si>
    <t>Grande SSA - Gerente</t>
  </si>
  <si>
    <t>Grande SSA - Localidade</t>
  </si>
  <si>
    <t>Grande SSA - Parceiro 2</t>
  </si>
  <si>
    <t>Grupo - Gerente</t>
  </si>
  <si>
    <t>Grupo - Localidade</t>
  </si>
  <si>
    <t>Grupo - Parceiro 2</t>
  </si>
  <si>
    <t>Itubera - Gerente</t>
  </si>
  <si>
    <t>Itubera - Localidade</t>
  </si>
  <si>
    <t>Itubera - Parceiro 2</t>
  </si>
  <si>
    <t>Maranhao - Gerente</t>
  </si>
  <si>
    <t>Maranhao - Localidade</t>
  </si>
  <si>
    <t>Maranhao - Parceiro 2</t>
  </si>
  <si>
    <t>Portao - Gerente</t>
  </si>
  <si>
    <t>Portao - Localidade</t>
  </si>
  <si>
    <t>Portao - Parceiro 2</t>
  </si>
  <si>
    <t>Salvador - Localidade</t>
  </si>
  <si>
    <t>T2 - Gerente</t>
  </si>
  <si>
    <t>T2 - Localidade</t>
  </si>
  <si>
    <t>T2 - Parceiro 2</t>
  </si>
  <si>
    <t>Tancredo Neves - Gerente</t>
  </si>
  <si>
    <t>Tancredo Neves - Localidade</t>
  </si>
  <si>
    <t>Tancredo Neves - Parceiro 2</t>
  </si>
  <si>
    <t>Teolandia - Gerente</t>
  </si>
  <si>
    <t>Teolandia - Localidade</t>
  </si>
  <si>
    <t>Teolandia - Parceiro 2</t>
  </si>
  <si>
    <t>Valenca 02 - Gerente</t>
  </si>
  <si>
    <t>Valenca 01 - Gerente</t>
  </si>
  <si>
    <t>Anderson</t>
  </si>
  <si>
    <t>Valenca 02 - Localidade</t>
  </si>
  <si>
    <t>Valenca 01 - Localidade</t>
  </si>
  <si>
    <t>Valenca 02 - Parceiro 2</t>
  </si>
  <si>
    <t>Valenca 01 - Parceiro 2</t>
  </si>
  <si>
    <t>APORTE SITE</t>
  </si>
  <si>
    <t>NOTEBOOK PARA SITE</t>
  </si>
  <si>
    <t>COPOS</t>
  </si>
  <si>
    <t>COPOS ECOLABEL 2/2</t>
  </si>
  <si>
    <t>E13935893202409111219gTtX5QPy8ZZ</t>
  </si>
  <si>
    <t>TAXA PIX PAGAMENTO REDE</t>
  </si>
  <si>
    <t>TAXA PIX PARA PAGAMENTO DE REDES E ROTA SUPERVISORES</t>
  </si>
  <si>
    <t>60d647b5-89c2-45e4-b72b-99523ce44536</t>
  </si>
  <si>
    <t>PAGAMENTOS REDES E SUPERVISORES</t>
  </si>
  <si>
    <t>E13935893202409091908YpOs0o7g3ir</t>
  </si>
  <si>
    <t>E13935893202409091858LMwy0lINj9A</t>
  </si>
  <si>
    <t>BM PARA APEX</t>
  </si>
  <si>
    <t>E13935893202409111521F83bFQiqHj9</t>
  </si>
  <si>
    <t>COFFE BREAK REUNIÃO FECHAMENTO LE/ME</t>
  </si>
  <si>
    <t>COOFE BREAK</t>
  </si>
  <si>
    <t>COFFE BREAK LIVE 11/09</t>
  </si>
  <si>
    <t>UBER FLASH</t>
  </si>
  <si>
    <t>FACIL IMPRESSOES SERVICOS GRAFICOS LTDA</t>
  </si>
  <si>
    <t>E1393589320240911183009eR2ETFUdU</t>
  </si>
  <si>
    <t>6e40daff-a803-48a4-bb91-946f0177d868</t>
  </si>
  <si>
    <t>167bfe98-c44b-44bb-bf54-b49259d88fcf</t>
  </si>
  <si>
    <t>efc82645-ee7c-48f9-a092-19018612afe9</t>
  </si>
  <si>
    <t>TRÂNSPORTE</t>
  </si>
  <si>
    <t>TRANSPORTE PARA ALFREDO</t>
  </si>
  <si>
    <t>E13935893202409121155BXQIbVVMBzZ</t>
  </si>
  <si>
    <t>VALOR PARA IMPUSIONAR TICK TOK E FACEBOOK APEX (+3 CONTAS)</t>
  </si>
  <si>
    <t>COMPRAS DIVERSAS SALA TP</t>
  </si>
  <si>
    <t>E13935893202409121636SXNkVrNpD8K</t>
  </si>
  <si>
    <t>ANIVERSÁRIO</t>
  </si>
  <si>
    <t>CAMISA VITÓRIA SORTEIO GANHADOR LIVE 11/09</t>
  </si>
  <si>
    <t>a66956db-6375-475f-a0b7-64e9bd81465e</t>
  </si>
  <si>
    <t>E13935893202409131636KN0i4KrL9wT</t>
  </si>
  <si>
    <t>AÇÃO BAHIA X ATLÉTICO MG 15/09</t>
  </si>
  <si>
    <t>AJUDA CUSTO COPA CAF HOJE 14/09</t>
  </si>
  <si>
    <t>ÁGUA E TRANSPORTE 
ACÃO BAHIA X ATLÉTICO MG 15/09</t>
  </si>
  <si>
    <t>VIAJEM</t>
  </si>
  <si>
    <t>SISTEMA PARA ENVIO DE MENSAGEM WHATSAPP</t>
  </si>
  <si>
    <t>VIAGEM PARA PORTUGAL</t>
  </si>
  <si>
    <t>REEMBOLSO ADM 17</t>
  </si>
  <si>
    <t>2e871ce3-7104-4f1f-9545-6795d7048c69</t>
  </si>
  <si>
    <t>7fde80af-b4e0-4e73-87bc-4548a40c671c</t>
  </si>
  <si>
    <t>76041055-795a-4134-a811-fb0eec6c37e6</t>
  </si>
  <si>
    <t>7c75d361-eaa2-4bfe-9c91-46b58d77be9b</t>
  </si>
  <si>
    <t>4977643a-7cf9-445d-8d4c-25097d81b98d</t>
  </si>
  <si>
    <t>E13935893202409131750lteDTNjRAzS</t>
  </si>
  <si>
    <t>MOUSE DELL PARA EDWARD</t>
  </si>
  <si>
    <t>E13935893202409161638GUEB83y08Dg</t>
  </si>
  <si>
    <t>E13935893202409161738yqR8WoqlHqH</t>
  </si>
  <si>
    <t>ADIANTAMENTO SALÁRIO TP</t>
  </si>
  <si>
    <t>E13935893202409181226mc1G2U6LDPY</t>
  </si>
  <si>
    <t>E13935893202409171512NPQebItX1tE</t>
  </si>
  <si>
    <t>aa230f22-8641-44f7-825f-c23ce006ae09</t>
  </si>
  <si>
    <t>APORTE PARA SITE BARÕES</t>
  </si>
  <si>
    <t>CHAVE PARA SALA TP</t>
  </si>
  <si>
    <t>LEDS</t>
  </si>
  <si>
    <t>LEDS PARA INFLUENCERS</t>
  </si>
  <si>
    <t>FRAGMENTADORA PARA SALA TP</t>
  </si>
  <si>
    <t>50% DE DESPESAS COM REDE CAPTÃO CAVERNA (LAG)</t>
  </si>
  <si>
    <t>E13935893202409201212pcKMEQUTC0U</t>
  </si>
  <si>
    <t>E13935893202409191920gQ4RRYqAslS</t>
  </si>
  <si>
    <t>E13935893202409191908W7lnAMTvri2</t>
  </si>
  <si>
    <t>E13935893202409191903D4xTPJo6AN3</t>
  </si>
  <si>
    <t>E13935893202409191902iJQMFYrQp4o</t>
  </si>
  <si>
    <t>a3bbcbd0-2b76-4df8-ab8f-3cc35a2d4c77</t>
  </si>
  <si>
    <t>1 BM PARA IMPUSLCIONAMENTO INSTAGRAM 1/2</t>
  </si>
  <si>
    <t>1 BM PARA IMPUSLCIONAMENTO INSTAGRAM 2/2</t>
  </si>
  <si>
    <t>E13935893202409201423S5YREjc6Qr4</t>
  </si>
  <si>
    <t>E13935893202409201422L05trc9xMRY</t>
  </si>
  <si>
    <t>04374d78-f8fe-4d10-953c-387ffd35e92f</t>
  </si>
  <si>
    <t>agenciausimagem@hotmail.com</t>
  </si>
  <si>
    <t>E13935893202409201500DioLBs06Ori</t>
  </si>
  <si>
    <t>IMPUSIONAR INSTAGRAM 2</t>
  </si>
  <si>
    <t>40cca881-542e-4631-841c-1e96ebe94274</t>
  </si>
  <si>
    <t>CELULAR SUPORTE SITE</t>
  </si>
  <si>
    <t>E13935893202409231153evmnhISq0fo</t>
  </si>
  <si>
    <t xml:space="preserve">TRANSPORTE X ÁGUA 
ACÃO BARRADÃO VITÓRIA X JUVENTUDE </t>
  </si>
  <si>
    <t>700e9d02-de65-495c-a775-1f46a176531c</t>
  </si>
  <si>
    <t>3ae36f6a-7bd2-4aed-98bf-af701c08e79e</t>
  </si>
  <si>
    <t>645b3d6a-9b9c-4453-a492-7081d3de6941</t>
  </si>
  <si>
    <t>E13935893202409211114PgKwwBwLWNd</t>
  </si>
  <si>
    <t>IMPUSIONAR INSTAGRAM 3</t>
  </si>
  <si>
    <t>E13935893202409231331FRydyVlWahL</t>
  </si>
  <si>
    <t>VIAGEM PARA PORTUGAL HEINEKEN</t>
  </si>
  <si>
    <t>E13935893202409231344WMaa1CHKU1z</t>
  </si>
  <si>
    <t>2 PENDRIVER</t>
  </si>
  <si>
    <t>E139358932024092313580lG91nmNilc</t>
  </si>
  <si>
    <t>BM INTERNA TP</t>
  </si>
  <si>
    <t>3 MONITORES</t>
  </si>
  <si>
    <t>E13935893202409241329j5sQiVHFKOd</t>
  </si>
  <si>
    <t>E13935893202409241738JFQ0nLgcnDH</t>
  </si>
  <si>
    <t>SITE É O BICHO</t>
  </si>
  <si>
    <t>REEMBOLSO 0893 TOTAL ESPORTE 2 (É O BICHO)</t>
  </si>
  <si>
    <t>bc735a44-485c-4c5f-9622-ad1ce2e0968d</t>
  </si>
  <si>
    <t>SISTEMA DE ENVIO DE WHATSAPP</t>
  </si>
  <si>
    <t>E13935893202409241816z1i5MKSEGnR</t>
  </si>
  <si>
    <t>ok</t>
  </si>
  <si>
    <t>E13935893202409251749iGjth85yfhI</t>
  </si>
  <si>
    <t>E13935893202409261732EjfPZGTlK63</t>
  </si>
  <si>
    <t>E13935893202409271120nCUtNsdGusf</t>
  </si>
  <si>
    <t>1.000 BONÉS 2/2</t>
  </si>
  <si>
    <t>ENERGIA MÊS DE SETEMBRO</t>
  </si>
  <si>
    <t>DOMINIOS</t>
  </si>
  <si>
    <t>E13935893202409271302t5cFemsPJj7</t>
  </si>
  <si>
    <t>DOMINIOS COMPRADOS POR MCFLY</t>
  </si>
  <si>
    <t>FOLHA EQUIPE</t>
  </si>
  <si>
    <t>PAGAMENTO REFERENTE MÊS DE SETEMBRO</t>
  </si>
  <si>
    <t>TAXA PIX PARA PAGAMENTO DA FOLHA</t>
  </si>
  <si>
    <t>AÇÃO ONTEM BAHIA X CRICIÚMA 29.09</t>
  </si>
  <si>
    <t>TRANSPORTE X ÁGUA 
ACÃO ARENA BAHIA X CRICIUMA</t>
  </si>
  <si>
    <t>340a9907-ed50-4ad7-b24d-026180432010</t>
  </si>
  <si>
    <t>5f4cbb6c-d763-4b42-8abd-fb1a49290828</t>
  </si>
  <si>
    <t>ad2a591c-de86-45d9-b580-74f49e293633</t>
  </si>
  <si>
    <t>c7efe92d-b601-478a-a413-76fdb6fbffce</t>
  </si>
  <si>
    <t>E13935893202409281315TvmV3DTKHMl</t>
  </si>
  <si>
    <t>E13935893202409271858NOxGH0odhum</t>
  </si>
  <si>
    <t>67080e7c-9d1c-4857-9128-916f939d6594</t>
  </si>
  <si>
    <t>E13935893202409301206auVfVMfY2L0</t>
  </si>
  <si>
    <t>RESTANTE SALÁRIO TP</t>
  </si>
  <si>
    <t>E13935893202409301212nvsPOgGFxXE</t>
  </si>
  <si>
    <t>FATURA DIGISAC REFERENTE SETEMBRO</t>
  </si>
  <si>
    <t>APORTE PARA PAGAMENTO DAS REDES AFILIADOS</t>
  </si>
  <si>
    <t>8380ba5e-22db-4172-98c0-b75f606f6281</t>
  </si>
  <si>
    <t xml:space="preserve">CONCERTO AR CONDICIONADO </t>
  </si>
  <si>
    <t xml:space="preserve">ANIVERSARIO INTEGRANTE DA EQUIPE </t>
  </si>
  <si>
    <t>TRANSPORTE E ALIMENTAÇÃO RICARDO</t>
  </si>
  <si>
    <t xml:space="preserve">SERVIÇO ELETRICISTA </t>
  </si>
  <si>
    <t xml:space="preserve">SISTEMA MARKETING MEGUME </t>
  </si>
  <si>
    <t>CARTÃO ACESSO 2</t>
  </si>
  <si>
    <t xml:space="preserve">SERVIÇO  ZAP </t>
  </si>
  <si>
    <t>RD</t>
  </si>
  <si>
    <t>IMPUSIONAR INSTAGRAM 4 EOBICHO</t>
  </si>
  <si>
    <t>CHAVEIROS ABRIDOR 2000 UND 1/2</t>
  </si>
  <si>
    <t>E13935893202410011410TzV4ELdqvGj</t>
  </si>
  <si>
    <t>E13935893202410011418P4KCY6Odz5O</t>
  </si>
  <si>
    <t>50% DE DESPESAS COM REDE CAPTÃO CAVERNA (LAG) (REFERENTE SETEMBRO)</t>
  </si>
  <si>
    <t>03 DIVULGAÇÕES TALITA, GABRIELA E BRENDA + 30 AFILIADOS MÊS SETEMBRO 24</t>
  </si>
  <si>
    <t>SALDO SET</t>
  </si>
  <si>
    <t>CAMPANHA 40 CPAS PROMOTORAS / AFILIADOS (PALOMA E LUANA)</t>
  </si>
  <si>
    <t>E13935893202410021310jTSmtUqz53p</t>
  </si>
  <si>
    <t>532fefaf-d397-470c-9c6e-d6724fdfce80</t>
  </si>
  <si>
    <t>E139358932024100212486WlFMrpXJpz</t>
  </si>
  <si>
    <t>VALOR DE PAGAMENTO DA RECARGA REFERENTE AO MÊS DE SETEMBRO</t>
  </si>
  <si>
    <t>CELULAR PARA HEINEKEN</t>
  </si>
  <si>
    <t>0643335a-05ad-4348-8df6-26e80cb773b5</t>
  </si>
  <si>
    <t>b73e354c-cbcf-434b-b7df-dbbdcd068ef8</t>
  </si>
  <si>
    <t>E13935893202410021709dof0vz3DRxm</t>
  </si>
  <si>
    <t>NOTEBOOK E MOUSE</t>
  </si>
  <si>
    <t>REDE TERRA</t>
  </si>
  <si>
    <t>FAXINA MÊS OUT</t>
  </si>
  <si>
    <t>E13935893202410071333LA2Iv9jdwki</t>
  </si>
  <si>
    <t>E13935893202410041908MirRtjkTTY9</t>
  </si>
  <si>
    <t>TRANSPORTE X ÁGUA BAHIA X FLAMENGO 05/10</t>
  </si>
  <si>
    <t>E13935893202410071727CbBF8OLvgnH</t>
  </si>
  <si>
    <t>REEMBOLSO LUA (AUTORIZADO POR JIM)</t>
  </si>
  <si>
    <t>ALUGUEL SALA PARA LIVES</t>
  </si>
  <si>
    <t>INTERNET SALA TP TRAFEGO</t>
  </si>
  <si>
    <t>E13935893202410081644erHOMI7j4xF</t>
  </si>
  <si>
    <t>E13935893202410081643y4FhhbUUcCO</t>
  </si>
  <si>
    <t>E13935893202410081643xk8daxZIFQH</t>
  </si>
  <si>
    <t>1071a598-780f-47bc-b6e6-479c1151dcd2</t>
  </si>
  <si>
    <t>E13935893202410081635LxOfUtEB4d1</t>
  </si>
  <si>
    <t>DIA DAS CRIANÇAS</t>
  </si>
  <si>
    <t>EVENTO DIA DAS CRIANÇAS (KIKA)</t>
  </si>
  <si>
    <t>06 SUPERVISOR</t>
  </si>
  <si>
    <t>06 GERENTE</t>
  </si>
  <si>
    <t>Alda</t>
  </si>
  <si>
    <t>DJALMA LEONI 481</t>
  </si>
  <si>
    <t>IGOR 1266</t>
  </si>
  <si>
    <t>LUIS AUGUSTO 847</t>
  </si>
  <si>
    <t>TOINHO</t>
  </si>
  <si>
    <t>EDMILSON 1088</t>
  </si>
  <si>
    <t>51 SUPERVISOR</t>
  </si>
  <si>
    <t>51 GERENTE</t>
  </si>
  <si>
    <t>Didi</t>
  </si>
  <si>
    <t>JOSELITO 852</t>
  </si>
  <si>
    <t>GERALDO 1026</t>
  </si>
  <si>
    <t>AMARILDO 1027</t>
  </si>
  <si>
    <t>MEDEIROS 1063</t>
  </si>
  <si>
    <t>JOSEILTON 1372</t>
  </si>
  <si>
    <t>52 SUPERVISOR</t>
  </si>
  <si>
    <t>52 GERENTE</t>
  </si>
  <si>
    <t>Beto</t>
  </si>
  <si>
    <t>JOSÉ CARLOS 023</t>
  </si>
  <si>
    <t>LUCAS 1371</t>
  </si>
  <si>
    <t>MARIO 1159 9932-3200</t>
  </si>
  <si>
    <t>WELLINGTON 1059</t>
  </si>
  <si>
    <t>62 SUPERVISOR</t>
  </si>
  <si>
    <t>62 GERENTE</t>
  </si>
  <si>
    <t>Janete</t>
  </si>
  <si>
    <t>EDSON Ziel 1184</t>
  </si>
  <si>
    <t>JURACI 927</t>
  </si>
  <si>
    <t>GILSON 1374 99346-2654</t>
  </si>
  <si>
    <t>CARLOS 1294 98189-1879</t>
  </si>
  <si>
    <t>YURI 1376</t>
  </si>
  <si>
    <t>63 SUPERVISOR</t>
  </si>
  <si>
    <t>63 GERENTE</t>
  </si>
  <si>
    <t>Raimundo</t>
  </si>
  <si>
    <t>WENDEL 1302 99334-7004</t>
  </si>
  <si>
    <t>ROBSON</t>
  </si>
  <si>
    <t>CELSO 485 (Baby)</t>
  </si>
  <si>
    <t>CLAUDIO 1192</t>
  </si>
  <si>
    <t>70 SUPERVISOR</t>
  </si>
  <si>
    <t>70 GERENTE</t>
  </si>
  <si>
    <t>Maricelia</t>
  </si>
  <si>
    <t>MARCIO 1362</t>
  </si>
  <si>
    <t>ALBERTO 450</t>
  </si>
  <si>
    <t>DANILO 1322</t>
  </si>
  <si>
    <t>DAILTON 1231</t>
  </si>
  <si>
    <t>RAFAEL 1334</t>
  </si>
  <si>
    <t>71 SUPERVISOR</t>
  </si>
  <si>
    <t>71 GERENTE</t>
  </si>
  <si>
    <t>Junior</t>
  </si>
  <si>
    <t>81 SUPERVISOR</t>
  </si>
  <si>
    <t>81 GERENTE</t>
  </si>
  <si>
    <t>Vanda</t>
  </si>
  <si>
    <t>MANOEL 900</t>
  </si>
  <si>
    <t>CELSO 1271 98814-6732</t>
  </si>
  <si>
    <t>EDMILSON 416</t>
  </si>
  <si>
    <t>0612 GERENTE</t>
  </si>
  <si>
    <t>84 SUPERVISOR</t>
  </si>
  <si>
    <t>NENEU</t>
  </si>
  <si>
    <t>84 GERENTE</t>
  </si>
  <si>
    <t>Vanderleia</t>
  </si>
  <si>
    <t>RAIMUNDO 431</t>
  </si>
  <si>
    <t>JURANDIR 1295</t>
  </si>
  <si>
    <t>WELLINGTON 1269</t>
  </si>
  <si>
    <t>AURELINO 554</t>
  </si>
  <si>
    <t>QTD PIX</t>
  </si>
  <si>
    <t>LEÕES DA BREJA</t>
  </si>
  <si>
    <t>REDE RAVENA</t>
  </si>
  <si>
    <t>REDE ALOK</t>
  </si>
  <si>
    <t>REDE AE AFILIADOS (N1) 10%</t>
  </si>
  <si>
    <t>REDE LITORAL</t>
  </si>
  <si>
    <t>Rota Cachoeira - Localidade</t>
  </si>
  <si>
    <t>Rota Cachoeira - Gerente</t>
  </si>
  <si>
    <t>Rota Cachoeira - Parceiro</t>
  </si>
  <si>
    <t>Feira de Santana - Parceiro</t>
  </si>
  <si>
    <t>FSA ANGUERA - Localidade</t>
  </si>
  <si>
    <t>FSA ANGUERA- Gerente</t>
  </si>
  <si>
    <t>FSA ANGUERA - Parceiro</t>
  </si>
  <si>
    <t>FSA ANTONIO CARDOSO - Localidade</t>
  </si>
  <si>
    <t>FSA ANTONIO CARDOSO - Parceiro</t>
  </si>
  <si>
    <t>FSA ANTONIO CARDOSO - Gerente</t>
  </si>
  <si>
    <t>FSA - BONFIM DE FEIRA Localidade</t>
  </si>
  <si>
    <t>FSA - BONFIM DE FEIRA Gerente</t>
  </si>
  <si>
    <t>FSA - BONFIM DE FEIRA Parceiro</t>
  </si>
  <si>
    <t>FSA - BRAVO Localidade</t>
  </si>
  <si>
    <t>FSA - BRAVO Gerente</t>
  </si>
  <si>
    <t>FSA - BRAVO Parceiro</t>
  </si>
  <si>
    <t>FSA - CANDEIAS Localidade</t>
  </si>
  <si>
    <t>FSA - CANDEIAS Gerente</t>
  </si>
  <si>
    <t>FSA - CANDEIAS Parceiro</t>
  </si>
  <si>
    <t>FSA - Conceição da Feira Localidade</t>
  </si>
  <si>
    <t>FSA - Conceição da Feira Gerente</t>
  </si>
  <si>
    <t>FSA - Conceição da Feira Parceiro</t>
  </si>
  <si>
    <t>FSA - Cruz das Almas Localidade</t>
  </si>
  <si>
    <t>FSA - Cruz das Almas Gerente</t>
  </si>
  <si>
    <t>FSA - Cruz das Almas Parceiro</t>
  </si>
  <si>
    <t>FSA - Governador Mangabeira Localidade</t>
  </si>
  <si>
    <t>FSA - Governador Mangabeira Gerente</t>
  </si>
  <si>
    <t>FSA - Governador Mangabeira Parceiro</t>
  </si>
  <si>
    <t>FSA - Geolândia Localidade</t>
  </si>
  <si>
    <t>FSA - Geolândia Gerente</t>
  </si>
  <si>
    <t>FSA - Geolândia Parceiro</t>
  </si>
  <si>
    <t>FSA - HUMILDES Localidade</t>
  </si>
  <si>
    <t>FSA - HUMILDES Gerente</t>
  </si>
  <si>
    <t>FSA - HUMILDES Parceiro</t>
  </si>
  <si>
    <t>FSA - MADRE DE DEUS Localidade</t>
  </si>
  <si>
    <t>FSA - MADRE DE DEUS Gerente</t>
  </si>
  <si>
    <t>FSA - MADRE DE DEUS Parceiro</t>
  </si>
  <si>
    <t>FSA - Quixabeira Localidade</t>
  </si>
  <si>
    <t>FSA - Quixabeira Gerente</t>
  </si>
  <si>
    <t>FSA - Quixabeira Parceiro</t>
  </si>
  <si>
    <t>FSA - SANTANOPOLIS Localidade</t>
  </si>
  <si>
    <t>FSA - SANTANOPOLIS Gerente</t>
  </si>
  <si>
    <t>FSA - SANTANOPOLIS Parceiro</t>
  </si>
  <si>
    <t>FSA - SANTO ESTEVÃO Localidade</t>
  </si>
  <si>
    <t>FSA - SANTO ESTEVÃO Gerente</t>
  </si>
  <si>
    <t>FSA - SANTO ESTEVÃO Parceiro</t>
  </si>
  <si>
    <t>FSA - São Felix Localidade</t>
  </si>
  <si>
    <t>FSA - São Felix Gerente</t>
  </si>
  <si>
    <t>FSA - São Felix Parceiro</t>
  </si>
  <si>
    <t>FSA - SÃO FRANCISCO DO CONDE Localidade</t>
  </si>
  <si>
    <t>FSA - SÃO FRANCISCO DO CONDE Gerente</t>
  </si>
  <si>
    <t>FSA - SÃO FRANCISCO DO CONDE Parceiro</t>
  </si>
  <si>
    <t>FSA - São Gonçalo Localidade</t>
  </si>
  <si>
    <t>FSA - São Gonçalo Gerente</t>
  </si>
  <si>
    <t>FSA - São Gonçalo Parceiro</t>
  </si>
  <si>
    <t>FSA - SÃO SEBASTIÃO DO PASSÉ Localidade</t>
  </si>
  <si>
    <t>FSA - SÃO SEBASTIÃO DO PASSÉ Gerente</t>
  </si>
  <si>
    <t>FSA - SÃO SEBASTIÃO DO PASSÉ Parceiro</t>
  </si>
  <si>
    <t>FSA - SERRA PRETA Localidade</t>
  </si>
  <si>
    <t>FSA - SERRA PRETA Gerente</t>
  </si>
  <si>
    <t>FSA - SERRA PRETA Parceiro</t>
  </si>
  <si>
    <t>FSA AGUA FRIA Localidade</t>
  </si>
  <si>
    <t>FSA AGUA FRIA Gerente</t>
  </si>
  <si>
    <t>FSA AGUA FRIA Parceiro</t>
  </si>
  <si>
    <t>FSA AMELIA RODRIGUES Localidade</t>
  </si>
  <si>
    <t>FSA AMELIA RODRIGUES Gerente</t>
  </si>
  <si>
    <t>FSA AMELIA RODRIGUES Parceiro</t>
  </si>
  <si>
    <t>FSA BARREIRAS Localidade</t>
  </si>
  <si>
    <t>FSA BARREIRAS Gerente</t>
  </si>
  <si>
    <t>FSA BARREIRAS Parceiro</t>
  </si>
  <si>
    <t>FSA CONCEIÇÃO DO JACUIPE Localidade</t>
  </si>
  <si>
    <t>FSA CONCEIÇÃO DO JACUIPE Gerente</t>
  </si>
  <si>
    <t>FSA CONCEIÇÃO DO JACUIPE Parceiro</t>
  </si>
  <si>
    <t>FSA CORAÇÃO DE MARIA Localidade</t>
  </si>
  <si>
    <t>FSA CORAÇÃO DE MARIA Gerente</t>
  </si>
  <si>
    <t>FSA CORAÇÃO DE MARIA Parceiro</t>
  </si>
  <si>
    <t>FSA Ipirá Localidade</t>
  </si>
  <si>
    <t>FSA Ipirá Gerente</t>
  </si>
  <si>
    <t>FSA Ipirá Parceiro</t>
  </si>
  <si>
    <t>FSA IRARÁ Localidade</t>
  </si>
  <si>
    <t>FSA IRARÁ Gerente</t>
  </si>
  <si>
    <t>FSA IRARÁ Parceiro</t>
  </si>
  <si>
    <t>FSA MARANHÃO - JEFFERSON Localidade</t>
  </si>
  <si>
    <t>FSA MARANHÃO - JEFFERSON Gerente</t>
  </si>
  <si>
    <t>FSA MARANHÃO - JEFFERSON Parceiro</t>
  </si>
  <si>
    <t>FSA OLIVEIRA DOS CAMPINHOS Localidade</t>
  </si>
  <si>
    <t>FSA OLIVEIRA DOS CAMPINHOS Gerente</t>
  </si>
  <si>
    <t>FSA OLIVEIRA DOS CAMPINHOS Parceiro</t>
  </si>
  <si>
    <t>FSA OURIÇANGAS Localidade</t>
  </si>
  <si>
    <t>FSA OURIÇANGAS Gerente</t>
  </si>
  <si>
    <t>FSA OURIÇANGAS Parceiro</t>
  </si>
  <si>
    <t>FSA PÃO DE AÇUCAR Localidade</t>
  </si>
  <si>
    <t>FSA PÃO DE AÇUCAR Gerente</t>
  </si>
  <si>
    <t>FSA PÃO DE AÇUCAR Parceiro</t>
  </si>
  <si>
    <t>FSA PEDRÃO Localidade</t>
  </si>
  <si>
    <t>FSA PEDRÃO Gerente</t>
  </si>
  <si>
    <t>FSA PEDRÃO Parceiro</t>
  </si>
  <si>
    <t>FSA RETIRO Localidade</t>
  </si>
  <si>
    <t>FSA RETIRO Gerente</t>
  </si>
  <si>
    <t>FSA RETIRO Parceiro</t>
  </si>
  <si>
    <t>FSA TEODORO SAMPAIO Localidade</t>
  </si>
  <si>
    <t>FSA TEODORO SAMPAIO Gerente</t>
  </si>
  <si>
    <t>FSA TEODORO SAMPAIO Parceiro</t>
  </si>
  <si>
    <t>FSA TERRA NOVA Localidade</t>
  </si>
  <si>
    <t>FSA TERRA NOVA Gerente</t>
  </si>
  <si>
    <t>FSA TERRA NOVA Parceiro</t>
  </si>
  <si>
    <t>GOIÁS Localidade</t>
  </si>
  <si>
    <t>GOIÁS Gerente</t>
  </si>
  <si>
    <t>GOIÁS Parceiro</t>
  </si>
  <si>
    <t>Ilha de Mare Localidade</t>
  </si>
  <si>
    <t>Ilha de Mare Gerente</t>
  </si>
  <si>
    <t>Ilha de Mare Parceiro</t>
  </si>
  <si>
    <t>Litoral Localidade</t>
  </si>
  <si>
    <t>Litoral Gerente</t>
  </si>
  <si>
    <t>Litoral Parceiro</t>
  </si>
  <si>
    <t>Salinas das Margaridas Localidade</t>
  </si>
  <si>
    <t>Salinas das Margaridas Gerente</t>
  </si>
  <si>
    <t>Salinas das Margaridas Parceiro</t>
  </si>
  <si>
    <t>SERTAO - PEDRO ALEXANDRE Localidade</t>
  </si>
  <si>
    <t>SERTAO - PEDRO ALEXANDRE Gerente</t>
  </si>
  <si>
    <t>SERTAO - PEDRO ALEXANDRE Parceiro</t>
  </si>
  <si>
    <t>SERTAO - RIBEIRA DO POMBAL Localidade</t>
  </si>
  <si>
    <t>SERTAO - RIBEIRA DO POMBAL Gerente</t>
  </si>
  <si>
    <t>SERTAO - RIBEIRA DO POMBAL Parceiro</t>
  </si>
  <si>
    <t>0893 - Total Esporte 2</t>
  </si>
  <si>
    <t>Vera Cruz Localidade</t>
  </si>
  <si>
    <t>Vera Cruz Gerente</t>
  </si>
  <si>
    <t>Vera Cruz Parceiro</t>
  </si>
  <si>
    <t>REDE + PDV</t>
  </si>
  <si>
    <t>PAGAMENTO</t>
  </si>
  <si>
    <t>PAGAMENTO DE REDE E PDV</t>
  </si>
  <si>
    <t>LEEDS</t>
  </si>
  <si>
    <t>COMPRA DE 170K DE LEEDS MARK DIG</t>
  </si>
  <si>
    <t>ESTACIONAMENTO E UBER</t>
  </si>
  <si>
    <t>AÇÃO BAHIA X FLAMENGO 05/10</t>
  </si>
  <si>
    <t>DIVULGAÇÃO INFLUENCER GLEICE</t>
  </si>
  <si>
    <t>DOMINIOS JB COMPRADOS POR MCFLY</t>
  </si>
  <si>
    <t>E1393589320241011001162Jjn7fwl97</t>
  </si>
  <si>
    <t>E13935893202410101904H4GiqWdpimI</t>
  </si>
  <si>
    <t>E13935893202410101903HLni5WJQJcH</t>
  </si>
  <si>
    <t>c778694e-781d-4330-a22a-5c9ecc11b3fb</t>
  </si>
  <si>
    <t>E13935893202410091325Evk35PkdEKk</t>
  </si>
  <si>
    <t>E13935893202410091233jAudFjLePci</t>
  </si>
  <si>
    <t>IMPUSIONAR INSTAGRAM GURU</t>
  </si>
  <si>
    <t>2000 CHAVEIROS ABRIDOR + FRETE 2/2</t>
  </si>
  <si>
    <t>E13935893202410141229qjn6gCm6rCx</t>
  </si>
  <si>
    <t>8a0d35d9-a9e6-4501-8024-2753747ec3ab</t>
  </si>
  <si>
    <t>5d465dcd-c566-48b9-8766-6ca6703d7ff7</t>
  </si>
  <si>
    <t>EVENTO AFILIADOS</t>
  </si>
  <si>
    <t>EVENTO NO AUDITÓRIO PARA OS 20 MELHORES AFILIADOS</t>
  </si>
  <si>
    <t>E13935893202410151240wzdAF1bROVY</t>
  </si>
  <si>
    <t>E13935893202410151239s5h5tr0pfuD</t>
  </si>
  <si>
    <t>CAIXA ALICE</t>
  </si>
  <si>
    <t>APORTE ALICE</t>
  </si>
  <si>
    <t>E139358932024101618282c1mCD82H5S</t>
  </si>
  <si>
    <t>ANIVERSÁRIO FUNCIONÁRIO</t>
  </si>
  <si>
    <t>REDE SALES</t>
  </si>
  <si>
    <t>INFLUENCER LORENA </t>
  </si>
  <si>
    <t>COFFE</t>
  </si>
  <si>
    <t>COFFE BREAK REUNIÃO STIEP</t>
  </si>
  <si>
    <t>IMPRESSORA PARA SALA DE SOL</t>
  </si>
  <si>
    <t>E13935893202410171351yuxyepvWfGL</t>
  </si>
  <si>
    <t>0588b19e-2728-4751-944a-6d1618d35921</t>
  </si>
  <si>
    <t>f9cfa03f-c2f3-43c1-81be-2d478b56cadb</t>
  </si>
  <si>
    <t>E13935893202410171248MszRZCLQCKr</t>
  </si>
  <si>
    <t>E1393589320241016220389mw6isIqQ2</t>
  </si>
  <si>
    <t>7bcdb333-3684-4686-8666-99337643820d</t>
  </si>
  <si>
    <t>CELULAR PARA A URA DE ANTENDIMENTO</t>
  </si>
  <si>
    <t>51115afb-879b-4b6e-9686-fdc363cbd83b</t>
  </si>
  <si>
    <t>150 SEMANAL</t>
  </si>
  <si>
    <t>6% REFERENTE AO TRAFEGAR MIDIA</t>
  </si>
  <si>
    <t>CARTÕES E A4 1/2</t>
  </si>
  <si>
    <t>E13935893202410171708IU5wO1t3sWK</t>
  </si>
  <si>
    <t>E13935893202410171444XisFziXqPbf</t>
  </si>
  <si>
    <t>E13935893202410171433ZKrv0mfeOty</t>
  </si>
  <si>
    <t>CREDITO PARA JOGO APRESENTAÇÃO 100+50</t>
  </si>
  <si>
    <t>TRANSPORTE</t>
  </si>
  <si>
    <t>TRANSPORTE DE ALFREDO PARA O HANGAR</t>
  </si>
  <si>
    <t>PARCEIROS AFILIADOS</t>
  </si>
  <si>
    <t>PAGAMENTO RETROATIVO AFILIADO DE MARK DIG JAN A SET</t>
  </si>
  <si>
    <t>ESTACIONAMENTO AFILIADO</t>
  </si>
  <si>
    <t>PAGAMENTO ESTACIONAMENRO REFERENTE 2 AFILIADOS</t>
  </si>
  <si>
    <t>AÇÃO ONTEM 19/10 VITÓRIA X BRAGANTINO</t>
  </si>
  <si>
    <t>TRANSPORTE X ÁGUA VITÓRIA X BRAGANTINO 19/10</t>
  </si>
  <si>
    <t>FOLHA</t>
  </si>
  <si>
    <t>ADIANTAMENTO FOLHA TP</t>
  </si>
  <si>
    <t>IMPULSIONAMENTO H</t>
  </si>
  <si>
    <t>VALOR PARA IMPULSIONAMENTO DO SITE JB E EOBICHO</t>
  </si>
  <si>
    <t>2250c649-9099-4990-9594-b77809c22658</t>
  </si>
  <si>
    <t>04b3d9ac-6f50-4633-9e02-c93b9633a9d3</t>
  </si>
  <si>
    <t>82e98f63-9840-43cb-bc96-de5be0605970</t>
  </si>
  <si>
    <t>543a9bdc-3c10-4ab0-92d2-1eaca9168dff</t>
  </si>
  <si>
    <t>a58ea6eb-f27d-42ff-8a9d-0735db464d82</t>
  </si>
  <si>
    <t>E13935893202410192235Z3WH8yxUiPB</t>
  </si>
  <si>
    <t>E13935893202410191624V1MvBumgMWQ</t>
  </si>
  <si>
    <t>E13935893202410181858w5SIFchgfeF</t>
  </si>
  <si>
    <t>E13935893202410181806eDYMK8w7PJN</t>
  </si>
  <si>
    <t>E13935893202410181806w8KzAZ89OGz</t>
  </si>
  <si>
    <t>E13935893202410171933paunLkKIDDE</t>
  </si>
  <si>
    <t>IMPUSIONAR INSTAGRAM MELIODAS</t>
  </si>
  <si>
    <t>SALDO SITE</t>
  </si>
  <si>
    <t>diferença</t>
  </si>
  <si>
    <t>AGNALDO  SANTOS-840533</t>
  </si>
  <si>
    <t>2QG8Nj</t>
  </si>
  <si>
    <t>TIAGO SANTOS-630302</t>
  </si>
  <si>
    <t>N6PhJN</t>
  </si>
  <si>
    <t>ALEXANDRA SANTOS-840351</t>
  </si>
  <si>
    <t>7HOpwd</t>
  </si>
  <si>
    <t>ROBINSON BARROS-010213</t>
  </si>
  <si>
    <t>W11ViI</t>
  </si>
  <si>
    <t>Otavio Cerqueira-520355</t>
  </si>
  <si>
    <t>Jms9kE</t>
  </si>
  <si>
    <t>AUDINEIA SOUZA-840340</t>
  </si>
  <si>
    <t>roNdEd</t>
  </si>
  <si>
    <t>Gleiciele Teixeira Oliveira</t>
  </si>
  <si>
    <t>CvRb52</t>
  </si>
  <si>
    <t>Grande SSA</t>
  </si>
  <si>
    <t>yJmHjd</t>
  </si>
  <si>
    <t>ALEXSANDRO SANTOS-060447</t>
  </si>
  <si>
    <t>XPg05n</t>
  </si>
  <si>
    <t>GUSTAVO MOTA-520565</t>
  </si>
  <si>
    <t>dUoxog</t>
  </si>
  <si>
    <t>DILMA MELO SOUZA-012011</t>
  </si>
  <si>
    <t>kILayT</t>
  </si>
  <si>
    <t>Gelvane Correa dos Santos Bintencurt-021404</t>
  </si>
  <si>
    <t>JKxM3H</t>
  </si>
  <si>
    <t>PALOMA ARAUJO-060545</t>
  </si>
  <si>
    <t>2bTPIK</t>
  </si>
  <si>
    <t>Luciene Soledade-060542</t>
  </si>
  <si>
    <t>ETtdPj</t>
  </si>
  <si>
    <t>CAM CAMILA SANTOS-030209</t>
  </si>
  <si>
    <t>4Z3lm0</t>
  </si>
  <si>
    <t>zenilda pereira-022018</t>
  </si>
  <si>
    <t>GQloVA</t>
  </si>
  <si>
    <t>ATAIDE CERQUEIRA FILHO-010124</t>
  </si>
  <si>
    <t>PFPraI</t>
  </si>
  <si>
    <t>MARIA JESUS-510122</t>
  </si>
  <si>
    <t>jzjCxQ</t>
  </si>
  <si>
    <t>Rafael Carvalho-Rede Salles</t>
  </si>
  <si>
    <t>hxbWOC</t>
  </si>
  <si>
    <t>GRA DOUGLAS CEO-DOUGLAS CEO</t>
  </si>
  <si>
    <t>AhcsAg</t>
  </si>
  <si>
    <t>ALA MARCIO BATISTA-PONTO DOS AMIGOS</t>
  </si>
  <si>
    <t>URR1c4</t>
  </si>
  <si>
    <t>Cristiano Silva de Oliveira-345032</t>
  </si>
  <si>
    <t>9SFGhD</t>
  </si>
  <si>
    <t>PAULO PARANHOS-710395</t>
  </si>
  <si>
    <t>ZTs21V</t>
  </si>
  <si>
    <t>DAMIAO NONATO RIBEIRO ALVES</t>
  </si>
  <si>
    <t>IykTwJ</t>
  </si>
  <si>
    <t>FERNANDO FILHO-520352</t>
  </si>
  <si>
    <t>WEYqza</t>
  </si>
  <si>
    <t>RUDNEI FREIRE-620411</t>
  </si>
  <si>
    <t>xrVO3s</t>
  </si>
  <si>
    <t>Edvaldo Santos-510313</t>
  </si>
  <si>
    <t>Q3UVqs</t>
  </si>
  <si>
    <t>CAM ROBINSON BARROS-010135</t>
  </si>
  <si>
    <t>7fhhW3</t>
  </si>
  <si>
    <t>EDMILTON ARAUJO SILVA</t>
  </si>
  <si>
    <t>NfPv1k</t>
  </si>
  <si>
    <t>ANTONIO ALMEIDA DE SOUZA</t>
  </si>
  <si>
    <t>Lqlnnw</t>
  </si>
  <si>
    <t>Simone santos-630134</t>
  </si>
  <si>
    <t>4ElriU</t>
  </si>
  <si>
    <t>MARCOS MARQUES-060143</t>
  </si>
  <si>
    <t>Pj2gCa</t>
  </si>
  <si>
    <t>CAM CREUZA ARAUJO-030344</t>
  </si>
  <si>
    <t>XMmjnL</t>
  </si>
  <si>
    <t>IGOR DAMASCENO-520563</t>
  </si>
  <si>
    <t>CXYHdZ</t>
  </si>
  <si>
    <t>EDVALDO SANTOS-060512</t>
  </si>
  <si>
    <t>4bSA2q</t>
  </si>
  <si>
    <t>Ivanildo Santos-REDE SSA</t>
  </si>
  <si>
    <t>rCEc5P</t>
  </si>
  <si>
    <t>ROSENILDE SOUZA-061117</t>
  </si>
  <si>
    <t>zF9npQ</t>
  </si>
  <si>
    <t>EDSON CASTRO-620907</t>
  </si>
  <si>
    <t>sQNjvX</t>
  </si>
  <si>
    <t>Anderson Soares malhado-090109</t>
  </si>
  <si>
    <t>JSBhkx</t>
  </si>
  <si>
    <t>ALBERTO JUNIOR-710177</t>
  </si>
  <si>
    <t>HPRGa2</t>
  </si>
  <si>
    <t>Fredson pereira dos santos-217006</t>
  </si>
  <si>
    <t>YDW5FT</t>
  </si>
  <si>
    <t>FRANCISNEIA COSTA-620712</t>
  </si>
  <si>
    <t>YQ4prl</t>
  </si>
  <si>
    <t>FERNANDA SOUZA-620735</t>
  </si>
  <si>
    <t>OFcY3O</t>
  </si>
  <si>
    <t>Evandro Oliveira-840768</t>
  </si>
  <si>
    <t>ORR7R9</t>
  </si>
  <si>
    <t>MARCELO LIMA-520319</t>
  </si>
  <si>
    <t>3bf7eM</t>
  </si>
  <si>
    <t>Ana Ornelas-REDE SSA</t>
  </si>
  <si>
    <t>qxLEtC</t>
  </si>
  <si>
    <t>MARIA CARDOSO-840334</t>
  </si>
  <si>
    <t>nhV6He</t>
  </si>
  <si>
    <t>VALDEMIR BATISTA-630112</t>
  </si>
  <si>
    <t>Pedro Gomes-620405</t>
  </si>
  <si>
    <t>nNPEaK</t>
  </si>
  <si>
    <t>Leidson Machado Cordeiro-011131</t>
  </si>
  <si>
    <t>9IWtka</t>
  </si>
  <si>
    <t>Murilo Sena-REDE 360</t>
  </si>
  <si>
    <t>4p90kz</t>
  </si>
  <si>
    <t>FABIO SAMPAIO-AFILIADO SSA 09</t>
  </si>
  <si>
    <t>SZCCY1</t>
  </si>
  <si>
    <t>Antonio Silva-620755</t>
  </si>
  <si>
    <t>NDci79</t>
  </si>
  <si>
    <t>Poliana Santos-REDE MAMUTE</t>
  </si>
  <si>
    <t>VCQOCI</t>
  </si>
  <si>
    <t>VALDIR DA SILVA DOS SANTOS</t>
  </si>
  <si>
    <t>0MMSCT</t>
  </si>
  <si>
    <t>VALDEMIR BATISTA-630161</t>
  </si>
  <si>
    <t>9Y6cbs</t>
  </si>
  <si>
    <t>EDVALDO PAIXAO-520326</t>
  </si>
  <si>
    <t>apSj6f</t>
  </si>
  <si>
    <t>CATIANE JANINE CHAGA BACELAR AZEVEDO DIAS-010232</t>
  </si>
  <si>
    <t>zG8JYQ</t>
  </si>
  <si>
    <t>JOSE RAIMUNDO VIEIRA DOS SANTOS-235041</t>
  </si>
  <si>
    <t>Pt3jYP</t>
  </si>
  <si>
    <t>ANDREIA SANTOS-520537</t>
  </si>
  <si>
    <t>iyNj9h</t>
  </si>
  <si>
    <t>TEO LEIDINALVA NERI MENEZES DOS SANTOS</t>
  </si>
  <si>
    <t>NGTcLv</t>
  </si>
  <si>
    <t>ROQUE FILHO-520317</t>
  </si>
  <si>
    <t>rjDLhz</t>
  </si>
  <si>
    <t>IGOR DAMASCENO-620104</t>
  </si>
  <si>
    <t>8Ol30V</t>
  </si>
  <si>
    <t>Renilson da Conceicao Silva Alcantara-345068</t>
  </si>
  <si>
    <t>5vfZMD</t>
  </si>
  <si>
    <t>Fernanda Viana-REDE TEMPEST</t>
  </si>
  <si>
    <t>BKfFcv</t>
  </si>
  <si>
    <t>Viviane Oliveira- 060848</t>
  </si>
  <si>
    <t>Yopoj0</t>
  </si>
  <si>
    <t>CAM Jailson Silva-010215</t>
  </si>
  <si>
    <t>75YBSn</t>
  </si>
  <si>
    <t>Ingrid Muniz-REDE SSA</t>
  </si>
  <si>
    <t>CS5s8f</t>
  </si>
  <si>
    <t>MAXILANLANDI JUNIOR-510307</t>
  </si>
  <si>
    <t>76PI4c</t>
  </si>
  <si>
    <t>ERIVAN COSTA-710518</t>
  </si>
  <si>
    <t>qNrfQC</t>
  </si>
  <si>
    <t>Renato braga-840666</t>
  </si>
  <si>
    <t>ZXG8iX</t>
  </si>
  <si>
    <t>ATANAEL CARNEIRO REIS</t>
  </si>
  <si>
    <t>x97ffX</t>
  </si>
  <si>
    <t>TAINARA SANTANA</t>
  </si>
  <si>
    <t>dECeUQ</t>
  </si>
  <si>
    <t>JOSE SILVA-510115</t>
  </si>
  <si>
    <t>QXBc8n</t>
  </si>
  <si>
    <t>Ailton Assis-710287</t>
  </si>
  <si>
    <t>GUzGng</t>
  </si>
  <si>
    <t>Hilda Mello-520213</t>
  </si>
  <si>
    <t>rbtoOd</t>
  </si>
  <si>
    <t>CAM CLAUDEMAR RIBEIRO-060116</t>
  </si>
  <si>
    <t>wjYe2Y</t>
  </si>
  <si>
    <t>Jorge Braga-REDE SSA</t>
  </si>
  <si>
    <t>iZiCjU</t>
  </si>
  <si>
    <t>LENILDES ESTRELA-630321</t>
  </si>
  <si>
    <t>3MZqKO</t>
  </si>
  <si>
    <t>EDVALDO ALMEIDA-510328</t>
  </si>
  <si>
    <t>MQ6WQ5</t>
  </si>
  <si>
    <t>Iranilde Barbosa-REDE SSA</t>
  </si>
  <si>
    <t>8tvaa7</t>
  </si>
  <si>
    <t>Roque Assuncao Dias-345013</t>
  </si>
  <si>
    <t>SXj7n1</t>
  </si>
  <si>
    <t>Clemilton Azevedo de Santana-276016</t>
  </si>
  <si>
    <t>2CRw16</t>
  </si>
  <si>
    <t>ALAN LEMOS-710247</t>
  </si>
  <si>
    <t>oBH9XA</t>
  </si>
  <si>
    <t>Joao souza-510332</t>
  </si>
  <si>
    <t>JAMJMS</t>
  </si>
  <si>
    <t>Ana Flavia santos-REDE PROMOTORA AVULSO</t>
  </si>
  <si>
    <t>fm2TqD</t>
  </si>
  <si>
    <t>PALOMA SANTOS-620742</t>
  </si>
  <si>
    <t>I9wUka</t>
  </si>
  <si>
    <t>ISMAEL DE JESUS SANTOS</t>
  </si>
  <si>
    <t>S4Mp51</t>
  </si>
  <si>
    <t>Alana Conceicao-Rede Salles</t>
  </si>
  <si>
    <t>lXMQAi</t>
  </si>
  <si>
    <t>Priscila Mendes-PROMOTORA AVULSO</t>
  </si>
  <si>
    <t>DKPBJL</t>
  </si>
  <si>
    <t>ALA ALLAN SOUSA-ALLAN DA AGUA</t>
  </si>
  <si>
    <t>tK8Jh6</t>
  </si>
  <si>
    <t>Ari de Jesus Souza-012241</t>
  </si>
  <si>
    <t>WDCGaE</t>
  </si>
  <si>
    <t>PATRICIA COSTA-810446</t>
  </si>
  <si>
    <t>kX5Nk6</t>
  </si>
  <si>
    <t>MATEUS SANTOS-710221</t>
  </si>
  <si>
    <t>5gsMBg</t>
  </si>
  <si>
    <t>AMARILDO BARRETO-520321</t>
  </si>
  <si>
    <t>052oVP</t>
  </si>
  <si>
    <t>Maisa Fonseca-GLEIDSON REDE CHINA</t>
  </si>
  <si>
    <t>IYNdgU</t>
  </si>
  <si>
    <t>Floraci Silva Matos-090114</t>
  </si>
  <si>
    <t>sYYd4c</t>
  </si>
  <si>
    <t>Leda Maria dos Santos Silva-080131</t>
  </si>
  <si>
    <t>MDKkB9</t>
  </si>
  <si>
    <t>Ana Paula Souza Lima Santos-010769</t>
  </si>
  <si>
    <t>oCnvs1</t>
  </si>
  <si>
    <t>ROSANGELA SILVA-520489</t>
  </si>
  <si>
    <t>KRb1Os</t>
  </si>
  <si>
    <t>Uemerson da Costa Silva-212009</t>
  </si>
  <si>
    <t>2l1MMm</t>
  </si>
  <si>
    <t>REGILENE PURIFICACAO-061141</t>
  </si>
  <si>
    <t>88JZAR</t>
  </si>
  <si>
    <t>Gildasio Oliveira-REDE SALLES</t>
  </si>
  <si>
    <t>zpV3N6</t>
  </si>
  <si>
    <t>Maria Aparecida Alves dos Santos-012110</t>
  </si>
  <si>
    <t>ZeEZ1C</t>
  </si>
  <si>
    <t>ANTONIA SANTOS-620938</t>
  </si>
  <si>
    <t>D1vJp2</t>
  </si>
  <si>
    <t>Monica Freitas-810635</t>
  </si>
  <si>
    <t>wXe23b</t>
  </si>
  <si>
    <t>JOSE SANTOS-060465</t>
  </si>
  <si>
    <t>aBSHVl</t>
  </si>
  <si>
    <t>CAM DANIEL SANTIL-030240</t>
  </si>
  <si>
    <t>VbyjH2</t>
  </si>
  <si>
    <t>CAM ROBINSON BARROS-030224</t>
  </si>
  <si>
    <t>PfV007</t>
  </si>
  <si>
    <t>ALA JAILSON NASCIMENTO-3 IRMAOS</t>
  </si>
  <si>
    <t>Oajp9B</t>
  </si>
  <si>
    <t>ala-GUSTAVO SANTOS-BAR DO SETE</t>
  </si>
  <si>
    <t>eSyYbR</t>
  </si>
  <si>
    <t>CHARLES RODRIGUES-810551</t>
  </si>
  <si>
    <t>z1IrJb</t>
  </si>
  <si>
    <t>VERA LIMA-620923</t>
  </si>
  <si>
    <t>Jw80SU</t>
  </si>
  <si>
    <t>CAMILA SILVA-060511</t>
  </si>
  <si>
    <t>T6VFOE</t>
  </si>
  <si>
    <t>Erica Souza-Rede Salles</t>
  </si>
  <si>
    <t>Jn4pAl</t>
  </si>
  <si>
    <t>JOSUEL CONCEICAO DE JESUS</t>
  </si>
  <si>
    <t>uE2Y8f</t>
  </si>
  <si>
    <t>Evelyn Cunha-PROMOTORAS REDE SSA</t>
  </si>
  <si>
    <t>atwBtp</t>
  </si>
  <si>
    <t>LIZIANE SILVA-060534</t>
  </si>
  <si>
    <t>SFnz75</t>
  </si>
  <si>
    <t>Claudia Araujo-840214</t>
  </si>
  <si>
    <t>OFptTx</t>
  </si>
  <si>
    <t>DANILO MELO-700408</t>
  </si>
  <si>
    <t>FyTeAE</t>
  </si>
  <si>
    <t>Roqueangela Mabel Reis-011034</t>
  </si>
  <si>
    <t>emZpob</t>
  </si>
  <si>
    <t>LUCAS NILVAN DA CONCEICAO</t>
  </si>
  <si>
    <t>9D1OXu</t>
  </si>
  <si>
    <t>ROSIVALDO SILVA CRUZ</t>
  </si>
  <si>
    <t>I3FWXQ</t>
  </si>
  <si>
    <t>Clebson Santos Silva-012041</t>
  </si>
  <si>
    <t>IZbW4p</t>
  </si>
  <si>
    <t>Everton Lima-REDE LIZ</t>
  </si>
  <si>
    <t>C1O8qK</t>
  </si>
  <si>
    <t>CINTIA SANTOS-710434</t>
  </si>
  <si>
    <t>pil840</t>
  </si>
  <si>
    <t>FREDERICO SANTANA-840718</t>
  </si>
  <si>
    <t>POhkS9</t>
  </si>
  <si>
    <t>Leandro Bezerra-Rede SSA</t>
  </si>
  <si>
    <t>4H1hY7</t>
  </si>
  <si>
    <t>JURANDIR SANTANA-840313</t>
  </si>
  <si>
    <t>KtbYr1</t>
  </si>
  <si>
    <t>ELIANA GONCALVES-510226</t>
  </si>
  <si>
    <t>DaKxMG</t>
  </si>
  <si>
    <t>CAMILA SANTOS-620757</t>
  </si>
  <si>
    <t>h0fCCT</t>
  </si>
  <si>
    <t>DANIEL LIMA-700252</t>
  </si>
  <si>
    <t>zaek1I</t>
  </si>
  <si>
    <t>Willams Lismar Jordao Santana-011552</t>
  </si>
  <si>
    <t>htOMRm</t>
  </si>
  <si>
    <t>Leandra Santos-JARDEL LANCASTER</t>
  </si>
  <si>
    <t>BvTUca</t>
  </si>
  <si>
    <t>Leandro Silva-Rede Salles</t>
  </si>
  <si>
    <t>s4W4x3</t>
  </si>
  <si>
    <t>Enio Do Carmo-REDE SSA</t>
  </si>
  <si>
    <t>jmzW1u</t>
  </si>
  <si>
    <t>SILVIA CORREIA COSTA BRITO</t>
  </si>
  <si>
    <t>9LNPyl</t>
  </si>
  <si>
    <t>Everaldo Pereira Vitorio-011929</t>
  </si>
  <si>
    <t>FKmjgL</t>
  </si>
  <si>
    <t>VERA-JOELSON BISPO-58644</t>
  </si>
  <si>
    <t>oI8Iu6</t>
  </si>
  <si>
    <t>RUDSON SERRA-520374</t>
  </si>
  <si>
    <t>aLeF1T</t>
  </si>
  <si>
    <t>Emanuele Rodrigues-REDE SALLES</t>
  </si>
  <si>
    <t>i3Zh8J</t>
  </si>
  <si>
    <t>ADRIANO SOUZA-710439</t>
  </si>
  <si>
    <t>ykUvym</t>
  </si>
  <si>
    <t>Wallace Barreto-630461</t>
  </si>
  <si>
    <t>6FC7Zm</t>
  </si>
  <si>
    <t>WALTER ALVES DOS SANTOS</t>
  </si>
  <si>
    <t>4vqoiK</t>
  </si>
  <si>
    <t>Andre serafin-REDE SSA</t>
  </si>
  <si>
    <t>hzXQvU</t>
  </si>
  <si>
    <t>Stephanie cardoso-710315</t>
  </si>
  <si>
    <t>UpG5lY</t>
  </si>
  <si>
    <t>Milena de Oliveira Almeida-025051</t>
  </si>
  <si>
    <t>mGFzeg</t>
  </si>
  <si>
    <t>EDERALDO NETO-060531</t>
  </si>
  <si>
    <t>fY2DaR</t>
  </si>
  <si>
    <t>JOSE JUNIOR-510570</t>
  </si>
  <si>
    <t>CkJAKF</t>
  </si>
  <si>
    <t>Cleuza Oliveira da Silva Couto-430018</t>
  </si>
  <si>
    <t>ot78XS</t>
  </si>
  <si>
    <t>CAM JESSICA SANTOS-030248</t>
  </si>
  <si>
    <t>69na7W</t>
  </si>
  <si>
    <t>GEORGE SANTOS-620427</t>
  </si>
  <si>
    <t>jLvgqz</t>
  </si>
  <si>
    <t>Deyvisson Santos-REDE SSA</t>
  </si>
  <si>
    <t>4TVrVE</t>
  </si>
  <si>
    <t>AMA ANA RIBEIRO-REDE AMARGOSA</t>
  </si>
  <si>
    <t>RhmYUL</t>
  </si>
  <si>
    <t>IGOR GONCALVES-510190</t>
  </si>
  <si>
    <t>95I9cX</t>
  </si>
  <si>
    <t>Rafael Freitas Ramos-710273</t>
  </si>
  <si>
    <t>ZaXFu6</t>
  </si>
  <si>
    <t>JAMERSON SILVA-060504</t>
  </si>
  <si>
    <t>6E0WZU</t>
  </si>
  <si>
    <t>DENILSON MOTA-061216</t>
  </si>
  <si>
    <t>e6nKct</t>
  </si>
  <si>
    <t>FREDERICO SANTANA-510639</t>
  </si>
  <si>
    <t>9suhfi</t>
  </si>
  <si>
    <t>CARLOS ALBERTO SILVA DOS SANTOS</t>
  </si>
  <si>
    <t>gDI84Z</t>
  </si>
  <si>
    <t>ELANE SOARES-520567</t>
  </si>
  <si>
    <t>QcRhXL</t>
  </si>
  <si>
    <t>T2 Riscleide Souza-77177</t>
  </si>
  <si>
    <t>CSRyD6</t>
  </si>
  <si>
    <t>032.233.505-19</t>
  </si>
  <si>
    <t>Danilo da Silva Narciso-011160</t>
  </si>
  <si>
    <t>EBAGe5</t>
  </si>
  <si>
    <t>ITU HEIDEN JESUS-18020</t>
  </si>
  <si>
    <t>1koKJg</t>
  </si>
  <si>
    <t>Marlana Souza-REDE RAVENA-02</t>
  </si>
  <si>
    <t>M4j9Xc</t>
  </si>
  <si>
    <t>AILTON MARINHO ALVES</t>
  </si>
  <si>
    <t>b7zWyS</t>
  </si>
  <si>
    <t>CAM LIANA VELOSO-010105</t>
  </si>
  <si>
    <t>QPjXCo</t>
  </si>
  <si>
    <t>Janine Nascimento-810433</t>
  </si>
  <si>
    <t>cjUCNn</t>
  </si>
  <si>
    <t>MARCOS SANTOS DE JESUS</t>
  </si>
  <si>
    <t>CnMYwf</t>
  </si>
  <si>
    <t>Raquel Silva-REDE REIDSON</t>
  </si>
  <si>
    <t>vYYcLT</t>
  </si>
  <si>
    <t>VAL ABIZAEL SANTOS-BIZA</t>
  </si>
  <si>
    <t>a7hEIc</t>
  </si>
  <si>
    <t>Jessica Silva-Rede Salles</t>
  </si>
  <si>
    <t>seOMLy</t>
  </si>
  <si>
    <t>ENEAS SANTOS-510130</t>
  </si>
  <si>
    <t>rNZBZa</t>
  </si>
  <si>
    <t>CLEIDSON SANTANA-700419</t>
  </si>
  <si>
    <t>dUhjoA</t>
  </si>
  <si>
    <t>AMELIA NETA-700636</t>
  </si>
  <si>
    <t>Jet9e2</t>
  </si>
  <si>
    <t>CAMILA LIMA-510603</t>
  </si>
  <si>
    <t>59IEPD</t>
  </si>
  <si>
    <t>Raissa Bacelar-Rede Salles</t>
  </si>
  <si>
    <t>TOWEy2</t>
  </si>
  <si>
    <t>ANA NASCIMENTO-840621</t>
  </si>
  <si>
    <t>FX92Te</t>
  </si>
  <si>
    <t>ITALO BRUNO SILVA DE OLIVEIRA</t>
  </si>
  <si>
    <t>YoPVaC</t>
  </si>
  <si>
    <t>T2 Alexsandro Almeida-70215</t>
  </si>
  <si>
    <t>TJwPAg</t>
  </si>
  <si>
    <t>969.768.965-20</t>
  </si>
  <si>
    <t>CESAR SANTANA-840727</t>
  </si>
  <si>
    <t>2UYbuQ</t>
  </si>
  <si>
    <t>EDUARDO VIANA-700127</t>
  </si>
  <si>
    <t>GkLirv</t>
  </si>
  <si>
    <t>Mauricio Da Silva-REDE SSA</t>
  </si>
  <si>
    <t>O5VVNU</t>
  </si>
  <si>
    <t>ELIAS MARQUES DE SOUZA-010851</t>
  </si>
  <si>
    <t>WBYLjf</t>
  </si>
  <si>
    <t>Anilton Cirqueira</t>
  </si>
  <si>
    <t>KVyj0Q</t>
  </si>
  <si>
    <t>PAULO SILVA-620146</t>
  </si>
  <si>
    <t>5oin3y</t>
  </si>
  <si>
    <t>Raissa Jesus-REDE BARROS</t>
  </si>
  <si>
    <t>KkuyHn</t>
  </si>
  <si>
    <t>Evelin Pereira-REDE GABRIELA ALMEIDA</t>
  </si>
  <si>
    <t>nEAR3I</t>
  </si>
  <si>
    <t>GERALDO SOARES-520314</t>
  </si>
  <si>
    <t>dcRCqm</t>
  </si>
  <si>
    <t>ANA CARLA NASCIMENTO-840278</t>
  </si>
  <si>
    <t>LJI4DJ</t>
  </si>
  <si>
    <t>Renata Capistrano-REDE SSA</t>
  </si>
  <si>
    <t>op4hvy</t>
  </si>
  <si>
    <t>VERA-JAIANE SANTANA-59387</t>
  </si>
  <si>
    <t>if4qUX</t>
  </si>
  <si>
    <t>ODILSON TOSTA-510507</t>
  </si>
  <si>
    <t>VysSgr</t>
  </si>
  <si>
    <t>T2 Osmar Pires-75137</t>
  </si>
  <si>
    <t>aoj42i</t>
  </si>
  <si>
    <t>796.786.105-15</t>
  </si>
  <si>
    <t>LEDA AZEVEDO-061105</t>
  </si>
  <si>
    <t>FUFvcB</t>
  </si>
  <si>
    <t>Suelen Oliveira-REDE SSA</t>
  </si>
  <si>
    <t>kt9gqG</t>
  </si>
  <si>
    <t>GILDELIA VIDAL-840345</t>
  </si>
  <si>
    <t>GNLWvy</t>
  </si>
  <si>
    <t>LEANDRO COSTA GOMES</t>
  </si>
  <si>
    <t>hGSnmD</t>
  </si>
  <si>
    <t>MARIO LIMA-700214</t>
  </si>
  <si>
    <t>ROzG72</t>
  </si>
  <si>
    <t>MARIA DAS GRACAS DE OLIVEIRA CERQUEIRA</t>
  </si>
  <si>
    <t>vzj0Pf</t>
  </si>
  <si>
    <t>Israel Junior-REDE 360</t>
  </si>
  <si>
    <t>YLrRyr</t>
  </si>
  <si>
    <t>ROQUE OLIVEIRA-630409</t>
  </si>
  <si>
    <t>SEdHFz</t>
  </si>
  <si>
    <t>PTN-Karolaine Santos-7104</t>
  </si>
  <si>
    <t>1La4iF</t>
  </si>
  <si>
    <t>JURANDIR SANTANA-840349</t>
  </si>
  <si>
    <t>XW3TCj</t>
  </si>
  <si>
    <t>ADIANTAMENTO SALÁRIO</t>
  </si>
  <si>
    <t>ADIANTAMENTO</t>
  </si>
  <si>
    <t>ADIANTAMENTO SALÁRIO PARA COMPRAR EQUIPAMENTOS</t>
  </si>
  <si>
    <t>SALÁRIO TILSON</t>
  </si>
  <si>
    <t>A SER AMORTIZADO</t>
  </si>
  <si>
    <t>E13935893202410241032zXeNSHVu4wD</t>
  </si>
  <si>
    <t>fc63c742-858a-4280-baed-358088191312</t>
  </si>
  <si>
    <t>TRANSPORTE X AGUA AÇÃO VITÓRIA X FLUMINENSE 26/10</t>
  </si>
  <si>
    <t>AÇÃO VITÓRIA X FLUMINENSE</t>
  </si>
  <si>
    <t>QUARTAS-FEIRAS FINAIS 27/10 APOIO TIME</t>
  </si>
  <si>
    <t>2 CAIXAS DE SOM 2 TRIPE E 3 MICROFONES</t>
  </si>
  <si>
    <t>PARCERIA TIME NACIONAL</t>
  </si>
  <si>
    <t>CAMISA PARA EQUIPE SOL JBPOPULAR</t>
  </si>
  <si>
    <t>PARCERIA</t>
  </si>
  <si>
    <t>CAFÉ SALA TP</t>
  </si>
  <si>
    <t>E13935893202410281242yp9Mi8ANKNF</t>
  </si>
  <si>
    <t>2d99cc84-7b60-4826-ad2e-37970d58a09e</t>
  </si>
  <si>
    <t>24bb3e01-8f8f-404a-9198-a1b7a4049575</t>
  </si>
  <si>
    <t>63d9818e-b6cc-4d2c-8dfc-e5d5c4092e97</t>
  </si>
  <si>
    <t>6dadf785-ef58-4f95-9ad3-f3941bcb44e2</t>
  </si>
  <si>
    <t>E13935893202410261058jz3BQ7IziVj</t>
  </si>
  <si>
    <t>E13935893202410260104cJW7rNk0T6i</t>
  </si>
  <si>
    <t>E13935893202410252212zmuEDgDLlAd</t>
  </si>
  <si>
    <t>E13935893202410281253NUY31oazMfv</t>
  </si>
  <si>
    <t>1000 COPOS COM A LOGO DA JB 1/2</t>
  </si>
  <si>
    <t>FATURA DIGISAC REFERENTE</t>
  </si>
  <si>
    <t>FATURA DE ENERGIA SALA TP</t>
  </si>
  <si>
    <t>FATURA DE ENERGIA SALA GINO</t>
  </si>
  <si>
    <t>TAVA VIBRA DE SETEMBRO</t>
  </si>
  <si>
    <t>E13935893202410301224NeEMessTJE9</t>
  </si>
  <si>
    <t>E13935893202410291410IRETSTcMbNZ</t>
  </si>
  <si>
    <t>BONES</t>
  </si>
  <si>
    <t>300 BONES JBPOPULAR 1/2</t>
  </si>
  <si>
    <t>RESTANTE DA FOLHA TP</t>
  </si>
  <si>
    <t>FOLHA PESSOAL GINO</t>
  </si>
  <si>
    <t xml:space="preserve">PIZZA EQUIPE MARKETING PLANTÃO </t>
  </si>
  <si>
    <t>FOLHA FOTOGRAFICA</t>
  </si>
  <si>
    <t>BAIA DE TRABALHO</t>
  </si>
  <si>
    <t>MENSALIDADE SITE GPT</t>
  </si>
  <si>
    <t xml:space="preserve">JAPA E ALICE </t>
  </si>
  <si>
    <t xml:space="preserve">FONE DE OUVIDO ( ALMY ) </t>
  </si>
  <si>
    <t>DESPESAS ANIVERSARIO EQUIPE</t>
  </si>
  <si>
    <t xml:space="preserve">MANUTENÇÃO AR E LUMINARIA SALA </t>
  </si>
  <si>
    <t>MENSALIDADE PHOTOSHOPING</t>
  </si>
  <si>
    <t>TAXA PIX PAGAMENTO PESSOAL</t>
  </si>
  <si>
    <t>MATERIAL DE LIMPEZA</t>
  </si>
  <si>
    <t>AÇÃO BOLAS</t>
  </si>
  <si>
    <t>LANCHE</t>
  </si>
  <si>
    <t>MATERIAL ESCRITÓRIO</t>
  </si>
  <si>
    <t>FONE PARA REUNIÃO</t>
  </si>
  <si>
    <t>AÇÃO RUA</t>
  </si>
  <si>
    <t>MANUTENÇÃO</t>
  </si>
  <si>
    <t>TAXA PIX PARA PAGAMENTO DOS AFILIADOS + DIFERENÇA SALARIO GURU</t>
  </si>
  <si>
    <t>CANVA 1 (REEMBOLSO GINO)</t>
  </si>
  <si>
    <t>CANVA 2 (REEMBOLSO GINO)</t>
  </si>
  <si>
    <t>HOSPEDAGEM (REEMBOLSO GINO)</t>
  </si>
  <si>
    <t>ed9a37c4-922c-49d2-9ec0-83ae5ad3b607</t>
  </si>
  <si>
    <t>9581091d-793e-41ae-aeba-321fa9463e0a</t>
  </si>
  <si>
    <t>E13935893202410301520b2uZ3qUUmkN</t>
  </si>
  <si>
    <t>391c8921-dc62-4fa9-b1dc-c782d0a5458f</t>
  </si>
  <si>
    <t>0a89425a-f1ed-4804-87a4-3673b4cb92e5</t>
  </si>
  <si>
    <t>E139358932024103014339URF5bQtt8f</t>
  </si>
  <si>
    <t>d547eec7-bc9f-444b-b4b5-fe33efeaef30</t>
  </si>
  <si>
    <t>E1393589320241030133926ukUHkCbHf</t>
  </si>
  <si>
    <t>21802cf4-e9f1-41cf-9adb-798cac168f0e</t>
  </si>
  <si>
    <t>MERCADO SALA 218 + TAXA</t>
  </si>
  <si>
    <t xml:space="preserve"> AGUA MINERAL SALA 218 + TAXA</t>
  </si>
  <si>
    <t>RECARGA SITE EM OUTUBRO + TAXA</t>
  </si>
  <si>
    <t>ALICE</t>
  </si>
  <si>
    <t>RECARGA EQUIPE</t>
  </si>
  <si>
    <t>RECARGA SITE</t>
  </si>
  <si>
    <t>REMBOLSO ALICE</t>
  </si>
  <si>
    <t>PROJETO JOÃO</t>
  </si>
  <si>
    <t>fe49ed6c-988f-489f-8830-dd2b0f6d3f38</t>
  </si>
  <si>
    <t>E13935893202411011725ptZ1fEZNIDF</t>
  </si>
  <si>
    <t>AÇÃO JOGO</t>
  </si>
  <si>
    <t>AÇÃO PARA PREMIAÇÃO NA BRINCADEIRA INFLUENCER</t>
  </si>
  <si>
    <t>3a3cca64-7722-4f39-bb44-11a57277ebb4</t>
  </si>
  <si>
    <t>E13935893202411041831MFUbRv2Jr2J</t>
  </si>
  <si>
    <t>CAMISA PARA AÇÃO</t>
  </si>
  <si>
    <t>AÇÃO CAPTÃO CAVERNA</t>
  </si>
  <si>
    <t>E13935893202411051712wesdmdw35Qj</t>
  </si>
  <si>
    <t>TRANSPORTE X ÁGUA AÇÃO BAHIA X SÃO PAULO 05/11</t>
  </si>
  <si>
    <t>NOTEBOOK PARA KLEBER</t>
  </si>
  <si>
    <t>b1ee905c-b03e-44ec-90ff-87c3d8a17ace</t>
  </si>
  <si>
    <t>IMPUSIONAR INSTAGRAM TRAFEGAR MIDIAS</t>
  </si>
  <si>
    <t>E13935893202411061153QSf6CXMOCof</t>
  </si>
  <si>
    <t>E13935893202411061230pVsPPrToJPK</t>
  </si>
  <si>
    <t>1000 COPOS COM A LOGO DA JB 2/2</t>
  </si>
  <si>
    <t>AÇÃO BAHIA X SÃO PAULO 05/11</t>
  </si>
  <si>
    <t>55513642-d0f2-44e3-82c3-2b08d5786255</t>
  </si>
  <si>
    <t>5ff07f07-6781-45d4-85b7-c8b40c36929d</t>
  </si>
  <si>
    <t>REEMBOLSO ADM LUA</t>
  </si>
  <si>
    <t>Sub-Marca</t>
  </si>
  <si>
    <t>LOTO + CPA</t>
  </si>
  <si>
    <t>TOTAL COMISSÃO</t>
  </si>
  <si>
    <t>HIGINO SANTOS-HF</t>
  </si>
  <si>
    <t>Localidade Salvador</t>
  </si>
  <si>
    <t>GsGb9e</t>
  </si>
  <si>
    <t>FABRICIA JESUS-060514</t>
  </si>
  <si>
    <t>Fc4qQ8</t>
  </si>
  <si>
    <t>GERENTE-VALENCA</t>
  </si>
  <si>
    <t>Localidade Valenca 01</t>
  </si>
  <si>
    <t>sIXPJx</t>
  </si>
  <si>
    <t>ALA ALAN REIS-IAPSEB</t>
  </si>
  <si>
    <t>Localidade Alagoinhas</t>
  </si>
  <si>
    <t>wB1ytt</t>
  </si>
  <si>
    <t>VALDEMIR BATISTA-630126</t>
  </si>
  <si>
    <t>3Jt9Ky</t>
  </si>
  <si>
    <t>JUSSARA ALBUQUERQUE-520246</t>
  </si>
  <si>
    <t>ZuxtjD</t>
  </si>
  <si>
    <t>Localidade Tancredo Neves</t>
  </si>
  <si>
    <t>JADIEL LYRA-700162</t>
  </si>
  <si>
    <t>piWCDr</t>
  </si>
  <si>
    <t>WILTON SOBRINHO-810418</t>
  </si>
  <si>
    <t>cuojia</t>
  </si>
  <si>
    <t>Localidade Camacari</t>
  </si>
  <si>
    <t>ADELMIRA VIANA-520525</t>
  </si>
  <si>
    <t>4iJR37</t>
  </si>
  <si>
    <t>LUIZ AQUINO-840262</t>
  </si>
  <si>
    <t>ki6FnR</t>
  </si>
  <si>
    <t>CAM DANIEL SANTIL-030123</t>
  </si>
  <si>
    <t>uiGBkG</t>
  </si>
  <si>
    <t>RODRIGO CONCEICAO-810259</t>
  </si>
  <si>
    <t>xZ1QGn</t>
  </si>
  <si>
    <t>ALA CRISPIM SOUZA-BURACICA</t>
  </si>
  <si>
    <t>FpoC0Y</t>
  </si>
  <si>
    <t>JOSENIAS MAIA-630251</t>
  </si>
  <si>
    <t>P9tseO</t>
  </si>
  <si>
    <t>GERSON SANTOS-520472</t>
  </si>
  <si>
    <t>wXVW5y</t>
  </si>
  <si>
    <t>CESAR SANTANA-630111</t>
  </si>
  <si>
    <t>qdMeEw</t>
  </si>
  <si>
    <t>ZAQUEU GILO-620289</t>
  </si>
  <si>
    <t>7TYsHg</t>
  </si>
  <si>
    <t>GRA WALDEMIR JUNIOR-JUNIOR</t>
  </si>
  <si>
    <t>Localidade Grande SSA</t>
  </si>
  <si>
    <t>tlbDTu</t>
  </si>
  <si>
    <t>Janaina Souza-620306</t>
  </si>
  <si>
    <t>bGbpfe</t>
  </si>
  <si>
    <t>ALA AGIL SOLUCOES E SERVICOS MC SERVICOS-AG STA ISABEL 2</t>
  </si>
  <si>
    <t>fOfsMU</t>
  </si>
  <si>
    <t>Marilene de jesus-810218</t>
  </si>
  <si>
    <t>j686q7</t>
  </si>
  <si>
    <t>DANIEL LIMA-840603</t>
  </si>
  <si>
    <t>PXc6d6</t>
  </si>
  <si>
    <t>CARLOS RAMON SANTOS FREITAS</t>
  </si>
  <si>
    <t>FAS - Feira de Santana</t>
  </si>
  <si>
    <t>6lWKly</t>
  </si>
  <si>
    <t>Sandra Souza-700665</t>
  </si>
  <si>
    <t>FO2t4Z</t>
  </si>
  <si>
    <t>ANTONIO ROSARIO-620113</t>
  </si>
  <si>
    <t>RJw6Y8</t>
  </si>
  <si>
    <t>ALDEMIRA CUNHA-700407</t>
  </si>
  <si>
    <t>pxITXD</t>
  </si>
  <si>
    <t>LUCIENE OLIVEIRA-710255</t>
  </si>
  <si>
    <t>25hWKH</t>
  </si>
  <si>
    <t>CAM JONATAS SILVA-060132</t>
  </si>
  <si>
    <t>J47ufx</t>
  </si>
  <si>
    <t>Augusto Cesar Gomes Batista-010117</t>
  </si>
  <si>
    <t>qDl055</t>
  </si>
  <si>
    <t>CARLA SANTOS-510539</t>
  </si>
  <si>
    <t>qJAziT</t>
  </si>
  <si>
    <t>Amanda Jesus-840756</t>
  </si>
  <si>
    <t>V6NDRq</t>
  </si>
  <si>
    <t>ANA MUNFORD-510646</t>
  </si>
  <si>
    <t>kDZ025</t>
  </si>
  <si>
    <t>MARIZE PEREIRA-060837</t>
  </si>
  <si>
    <t>EzQ4B2</t>
  </si>
  <si>
    <t>Edilene Costa-060543</t>
  </si>
  <si>
    <t>orvNzT</t>
  </si>
  <si>
    <t>CAM ATILA SANTANA-030130</t>
  </si>
  <si>
    <t>yhbydg</t>
  </si>
  <si>
    <t>Uedson Santana-710226</t>
  </si>
  <si>
    <t>hj8QaZ</t>
  </si>
  <si>
    <t>CAM Jailson Silva-010311</t>
  </si>
  <si>
    <t>2L9Tx0</t>
  </si>
  <si>
    <t>CAM ROBINSON BARROS-010130</t>
  </si>
  <si>
    <t>CARadv</t>
  </si>
  <si>
    <t>OTAVIO CERQUEIRA-520320</t>
  </si>
  <si>
    <t>ZONsfw</t>
  </si>
  <si>
    <t>MILENA LEMOS-520444</t>
  </si>
  <si>
    <t>2zgLgU</t>
  </si>
  <si>
    <t>ANDREIA SANTOS-520528</t>
  </si>
  <si>
    <t>sCrdtq</t>
  </si>
  <si>
    <t>MARCIA SANTANA-710307</t>
  </si>
  <si>
    <t>tBIpbg</t>
  </si>
  <si>
    <t>DORILEIA SILVA-630368</t>
  </si>
  <si>
    <t>6kRnZX</t>
  </si>
  <si>
    <t>ROQUE NOGUEIRA-630113</t>
  </si>
  <si>
    <t>70LzBE</t>
  </si>
  <si>
    <t>ROBINSON BARROS-010218</t>
  </si>
  <si>
    <t>Obk7aA</t>
  </si>
  <si>
    <t>MANOEL SANTOS-710146</t>
  </si>
  <si>
    <t>9afwxY</t>
  </si>
  <si>
    <t>ISA CARLA BARBOSA-520215</t>
  </si>
  <si>
    <t>3Bq9v1</t>
  </si>
  <si>
    <t>Geiza Barros-520549</t>
  </si>
  <si>
    <t>k6Eu9J</t>
  </si>
  <si>
    <t>ALA CARLOS SANTOS-PT EMPORIO</t>
  </si>
  <si>
    <t>O96DgR</t>
  </si>
  <si>
    <t>Antonio Ribeiro-840501</t>
  </si>
  <si>
    <t>V7eLuQ</t>
  </si>
  <si>
    <t>MARCIO IBRAIM-510606</t>
  </si>
  <si>
    <t>Chpf9L</t>
  </si>
  <si>
    <t>ZAQUEL GILO-620268</t>
  </si>
  <si>
    <t>21bz0d</t>
  </si>
  <si>
    <t>CAM Jailson Silva-030313</t>
  </si>
  <si>
    <t>JMYpQT</t>
  </si>
  <si>
    <t>CAM FELIPE JESUS-060119</t>
  </si>
  <si>
    <t>Eaxl6g</t>
  </si>
  <si>
    <t>MARIA DODO-520501</t>
  </si>
  <si>
    <t>O4bjQM</t>
  </si>
  <si>
    <t>CAM EVERALDO REIS-010279</t>
  </si>
  <si>
    <t>16gM67</t>
  </si>
  <si>
    <t>ALA PALOMA SANTANA-URUPIARA</t>
  </si>
  <si>
    <t>XbXoiR</t>
  </si>
  <si>
    <t>AURELINO COSTA-840702</t>
  </si>
  <si>
    <t>ZgsHps</t>
  </si>
  <si>
    <t>Lucas de Oliveira Santana-010173</t>
  </si>
  <si>
    <t>s1jgQE</t>
  </si>
  <si>
    <t>GABRIEL BRITO-630307</t>
  </si>
  <si>
    <t>ylBE12</t>
  </si>
  <si>
    <t>CAM LUCIANA SANTOS-030366</t>
  </si>
  <si>
    <t>SISTEMA GURU</t>
  </si>
  <si>
    <t>E13935893202411081215N0n4ERGumsi</t>
  </si>
  <si>
    <t>9ee68d5b-11b6-4670-addb-5ba5a10a6276</t>
  </si>
  <si>
    <t>DIVULGAÇÃO INFLUENCER GLEICE</t>
  </si>
  <si>
    <t>PACOTE SEMANAL LORENA</t>
  </si>
  <si>
    <t>FAXINA MENSAL</t>
  </si>
  <si>
    <t>FIANÇA SETOR SOL 1/12</t>
  </si>
  <si>
    <t>a1deb527-a5e2-4156-8c94-e36b9f3be227</t>
  </si>
  <si>
    <t>E13935893202411071809yuvflPkbmcw</t>
  </si>
  <si>
    <t>2a56df98-2fe5-429b-a210-9f39f8812bd6</t>
  </si>
  <si>
    <t>E13935893202411071640t8NU5CWM2Qt</t>
  </si>
  <si>
    <t>E13935893202411071407VM6PLieHQOm</t>
  </si>
  <si>
    <t>FIANÇA</t>
  </si>
  <si>
    <t>COMPRAS SALA GINO</t>
  </si>
  <si>
    <t>MATERIAL DE FAXINA E CAFÉ</t>
  </si>
  <si>
    <t>E13935893202411081411zlJ1dt3eIwe</t>
  </si>
  <si>
    <t>PAGAMENTO REDE</t>
  </si>
  <si>
    <t>DIVALNICE SANTOS LORDELO</t>
  </si>
  <si>
    <t>JOSE WAGNER SANCHO FERNANDES</t>
  </si>
  <si>
    <t>E13935893202411111258ktkYvFvXNh0</t>
  </si>
  <si>
    <t>E139358932024111112581x1rjGwEIsI</t>
  </si>
  <si>
    <t>E13935893202411111301Gm3uDiG02KF</t>
  </si>
  <si>
    <t>TRANSPORTE X ÁGUA ACÃO VITÓRIA X CORINTHIANS 09/11</t>
  </si>
  <si>
    <t>AUTORIZADO POR JIM PARA O EVENTO</t>
  </si>
  <si>
    <t>SALA SOL</t>
  </si>
  <si>
    <t>GELADEIRA, MICRO-ONDAS, PURIFICADOR, 2 AR CONDICIONADO</t>
  </si>
  <si>
    <t>DIVISÓRIA DE VIDRO 1/2</t>
  </si>
  <si>
    <t>FRETE PARA AR CONDICIONADO</t>
  </si>
  <si>
    <t>168f8197-7074-44d1-a6d7-354568605044</t>
  </si>
  <si>
    <t>c4f4fe8f-6092-4d3b-8a04-27b68da37ed5</t>
  </si>
  <si>
    <t>E13935893202411081939KmldNunT2kf</t>
  </si>
  <si>
    <t>E139358932024110818100sXUmYRLEic</t>
  </si>
  <si>
    <t>E13935893202411111322gbtpE5lxWio</t>
  </si>
  <si>
    <t>FACE GURU</t>
  </si>
  <si>
    <t>INSTA GURU</t>
  </si>
  <si>
    <t>d0ca6f5e-787e-4ba8-b657-d68ebf133d97</t>
  </si>
  <si>
    <t>4a455c69-3dfe-4286-880c-9ce286d004e6</t>
  </si>
  <si>
    <t>TAXA PAGAMENTO REDE</t>
  </si>
  <si>
    <t>TAXA PIX PARA PAGAMENTO DE REDE</t>
  </si>
  <si>
    <t>b45f7e3d-0dbb-489a-a16c-8e171eef9f70</t>
  </si>
  <si>
    <t>HENRIQUE TRAFEGO</t>
  </si>
  <si>
    <t>SALARIO TP</t>
  </si>
  <si>
    <t>ANTECIPAÇÃO SALÁRIO TP</t>
  </si>
  <si>
    <t>DIFERENÇA DA TROCA DO AR CONDICIONADO DE 9 PARA 12 BTUS</t>
  </si>
  <si>
    <t>CELULAR PARA SUB-ZERO</t>
  </si>
  <si>
    <t>AMORTIZAÇÃO EM AÇÕES</t>
  </si>
  <si>
    <t>POR AÇÃO</t>
  </si>
  <si>
    <t>26/10, 05/11 E 09/11 AÇÃO COM EQUIPE DE TILSON</t>
  </si>
  <si>
    <t>E13935893202411141452e20FUXI9tuZ</t>
  </si>
  <si>
    <t>E13935893202411141356nt9s50hhEA2</t>
  </si>
  <si>
    <t>E13935893202411131944d1DdL7o0rxa</t>
  </si>
  <si>
    <t>E139358932024111317133JVCu60TVN8</t>
  </si>
  <si>
    <t>75dd6fca-a671-491d-bf46-874d99e3f0b5</t>
  </si>
  <si>
    <t>E139358932024111311369t21yGVWZ7P</t>
  </si>
  <si>
    <t>E13935893202411152002uflvtJ6MGbm</t>
  </si>
  <si>
    <t>534c1bac-08ed-4975-8936-f261b48086bb</t>
  </si>
  <si>
    <t>MESA, SANDUICHEIRA ARMARIO DE COZINHA</t>
  </si>
  <si>
    <t>CAMISAS JB 200 1/2</t>
  </si>
  <si>
    <t>E13935893202411181154oUlUGJZvL0T</t>
  </si>
  <si>
    <t>E13935893202411181154SULFk262X0M</t>
  </si>
  <si>
    <t>CHAVEIROS</t>
  </si>
  <si>
    <t>COPOS PERSONALIZADOS</t>
  </si>
  <si>
    <t>CHAVEIROS PERSONALIZADOS</t>
  </si>
  <si>
    <t>COMPRA DE UM SERVIDOR PARA TP</t>
  </si>
  <si>
    <t>RANPORTE X ÁGUA (AÇÃO JOGO BRASIL X URUGUAI 19/11)</t>
  </si>
  <si>
    <t>INSTALAÇÃO AR</t>
  </si>
  <si>
    <t>INSTALAÇÃO AR CONDICIONADO 1/2</t>
  </si>
  <si>
    <t>AÇÃO BRASIL X URUGUAI 19/11</t>
  </si>
  <si>
    <t>TRANPORTE X ÁGUA (AÇÃO JOGO  BAHIA X PALMEIRAS 20/11)</t>
  </si>
  <si>
    <t>INSTALAÇÃO AR CONDICIONADO 2/2</t>
  </si>
  <si>
    <t>AÇÃO BAHIA X PALMEIRAS 20/11</t>
  </si>
  <si>
    <t>ad26d68c-f691-464b-90c6-1a7da894d481</t>
  </si>
  <si>
    <t>E13935893202411201530KnpCBdHtqZq</t>
  </si>
  <si>
    <t>E13935893202411201525rZVOEKabqhc</t>
  </si>
  <si>
    <t>af2ff80b-b8c3-412a-9bc2-e21bb402acf6</t>
  </si>
  <si>
    <t>4753eb0f-da28-48b6-b214-6087b22a1614</t>
  </si>
  <si>
    <t>1b1df5ed-3059-45d3-bd12-eba6008e5c83</t>
  </si>
  <si>
    <t>d632ab6c-fe45-47e8-92a2-6838e62639ab</t>
  </si>
  <si>
    <t>1bc3d297-e602-4073-bc84-088be3eb82e0</t>
  </si>
  <si>
    <t>E13935893202411191730WKdiROHpLVn</t>
  </si>
  <si>
    <t>E13935893202411181702fy7qySul2ea</t>
  </si>
  <si>
    <t>E13935893202411181702g40tWwkZ64j</t>
  </si>
  <si>
    <t>32048eed-f76b-4fa0-9e3d-38ff92a739b0</t>
  </si>
  <si>
    <t>6% + MENSDALIDADE REFERENTE AO TRAFEGAR MIDIA</t>
  </si>
  <si>
    <t>E13935893202411221505KaQQRgMFlqg</t>
  </si>
  <si>
    <t>E13935893202411221448ijIFjLX2D2z</t>
  </si>
  <si>
    <t>E139358932024112214244aN9UaS9csw</t>
  </si>
  <si>
    <t>MATERIAL DE LIMPEZA PARA SALA DE SOL</t>
  </si>
  <si>
    <t>E13935893202411211735zv2PhFqrsOS</t>
  </si>
  <si>
    <t>5a17bfb1-e6de-4571-8eaf-789e35fa6fe4</t>
  </si>
  <si>
    <t>IMPUSIONAR INSTAGRAM SALDO DEVEDOR</t>
  </si>
  <si>
    <t>E13935893202411251248Jm1SVy57aew</t>
  </si>
  <si>
    <t>TRANPORTE X ÁGUA (AÇÃO JOGO  BAHIA X ATLÉTICO 24/11)</t>
  </si>
  <si>
    <t>UBER COFFE REUNIÃO 24/10</t>
  </si>
  <si>
    <t>7ff39c85-747b-497d-ac67-7924f724fa98</t>
  </si>
  <si>
    <t>cede1082-77c2-4643-8f6e-3c01f62cefef</t>
  </si>
  <si>
    <t>PERSIANA PARA SALA</t>
  </si>
  <si>
    <t>E13935893202411261206ulUeGOg4z9N</t>
  </si>
  <si>
    <t>9dbf41dd-7986-40b5-85e4-56e076aab325</t>
  </si>
  <si>
    <t>E13935893202411261249ixQnJaYRPNm</t>
  </si>
  <si>
    <t>ENCONTRO EMPRESA</t>
  </si>
  <si>
    <t>ENCONTRO DA EMPRESA ENCERRAMENTO DE ANO</t>
  </si>
  <si>
    <t>E13935893202411261710EKNRNV0TLGC</t>
  </si>
  <si>
    <t>E139358932024112617109oEka2HOk2E</t>
  </si>
  <si>
    <t>MONTAGEM DAS BANCADAS</t>
  </si>
  <si>
    <t>E13935893202411261714kz1buzChVSV</t>
  </si>
  <si>
    <t>E13935893202411271213mzcFB7MdcZW</t>
  </si>
  <si>
    <t>APORTE PARA IMPULSIONAR SITES</t>
  </si>
  <si>
    <t>40d59d4e-f90b-4a82-ab36-bda1f411da9c</t>
  </si>
  <si>
    <t>E13935893202411262155GfaVkYguPp0</t>
  </si>
  <si>
    <t>300 BONES JBPOPULAR 2/2</t>
  </si>
  <si>
    <t>CADEIRAS PARA ALMOÇO</t>
  </si>
  <si>
    <t>JINGLE</t>
  </si>
  <si>
    <t>JINGLE, CRIAÇÃO E EDÇÃO DE VIDEOS</t>
  </si>
  <si>
    <t>GRAVAÇÕES JINGLE BLACK FRIDAY PDV</t>
  </si>
  <si>
    <t>E13935893202411271725eKAsmE6Yq8m</t>
  </si>
  <si>
    <t>E13935893202411271721GKIumPsB6q1</t>
  </si>
  <si>
    <t>067def2b-0556-4a11-933d-f52ed63d6c87</t>
  </si>
  <si>
    <t>COMPRA DE LEEDS DE SITE CONCORRENTE</t>
  </si>
  <si>
    <t>CAMISAS JB 200 2/2</t>
  </si>
  <si>
    <t>TIME</t>
  </si>
  <si>
    <t>PATROCIONIO PARA TIME AUTORIZADO POR HEINEKEN</t>
  </si>
  <si>
    <t>E139358932024112817127rz1PFXzofV</t>
  </si>
  <si>
    <t>E13935893202411281710SKs0WPd7vdu</t>
  </si>
  <si>
    <t>MINI TRIO</t>
  </si>
  <si>
    <t>MINI TRIO AÇÃO BLACK FRIDAY</t>
  </si>
  <si>
    <t>4c724817-f3c5-4c23-acda-e66e2576280c</t>
  </si>
  <si>
    <t>SALARIO</t>
  </si>
  <si>
    <t>SISTEMA PHOTOSHOP</t>
  </si>
  <si>
    <t xml:space="preserve">CARTUCHO IMPRESSORA NOVA </t>
  </si>
  <si>
    <t xml:space="preserve">CAIXA CORREIOS ( AMIGO GAMING ) </t>
  </si>
  <si>
    <t xml:space="preserve">BOLO ANIVERSARIO FUNCIONARIO </t>
  </si>
  <si>
    <t>CHAT GPT,PHOTOSHOP,COMUNIDADE E ETC..</t>
  </si>
  <si>
    <t xml:space="preserve">CARTÃO ACESSO </t>
  </si>
  <si>
    <t xml:space="preserve">MANUTENÇÃO AR CONDICIONADO </t>
  </si>
  <si>
    <t>SALÁRIO EQUIPE ATIVOS</t>
  </si>
  <si>
    <t>CELULAR 13/11 POWER</t>
  </si>
  <si>
    <t>CHAVE SQUALL</t>
  </si>
  <si>
    <t xml:space="preserve">ESTACIONAMENTO ALICE </t>
  </si>
  <si>
    <t>SALÁRIO SQUALL + 50% DÉCIMO</t>
  </si>
  <si>
    <t>5f35449e-448a-441d-8208-9cd7ea897094</t>
  </si>
  <si>
    <t>f44089a7-37a9-4a44-9f4a-87e18e1dab37</t>
  </si>
  <si>
    <t>ALMOÇO</t>
  </si>
  <si>
    <t>REUNIÃO DE ALMOÇO</t>
  </si>
  <si>
    <t>CARTÕES E A4 2/2</t>
  </si>
  <si>
    <t>ENSAIO INFLUENCERS (ACESSÓRIOS ETC)</t>
  </si>
  <si>
    <t xml:space="preserve">AÇÃO BLACK FRIDAY </t>
  </si>
  <si>
    <t>d38d8c0a-b0b1-4ff4-bb23-3813eb74d59c</t>
  </si>
  <si>
    <t>503ca0bf-9a64-4ea3-a949-6e23ad2696de</t>
  </si>
  <si>
    <t>PANFLETOS DIVULGAÇÃO PDV</t>
  </si>
  <si>
    <t>787edcb2-3dc3-49cb-b64e-25bf5d199649</t>
  </si>
  <si>
    <t>2b0fd21c-b0ff-4306-a39b-79dfd23b3759</t>
  </si>
  <si>
    <t>E13935893202411291241l5LgshvhC5D</t>
  </si>
  <si>
    <t>b06d31cb-e9dc-446d-ac7f-384a8b8be9d1</t>
  </si>
  <si>
    <t>E13935893202411282045fM2FA4ttawc</t>
  </si>
  <si>
    <t>CONTRATO AGENCIA</t>
  </si>
  <si>
    <t>E13935893202411291844Uhp9EIHON7r</t>
  </si>
  <si>
    <t>MATERIAL E MÃO DE OBRA ELETRICISTA</t>
  </si>
  <si>
    <t>E13935893202411291900MXusvA7nb9U</t>
  </si>
  <si>
    <t>TAXA VIBRA REFERENTE A OUTUBRO</t>
  </si>
  <si>
    <t>098bc015-b4c0-4820-98de-43a111a3fc35</t>
  </si>
  <si>
    <t>SISTEMA DIGISAC DE ATENDIMENTO</t>
  </si>
  <si>
    <t>CREDITO JOGO PARA TESTE SITE</t>
  </si>
  <si>
    <t>DIÁRIA 08 PROMOTORA AÇÃO BLACK FRIDAY 30/11</t>
  </si>
  <si>
    <t>AJUDA DE CUSTO AA</t>
  </si>
  <si>
    <t>ENSAIO FOTOGRÁFICO INFLUENCERS</t>
  </si>
  <si>
    <t>DIÁRIA 08 PROMOTORA AÇÃO BLACK FRIDAY 29/11</t>
  </si>
  <si>
    <t>AÇÃO BLACK</t>
  </si>
  <si>
    <t>E13935893202412011212AmVSm1Cyv75</t>
  </si>
  <si>
    <t>74dc0d4b-180d-48be-b762-0fd517d9a14c</t>
  </si>
  <si>
    <t>14dd014d-4da3-4962-84e6-59a376f03446</t>
  </si>
  <si>
    <t>4f653ea5-4972-4d0c-be52-0edf9c739a64</t>
  </si>
  <si>
    <t>24d8fe08-4b9d-4e7b-82aa-4b17eca9a38e</t>
  </si>
  <si>
    <t>E13935893202411301342o8NqhCts7NY</t>
  </si>
  <si>
    <t>VALIDAÇÃO EMAIL</t>
  </si>
  <si>
    <t>VALIDAÇÃO DE EMAIL EOBICHO</t>
  </si>
  <si>
    <t>E13935893202412031316EArwoX29DHx</t>
  </si>
  <si>
    <t>29/11, 30/11 AÇÃO COM EQUIPE DE TILSON</t>
  </si>
  <si>
    <t>E13935893202412031320pfHkaylJZRF</t>
  </si>
  <si>
    <t>REEMBOLSO ESTACIONAMENTO</t>
  </si>
  <si>
    <t>MESA SALA 218 + FRETE + TAXA</t>
  </si>
  <si>
    <t>PLOTAGEM PORTA SALA 218 + TAXA</t>
  </si>
  <si>
    <t>ÁGUA</t>
  </si>
  <si>
    <t>MESA ALMOÇO</t>
  </si>
  <si>
    <t>PLOTAGEM</t>
  </si>
  <si>
    <t>TRANPORTE X ÁGUA (AÇÃO JOGO  VITÓRIA X FORTALEZA 01/12)</t>
  </si>
  <si>
    <t>AÇÃO VITÓRIA X FORTALEZA 01/12</t>
  </si>
  <si>
    <t>bcd7072c-fc23-4ccf-a30f-71b0360e7736</t>
  </si>
  <si>
    <t>4acba493-440d-4639-9fd5-5ee83d42cb89</t>
  </si>
  <si>
    <t>1eba452b-0bc3-4e76-8596-a4da94f84969</t>
  </si>
  <si>
    <t>REEMBOLSO ALICE</t>
  </si>
  <si>
    <t>1 PARCELAS ATÉ JANEIRO</t>
  </si>
  <si>
    <t>22646098-e84d-4160-bbea-8036e4bcc6aa</t>
  </si>
  <si>
    <t>E139358932024112713379AIlgNjpNjd</t>
  </si>
  <si>
    <t>E13935893202411291335ZDSLSNKohQE</t>
  </si>
  <si>
    <t>5bddb774-d636-40ee-a3d1-8495559a251c</t>
  </si>
  <si>
    <t>E13935893202411112008UupxhO71bf6</t>
  </si>
  <si>
    <t>E13935893202411112008hQpQpQTjeKM</t>
  </si>
  <si>
    <t>E13935893202411112009w3cENyJigo3</t>
  </si>
  <si>
    <t>LUAN-1289</t>
  </si>
  <si>
    <t>E13935893202411141213VdmVt7sqNqg</t>
  </si>
  <si>
    <t>E139358932024111120103bZ6HZdYXQV</t>
  </si>
  <si>
    <t>GILMAR-353</t>
  </si>
  <si>
    <t>ramonsiervi@hotmail.com</t>
  </si>
  <si>
    <t>E139358932024111412155s5r7ESQokA</t>
  </si>
  <si>
    <t>YURI-1376</t>
  </si>
  <si>
    <t>E13935893202411141216Bjkd045GzaR</t>
  </si>
  <si>
    <t>E13935893202411112011Pil0KtlCW23</t>
  </si>
  <si>
    <t>E13935893202411112012Vh8ZqQCK9vj</t>
  </si>
  <si>
    <t>E139358932024111120128u8ZGesOVA5</t>
  </si>
  <si>
    <t>E13935893202411112013crD4oOH7LGm</t>
  </si>
  <si>
    <t>E13935893202411112020K6HUzPCCepT</t>
  </si>
  <si>
    <t>E13935893202411112020DUhni4q8R2v</t>
  </si>
  <si>
    <t>E139358932024111120214AQIHN9pYaO</t>
  </si>
  <si>
    <t>E139358932024111120217tLDNGxgSqP</t>
  </si>
  <si>
    <t>E13935893202411112024klATjObr53p</t>
  </si>
  <si>
    <t>E13935893202411112024XiI4Et4joHZ</t>
  </si>
  <si>
    <t>E139358932024111120307UdwB3Ftf1h</t>
  </si>
  <si>
    <t>E13935893202411112032wpqZzkYfRmG</t>
  </si>
  <si>
    <t>E13935893202411112033XoESNriEHZ5</t>
  </si>
  <si>
    <t>198517-3165</t>
  </si>
  <si>
    <t>E13935893202411112033yaCKyNVx5pO</t>
  </si>
  <si>
    <t>E13935893202411141217sPihNe2qlbJ</t>
  </si>
  <si>
    <t>E139358932024111120358iaFC0ZUAhc</t>
  </si>
  <si>
    <t>E139358932024111120368B3ZRn5kHfX</t>
  </si>
  <si>
    <t>E13935893202411112036TxVfKbD7QtI</t>
  </si>
  <si>
    <t>E13935893202411112037eeBtP8IM2Wf</t>
  </si>
  <si>
    <t>JOILSON-1089</t>
  </si>
  <si>
    <t>E13935893202411141222U2Bn6HBqDMY</t>
  </si>
  <si>
    <t>E13935893202411112038ekmx9DDkfns</t>
  </si>
  <si>
    <t>Neide</t>
  </si>
  <si>
    <t>E13935893202411141223WEPjsH0ZEis</t>
  </si>
  <si>
    <t>E13935893202411112041tmA1vhE9gV2</t>
  </si>
  <si>
    <t>E139358932024111120419J6A7xHsVHK</t>
  </si>
  <si>
    <t>E13935893202411112044nUIkt0dyOGk</t>
  </si>
  <si>
    <t>E13935893202411112047jjkePcT5AXF</t>
  </si>
  <si>
    <t>E13935893202411112049bETWC2ERYSW</t>
  </si>
  <si>
    <t>E13935893202411141224iQVi6OSMf3Z</t>
  </si>
  <si>
    <t>E13935893202411112052SAzpxUbZH48</t>
  </si>
  <si>
    <t>E13935893202411141225izlUQZKPtBn</t>
  </si>
  <si>
    <t>E13935893202411112054Fj4idjGlosy</t>
  </si>
  <si>
    <t>E139358932024111120550lyNImLVhDL</t>
  </si>
  <si>
    <t>WELLINGTON-1269</t>
  </si>
  <si>
    <t>E13935893202411112058dSFljvYcmfr</t>
  </si>
  <si>
    <t>E139358932024111121003S3oLovjCn0</t>
  </si>
  <si>
    <t>BRUNO-1354</t>
  </si>
  <si>
    <t>7199219-9202</t>
  </si>
  <si>
    <t>E13935893202411112102ws6YndGOccl</t>
  </si>
  <si>
    <t>E13935893202411112103v9J5wvbuxhQ</t>
  </si>
  <si>
    <t>E13935893202411112104F59uJH7AFQ0</t>
  </si>
  <si>
    <t>E13935893202411112105f1HE8CcfSQk</t>
  </si>
  <si>
    <t>E13935893202411112106TARa88yWhjS</t>
  </si>
  <si>
    <t>E13935893202411112107T3Dag4XZBnV</t>
  </si>
  <si>
    <t>E13935893202411141227pXrkjd4scku</t>
  </si>
  <si>
    <t>E139358932024111121078h3o7JSLhkM</t>
  </si>
  <si>
    <t>E13935893202411112108tbOSzQxaXQD</t>
  </si>
  <si>
    <t>AlÃ-1303-98778-1014</t>
  </si>
  <si>
    <t>E13935893202411141227E1NaqZRceui</t>
  </si>
  <si>
    <t>E13935893202411112109KbTwHlUPAsE</t>
  </si>
  <si>
    <t>E13935893202411112110l7AV050dk5N</t>
  </si>
  <si>
    <t>E13935893202411111804T6whxlOytoL</t>
  </si>
  <si>
    <t>E13935893202411111807nbjrVWRrpYf</t>
  </si>
  <si>
    <t>E13935893202411111808IKdC4W8Zyvm</t>
  </si>
  <si>
    <t>E13935893202411111809ko2zgtskE3O</t>
  </si>
  <si>
    <t>E13935893202411111810QdATOGWgVLu</t>
  </si>
  <si>
    <t>E13935893202411111811SRVgziJEwFP</t>
  </si>
  <si>
    <t>E13935893202411111813be3NED5ZG8b</t>
  </si>
  <si>
    <t>E13935893202411111814NObTd8Vl0Lz</t>
  </si>
  <si>
    <t>E13935893202411111815LBhrAOnQpkn</t>
  </si>
  <si>
    <t>E139358932024111118244iWbfhy2Wcd</t>
  </si>
  <si>
    <t>E13935893202411111828Od7pyogjjog</t>
  </si>
  <si>
    <t>Rede Rodrigo Cruz</t>
  </si>
  <si>
    <t>E13935893202411111829V8IzPkX9GMj</t>
  </si>
  <si>
    <t>Rede Gabriel Costa</t>
  </si>
  <si>
    <t>Rede Rafael Freitas</t>
  </si>
  <si>
    <t>SERTAO - JEREMOABO - Parceiro</t>
  </si>
  <si>
    <t>REDE VICTOR BRAMONT (N1) 10%</t>
  </si>
  <si>
    <t>REDE BRUXO</t>
  </si>
  <si>
    <t>Rodrigo Souza (N1) 10%</t>
  </si>
  <si>
    <t>E13935893202411111833O2PmKA6YTyi</t>
  </si>
  <si>
    <t>E13935893202411111834QtDEkaYVHjl</t>
  </si>
  <si>
    <t>E1393589320241111183414kUnMSckGa</t>
  </si>
  <si>
    <t>Bruno Gonçalves Ribeiro</t>
  </si>
  <si>
    <t>E13935893202411141851nObtDQJU67t</t>
  </si>
  <si>
    <t>076.491.705-60</t>
  </si>
  <si>
    <t>E139358932024111118362DhKZUU9I4M</t>
  </si>
  <si>
    <t>E1393589320241111183757G33gjXRS7</t>
  </si>
  <si>
    <t>E13935893202411111838OyuBW9oz8fw</t>
  </si>
  <si>
    <t>Leonardo Macedo Lima</t>
  </si>
  <si>
    <t>E139358932024111118405gjEAGs7zfr</t>
  </si>
  <si>
    <t>SERTAO - JEREMOABO - Gerente</t>
  </si>
  <si>
    <t>E13935893202411111842ZZC6pJybOHi</t>
  </si>
  <si>
    <t>Synara Localidade</t>
  </si>
  <si>
    <t>Synara Parceiro</t>
  </si>
  <si>
    <t>E139358932024111118447HcOBmTUGab</t>
  </si>
  <si>
    <t>E13935893202411111845iNWjcw460qJ</t>
  </si>
  <si>
    <t>E139358932024111118472xwbnKn0QPi</t>
  </si>
  <si>
    <t>LOURIVAL ALVES SALES COSTA</t>
  </si>
  <si>
    <t>E139358932024111118485snNoZJ3vEg</t>
  </si>
  <si>
    <t>E13935893202411111844DRLxmvzeuM8</t>
  </si>
  <si>
    <t>AE - CACHOEIRA GERENTE</t>
  </si>
  <si>
    <t>AE - CACHOEIRA LOCALIDADE</t>
  </si>
  <si>
    <t>AE - CACHOEIRA Parceiro 2</t>
  </si>
  <si>
    <t>E13935893202411111850OC4wN2bFcdG</t>
  </si>
  <si>
    <t>E13935893202411111850GvDtO9e04qk</t>
  </si>
  <si>
    <t>Itaparica - Localidade</t>
  </si>
  <si>
    <t>Itaparica - Gerente</t>
  </si>
  <si>
    <t>Itaparica - Parceiro 2</t>
  </si>
  <si>
    <t>E13935893202411111852wJmDOViJlYy</t>
  </si>
  <si>
    <t>E13935893202411111852Jozy8ayHMi8</t>
  </si>
  <si>
    <t>088a2aef-a2b2-4de8-b8eb-90897250156e</t>
  </si>
  <si>
    <t>E13935893202411111853FwlXpygAqLm</t>
  </si>
  <si>
    <t>Reijan dos Santos Almeida</t>
  </si>
  <si>
    <t>E13935893202411111854rzYi8Aeepqm**E13935893202411111854ZqVD78P6NVO</t>
  </si>
  <si>
    <t>E13935893202411111855TQ7Nh1tPJfc</t>
  </si>
  <si>
    <t>SERTAO - JEREMOABO - Localidade</t>
  </si>
  <si>
    <t>E13935893202411111859YyrOMDEpvcu</t>
  </si>
  <si>
    <t>E13935893202411111900ICE9CrDHzAg</t>
  </si>
  <si>
    <t>E13935893202411111900nS67Y508ix0</t>
  </si>
  <si>
    <t>E13935893202411111901tG4hMkyindv</t>
  </si>
  <si>
    <t>E13935893202411111902HYqiHbM7Gsr</t>
  </si>
  <si>
    <t>E13935893202411111903NYp8UpQJgpI**E13935893202411111902B0iNu7KRNB1</t>
  </si>
  <si>
    <t>E13935893202411111904R1JpnQJ3zzQ</t>
  </si>
  <si>
    <t>E13935893202411111903j6AI7x3WZOQ</t>
  </si>
  <si>
    <t>E13935893202411111904dVwEJVqyeOI</t>
  </si>
  <si>
    <t>CONFRA MARKETING</t>
  </si>
  <si>
    <t>CONFRA PARA MARKETIN</t>
  </si>
  <si>
    <t>03ce2e83-94d8-4cb5-b57b-2ea70cd00d9e</t>
  </si>
  <si>
    <t>E13935893202412042119c0L4KCsns0V</t>
  </si>
  <si>
    <t>JBPOPUPULAROFICIAL</t>
  </si>
  <si>
    <t>ATENDIMENTO</t>
  </si>
  <si>
    <t>BONES PARA OS AFILIADOS 1/2</t>
  </si>
  <si>
    <t>E13935893202412061300I0wbLzRK6XU</t>
  </si>
  <si>
    <t>AÇÃO VITÓRIA X GRÊMIO 04/12</t>
  </si>
  <si>
    <t>TRANPORTE X ÁGUA AÇÃO VITÓRIA X GRÊMIO 04/12</t>
  </si>
  <si>
    <t>54a56df2-32b7-43e8-9793-34487e2fb765</t>
  </si>
  <si>
    <t>b433d124-8ed8-4704-99d3-6d366804c06d</t>
  </si>
  <si>
    <t>TRANPORTE X ÁGUA AÇÃO BAHIA X ATLÉTICO GO 08/12</t>
  </si>
  <si>
    <t>AÇÃO BAHIA X ATLÉTICO GO 08/12</t>
  </si>
  <si>
    <t>PATROCINIO</t>
  </si>
  <si>
    <t>PATROCIONIO PARA BOIADEIRO</t>
  </si>
  <si>
    <t>DIVULGAÇÕES (INFLUENCER INTERNA) + 30 AFILIADOS MÊS NOVEMBRO24</t>
  </si>
  <si>
    <t>CAMISAS MILHAR BLACK</t>
  </si>
  <si>
    <t>E13935893202412091322mbLiTx5AWhC</t>
  </si>
  <si>
    <t>bbfd1cb4-ae15-4216-9068-acf7312e0d6d</t>
  </si>
  <si>
    <t>cc1b0566-140a-4e4e-9a82-a4c4bcb35882</t>
  </si>
  <si>
    <t>Conta cc</t>
  </si>
  <si>
    <t>E13935893202412071155Wtg1n97Pfm7</t>
  </si>
  <si>
    <t>E13935893202412071131aou3qFAtcWW</t>
  </si>
  <si>
    <t>94925a52-c01e-4582-8a56-377d7f05ff59</t>
  </si>
  <si>
    <t>adfc7fb0-9f6c-451b-83cb-48101ad982f6</t>
  </si>
  <si>
    <t>32079d1f-0d7b-466c-9d48-9afe5c06d7f3</t>
  </si>
  <si>
    <t>e207918b-6f99-4e1e-a651-61baee073458</t>
  </si>
  <si>
    <t>E139358932024121013204hq3Bi8P2kW</t>
  </si>
  <si>
    <t>E13935893202412101320nERfUU1YlVy</t>
  </si>
  <si>
    <t>E13935893202412101319fSt5hvi5EoN</t>
  </si>
  <si>
    <t>PAGEMENTO REDE</t>
  </si>
  <si>
    <t>PATRICK 1370 Até dia 10</t>
  </si>
  <si>
    <t>ADM 83</t>
  </si>
  <si>
    <t>Transferido 121.563,18</t>
  </si>
  <si>
    <t>CONTA CORRENTE</t>
  </si>
  <si>
    <t>PAGAMANETO</t>
  </si>
  <si>
    <t>FALCÃO - LOCALIDADE</t>
  </si>
  <si>
    <t>FALCÃO - GERENTE</t>
  </si>
  <si>
    <t>FALCÃO - PARCEIRO</t>
  </si>
  <si>
    <t>#VALUE!</t>
  </si>
  <si>
    <t>GUARAJUBA Localidade</t>
  </si>
  <si>
    <t>GUARAJUBA Gerente</t>
  </si>
  <si>
    <t>GUARAJUBA Parceiro</t>
  </si>
  <si>
    <t>Salvador - Parceiro2</t>
  </si>
  <si>
    <t>ALMOÇO DE NEGOCIOS</t>
  </si>
  <si>
    <t>ALMOÇO DE NEGOCIOS COM JOÃO</t>
  </si>
  <si>
    <t>E139358932024121021194LVh3ZTKikS</t>
  </si>
  <si>
    <t>1c4d2b03-eae0-402e-9d7f-24fd85d3b113</t>
  </si>
  <si>
    <t>PAGEMENTO REDE + 10.846,78 MÊS PASSADO</t>
  </si>
  <si>
    <t>b185c39d-a32e-4281-af56-000ae6e1f485</t>
  </si>
  <si>
    <t>VALOR APORTADO</t>
  </si>
  <si>
    <t>VALOR NÃO CREDITADO</t>
  </si>
  <si>
    <t>IMPUSIONAR INSTAGRAM DEBITO</t>
  </si>
  <si>
    <t>ADESIVOS MIX PRODUTOS - PDV</t>
  </si>
  <si>
    <t>REFERENTE A 7 DIAS DE 4 PROMOTORAS</t>
  </si>
  <si>
    <t>SORTEIO</t>
  </si>
  <si>
    <t>CREDITO PARA FAZER SORTEIO DA PALESTRA</t>
  </si>
  <si>
    <t>SACOLA</t>
  </si>
  <si>
    <t>SACOLA PARA A PALESTRA</t>
  </si>
  <si>
    <t>COMPRA DE BM</t>
  </si>
  <si>
    <t>REEMBOLSO ADM DART</t>
  </si>
  <si>
    <t>ENSAIO FOTOGRÁFICO 12/12 (INFLUENCERS TALITA + GLEICE)</t>
  </si>
  <si>
    <t>PACOTE FOTOS EXTRAS ENSAIO FOTOGRÁFICO GERAL (35 FOTOS EXTRAS)</t>
  </si>
  <si>
    <t>FOTOS</t>
  </si>
  <si>
    <t>REDE SALLES 03 INFLUENCRS</t>
  </si>
  <si>
    <t>IMPUSIONAR INSTAGRAM APEX</t>
  </si>
  <si>
    <t>SERVIÇO DA APEX</t>
  </si>
  <si>
    <t>E13935893202412131729DKNYVKsyr5p</t>
  </si>
  <si>
    <t>590a132d-b799-4c72-a221-0de2c829cd2d</t>
  </si>
  <si>
    <t>E13935893202412141145RaLQ5Uw9rXH</t>
  </si>
  <si>
    <t>4613ae7f-a69f-4aaa-97a8-71d4ddf9922a</t>
  </si>
  <si>
    <t>940f2e09-17af-474d-97f9-b72e7ef4a35c</t>
  </si>
  <si>
    <t>E13935893202412162155TmlZXw9D5AJ</t>
  </si>
  <si>
    <t xml:space="preserve">EMPRESA DE IMPUSIONAMENTO </t>
  </si>
  <si>
    <t>e05eb0cf-96e4-45a7-b67e-bd433bbc12eb</t>
  </si>
  <si>
    <t>5f8780df-f290-4bb4-90cf-8912c92ab17c</t>
  </si>
  <si>
    <t>ser3e575f-3f8d-4d4c-b6bb-2061b04b6bc0</t>
  </si>
  <si>
    <t>964159a9-10a3-4719-8865-64e94c6657cc</t>
  </si>
  <si>
    <t>cbc5f05a-caf6-45c6-a6b9-e08cf4604af8</t>
  </si>
  <si>
    <t>E13935893202412192124UymxNt4p7Wz</t>
  </si>
  <si>
    <t>050bd9d6-a8fa-485b-a71c-d961ed029b5c</t>
  </si>
  <si>
    <t>E13935893202412161611fct7mfzBdZ7</t>
  </si>
  <si>
    <t>E13935893202412161415QeXdDrKg9J5</t>
  </si>
  <si>
    <t>E13935893202412161416aXwntD6BTqr</t>
  </si>
  <si>
    <t>CONFRA SOL E GINO</t>
  </si>
  <si>
    <t>VALOR DESTINADO PARA CONFRA DA EQUIPE SOL E GINO</t>
  </si>
  <si>
    <t>COMPRA FÉRIAS</t>
  </si>
  <si>
    <t>COMPRA DE FÉRIAS DE MELIODAS</t>
  </si>
  <si>
    <t>E13935893202412201440v8a0YDHp52Q</t>
  </si>
  <si>
    <t>PAGAMENTO DE PESSOAL</t>
  </si>
  <si>
    <t>PAGAMENTO DE PESSOAL RESTANTE</t>
  </si>
  <si>
    <t>f7027c73-335b-4702-969a-96b570233f9e</t>
  </si>
  <si>
    <t>cd5003de-d9e7-441d-a766-8aed3c04a8ab</t>
  </si>
  <si>
    <t>PAGAMENTO EXTRA SQUALL + 50% 13º</t>
  </si>
  <si>
    <t>6e6f5429-d146-4bfa-a354-a0379f2643a7</t>
  </si>
  <si>
    <t>REEMBOLSO CAIXA GINO</t>
  </si>
  <si>
    <t>e0bb0747-cda8-4284-abc3-0288f12ba67f</t>
  </si>
  <si>
    <t>9fed3ee5-22fa-4a24-b206-c567bf3a26a6</t>
  </si>
  <si>
    <t>PAGAMENTO SSA</t>
  </si>
  <si>
    <t>AJUDA CONFRATERNIZAÇÃO EQUIPE CPD E OPERACIONAL</t>
  </si>
  <si>
    <t>CONFRATERNIZAÇÃO</t>
  </si>
  <si>
    <t>76c06cf0-f3d5-4829-af3b-45286824add8</t>
  </si>
  <si>
    <t>686643af-d8d6-4c72-a87d-04ae3b599844</t>
  </si>
  <si>
    <t>SALARIO DESIGNER</t>
  </si>
  <si>
    <t>c9f732bc-1daa-4dc7-ab6d-86eb502fb5b2</t>
  </si>
  <si>
    <t>ffa89d13-84dd-4b93-b801-28b5babfe22d</t>
  </si>
  <si>
    <t>PUBLICIDADE PARA CAMAÇARI</t>
  </si>
  <si>
    <t>E139358932024122413286IKHvCkd7W9</t>
  </si>
  <si>
    <t>E13935893202412261136XrTf8VQB7Kg</t>
  </si>
  <si>
    <t>TAXA VIBRA REFERENTE A NOVEMBRO</t>
  </si>
  <si>
    <t>0c11daf2-1128-4493-b971-ef78e12d90fa</t>
  </si>
  <si>
    <t>BINGO PALESTRA</t>
  </si>
  <si>
    <t>CAMISAS POLIESTER</t>
  </si>
  <si>
    <t>VALOR REEMBOLSO NO ADM DE DARTY</t>
  </si>
  <si>
    <t>VALOR DESTINADO A TILSON PARA SORTEIO</t>
  </si>
  <si>
    <t>E139358932024122718418c0COMp7Aho</t>
  </si>
  <si>
    <t>E13935893202412271840jhJNIWTgN4W</t>
  </si>
  <si>
    <t>cf9404f2-ffcb-4989-939f-aff6bb801922</t>
  </si>
  <si>
    <t>E13935893202412271130T4Xn7aLGYR9</t>
  </si>
  <si>
    <t>E13935893202412271124qPCkodbAHEV</t>
  </si>
  <si>
    <t>E13935893202412301255OYIwfWH1xp5</t>
  </si>
  <si>
    <t>SISTEMA DIGISAC DE ATENDIMENTO DEZ</t>
  </si>
  <si>
    <t>E13935893202412301322555lLjnRrya</t>
  </si>
  <si>
    <t>E13935893202412301321eggbZhtsPN2</t>
  </si>
  <si>
    <t>d6bb7966-64ab-44da-ae70-01a093200347</t>
  </si>
  <si>
    <t>DIVERSOS ( CANVA, PHOT.. E ETC )</t>
  </si>
  <si>
    <t>EQUIPE EVENTO HANGAR</t>
  </si>
  <si>
    <t xml:space="preserve">EQUIPAMENTO ESCRITORIO </t>
  </si>
  <si>
    <t>REEMBOLSO ADM LUA (AUTORIZADO POR JIM)</t>
  </si>
  <si>
    <t>05ca04ac-e654-40cd-9888-b17cff94099e</t>
  </si>
  <si>
    <t xml:space="preserve"> IMAGEM (INFLUENCER INTERNA)  DEZEMBRO24</t>
  </si>
  <si>
    <t>TRAFEGO PARA IMPUSIONAR JBPOPULAR</t>
  </si>
  <si>
    <t>E13935893202501041523NZVStB4NOS5</t>
  </si>
  <si>
    <t>057fa77f-c19c-4069-9e44-56bd48171908</t>
  </si>
  <si>
    <t>LEVAR MATERIAL  AÇÃO PRAIA AMANHÃ  DOM BARRA X RIBEIRA</t>
  </si>
  <si>
    <t>TRANSPORTE X ÁGUA ACÃO PRAIA BARRA /RIBEIRA</t>
  </si>
  <si>
    <t>ACÃO PRAIA BARRA /RIBEIRA 05/01</t>
  </si>
  <si>
    <t>IMPUSIONAR ADS</t>
  </si>
  <si>
    <t>TOTAL AMORTIZADO</t>
  </si>
  <si>
    <t>PAGO.</t>
  </si>
  <si>
    <t>E13935893202501061141k63iEqIyuQu</t>
  </si>
  <si>
    <t>2d81c7d8-22ab-4930-8050-9c06351faa66</t>
  </si>
  <si>
    <t>7c27801e-8312-4419-a468-0f92c56beeec</t>
  </si>
  <si>
    <t>ef04157e-76fd-41e7-b517-891c6e9e1b5b</t>
  </si>
  <si>
    <t>cd6c348c-7753-4944-9a46-ea34705b0262</t>
  </si>
  <si>
    <t>E13935893202501051345lq1IYiWL879</t>
  </si>
  <si>
    <t>E139358932025010418394CQlC2I6StM</t>
  </si>
  <si>
    <t>ENCONTRO DA EMPRESA ENCERRAMENTO DE ANO VALOR A MAIS DOS CONVIDADOS</t>
  </si>
  <si>
    <t>NATAL TORRE 6 E TORRE 6 + TAXA</t>
  </si>
  <si>
    <t>ESTACIONAMENTO SUB-ZERO</t>
  </si>
  <si>
    <t>AGUA TORRE 6</t>
  </si>
  <si>
    <t>INFLUENCER DE LAGOSTEIRO 3K/1</t>
  </si>
  <si>
    <t>E13935893202501071321TxtIaII0V61</t>
  </si>
  <si>
    <t>E139358932025010712189QNkKoLN62G</t>
  </si>
  <si>
    <t>674afb49-486f-4960-97e4-ceaa3b59c29b</t>
  </si>
  <si>
    <t>MENSALIDADE DA GOTO NOV</t>
  </si>
  <si>
    <t>MENSALIDADE DA GOTO DEZ</t>
  </si>
  <si>
    <t>E13935893202501071518AX2pZB8AuRe</t>
  </si>
  <si>
    <t>NOVOS LOOKS AÇÃO PRAIAS</t>
  </si>
  <si>
    <t>BONES PARA OS AFILIADOS 2/2</t>
  </si>
  <si>
    <t>E13935893202501081820QHzJ1mwtefu</t>
  </si>
  <si>
    <t>E13935893202501081817EYTTc661b4V</t>
  </si>
  <si>
    <t>E13935893202501081813Ywt9YsiNLdp</t>
  </si>
  <si>
    <t>ac9c9fab-2366-4b58-b488-74d1bf5b29b5</t>
  </si>
  <si>
    <t>E13935893202501091447kobPy5RDrAx</t>
  </si>
  <si>
    <t>E13935893202501091147yzZpKSjZKmv</t>
  </si>
  <si>
    <t>PAGAMENTO DA DAM BANCO</t>
  </si>
  <si>
    <t>E13935893202501101324fF9uH6jnNKg</t>
  </si>
  <si>
    <t>PROMOTORAS REDE AVULSO</t>
  </si>
  <si>
    <t>05 SHORTS AÇÃO PRAIAS</t>
  </si>
  <si>
    <t>AÇÃO VITÓRIA X BARCELONA</t>
  </si>
  <si>
    <t>AÇÃO VITÓRIA X BARCELONA TRANSPORTE X ÁGUA</t>
  </si>
  <si>
    <t>REEMBOLSO GINO</t>
  </si>
  <si>
    <t>FATURA DE ENERGIA SALA EXPNASÃO</t>
  </si>
  <si>
    <t>INTERNET SALA EXPNASÃO TRAFEGO</t>
  </si>
  <si>
    <t>E13935893202501131248s999SFLFm9O</t>
  </si>
  <si>
    <t>E13935893202501131247L6wwaIcBl8w</t>
  </si>
  <si>
    <t>E13935893202501131246ojzXMmS45f3</t>
  </si>
  <si>
    <t>d6a8adf3-520a-46e4-8325-b78469b01d5c</t>
  </si>
  <si>
    <t>7bdca514-72f2-4bdf-91a4-32a07bcb45f6</t>
  </si>
  <si>
    <t>2193860b-afb3-4dcd-9dd5-6918f9ba2abf</t>
  </si>
  <si>
    <t>1ac7fb88-43f0-4095-9020-8158d190e8b8</t>
  </si>
  <si>
    <t>MONITOR PARA FUNCIONÁRIOS</t>
  </si>
  <si>
    <t>E13935893202501131314M6lURsZSNia</t>
  </si>
  <si>
    <t>NOTEBOOK PARA DESIGNER</t>
  </si>
  <si>
    <t>DOMINIO EOBICHO</t>
  </si>
  <si>
    <t>PAGAMENTO DE 1K DE LEED</t>
  </si>
  <si>
    <t>ALMOÇO DE REUNIÃO DEV</t>
  </si>
  <si>
    <t>E13935893202501161223BeeWlsjG9GR</t>
  </si>
  <si>
    <t>E13935893202501151656r2wOriZdamR</t>
  </si>
  <si>
    <t>E13935893202501141735zpQOrQVN3SJ</t>
  </si>
  <si>
    <t>E13935893202501131543LFxgPRyXrak</t>
  </si>
  <si>
    <t>MATERIAL BRINDES 50% (200 DE CADA BONÉS, VISEIRAS E SACOCHILAS) 1/2</t>
  </si>
  <si>
    <t>MATERIAL BRINDES COPO ECO 50% PERSONALIZADO COM IML
550 ML EM PP 1/2</t>
  </si>
  <si>
    <t>ALMOÇO DE REUNIÃO</t>
  </si>
  <si>
    <t>FRETE COPOS ECOLABEL</t>
  </si>
  <si>
    <t>05 NOVOS LOOKS AÇÃO</t>
  </si>
  <si>
    <t>AÇÃO BAHIA X JEQUIÉ 16/01</t>
  </si>
  <si>
    <t>AÇÃO BAHIA X JEQUIÉ TRANPORTE X ÁGUA</t>
  </si>
  <si>
    <t>AÇÃO BONFIM TRANSPORTE X ÁGUA</t>
  </si>
  <si>
    <t>FÉRIAS</t>
  </si>
  <si>
    <t>COMPRA DE FÉRIAS GINO</t>
  </si>
  <si>
    <t>AÇÃO VITÓRIA X JACUIPENSE (TRANPORTE X ÁGUA) 19.01</t>
  </si>
  <si>
    <t>AÇÃO VITÓRIA X JACUIPENSE 19.01 DOMINGO</t>
  </si>
  <si>
    <t>BLEED</t>
  </si>
  <si>
    <t>CREDITO JOGO</t>
  </si>
  <si>
    <t>CREDITO PARA TESTE SISTEMA</t>
  </si>
  <si>
    <t>BAHIA X SAMPAIO CORRÊA 23/01 TRANSPORTE X ÁGUA</t>
  </si>
  <si>
    <t>MATERIAL BRINDES COPO ECO RESTANTE 50% PERSONALIZADO COM IML 550 ML EM PP</t>
  </si>
  <si>
    <t>BAHIA X SAMPAIO CORRÊA 23/01</t>
  </si>
  <si>
    <t>E13935893202501161448LCkUPFPvxfo</t>
  </si>
  <si>
    <t>a0f5a9a8-238a-4b00-b4c3-6dc33673adb2</t>
  </si>
  <si>
    <t>fa6cf328-c18e-4a60-8740-dcb40977f173</t>
  </si>
  <si>
    <t>e8e9fec6-c4d3-4c7c-8577-74597ee28359</t>
  </si>
  <si>
    <t>E13935893202501161223oy2kgcfxG9l</t>
  </si>
  <si>
    <t>5b75324d-055b-4360-8b5b-bf5eabe87161</t>
  </si>
  <si>
    <t>E13935893202501171506PBzjgTC2FVv</t>
  </si>
  <si>
    <t>cea8867a-9c25-4229-b634-6cc6fa1a5751</t>
  </si>
  <si>
    <t>987d3a59-fa9e-4567-a7ef-370f0f103385</t>
  </si>
  <si>
    <t>d58852c0-595c-40a7-af9a-4c9be19ad35b</t>
  </si>
  <si>
    <t>E13935893202501171837y83yZHJIkB2</t>
  </si>
  <si>
    <t>ea8d8229-889e-42fc-9b05-2864b2d34e84</t>
  </si>
  <si>
    <t>32a03a68-6a43-442a-851c-eb28be3145c9</t>
  </si>
  <si>
    <t>27e3f0e9-6eb7-4a71-b2a1-1c72f267bf1e</t>
  </si>
  <si>
    <t>b4acd95c-b0e8-4e73-b72c-f7f71a4fc5ec</t>
  </si>
  <si>
    <t>ea55c199-a404-41cb-8901-738efaa6163b</t>
  </si>
  <si>
    <t>d672c289-945f-4c13-b10f-564fc6681bdf</t>
  </si>
  <si>
    <t>2c0f4ea5-670f-4caa-9ce4-b0856e5d75c8</t>
  </si>
  <si>
    <t>E13935893202501201929urZ7tcJ2uEB</t>
  </si>
  <si>
    <t>PAGAMENTO DE REDE</t>
  </si>
  <si>
    <t>ff79feb1-dec6-4cbb-b962-4d8eb8897d1d</t>
  </si>
  <si>
    <t>763c8045-f1f6-4407-9976-e9a236e5e136</t>
  </si>
  <si>
    <t>edd7f5a9-403c-4a91-b869-d456604b7a56</t>
  </si>
  <si>
    <t>3f0cb244-31b0-41e8-8514-8c43e87b8518</t>
  </si>
  <si>
    <t>53d60067-8dc9-437f-8678-5c5c321a735d</t>
  </si>
  <si>
    <t>E1320335420250123205516931605808</t>
  </si>
  <si>
    <t>c239ddaa-e825-4790-8849-b905d15eb466</t>
  </si>
  <si>
    <t>04c5dd47-511d-43a9-8304-cfb7ce5cb063</t>
  </si>
  <si>
    <t>0ca8c8fc-d934-4a19-8022-4058bdd1d2f6</t>
  </si>
  <si>
    <t>E1320335420250124134824319326130</t>
  </si>
  <si>
    <t>E1320335420250124134910131369986</t>
  </si>
  <si>
    <t>E1320335420250124135058903680707</t>
  </si>
  <si>
    <t>E1320335420250124183314654666743</t>
  </si>
  <si>
    <t>E1320335420250124201807197398547</t>
  </si>
  <si>
    <t>AÇÃO VITÓRIA X COLO COLO</t>
  </si>
  <si>
    <t>AÇÃO VITÓRIA X COLO COLO TRANSPORTE X ÁGUA</t>
  </si>
  <si>
    <t>AÇÃO BAHIA X PORTO TRANSPORTE X ÁGUA</t>
  </si>
  <si>
    <t>ACÃO BAHIA X PORTO 26.01 DOMINGO</t>
  </si>
  <si>
    <t>ed577ec1-1c83-4045-b57b-dcec830392c0</t>
  </si>
  <si>
    <t>e5100c97-cadf-413a-818c-f14fdec7d392</t>
  </si>
  <si>
    <t>fc315a49-e374-415d-981c-3a3aed42eab5</t>
  </si>
  <si>
    <t>99f82cb0-552c-4278-8e8b-4c7aa1fe5e4e</t>
  </si>
  <si>
    <t>LAG</t>
  </si>
  <si>
    <t>PEDAGIO/COMBUSTIVEL/ALIMENTAÇÃO PORTÃO, GUARAJUBA, JAUA, JB LITORAL</t>
  </si>
  <si>
    <t>23/01 - 25/01 - 26/01 ARENA FONTE NOVA 50%</t>
  </si>
  <si>
    <t>COMPRA DE DOMINIO</t>
  </si>
  <si>
    <t>AÇÃO VITÓRIA X JACOBINA (TRANSPORTE X ÁGUA)</t>
  </si>
  <si>
    <t>E1320335420250130152313506089152</t>
  </si>
  <si>
    <t>E1320335420250130131206947543163</t>
  </si>
  <si>
    <t>96acdead-193b-45c1-b1e9-c2afa40a5a5f</t>
  </si>
  <si>
    <t>E1320335420250129130800068566785</t>
  </si>
  <si>
    <t>E1320335420250129132727801299983</t>
  </si>
  <si>
    <t>b818e54b-e42c-4356-82a0-f61c71237fdc</t>
  </si>
  <si>
    <t>E1320335420250128174641008647342</t>
  </si>
  <si>
    <t>E1320335420250128174737491992992</t>
  </si>
  <si>
    <t>E1320335420250128185426546658226</t>
  </si>
  <si>
    <t>E1320335420250128185440887374985</t>
  </si>
  <si>
    <t>0bf9b6db-ec41-4467-9f02-a88e6217a725</t>
  </si>
  <si>
    <t>E1320335420250127180325766934090</t>
  </si>
  <si>
    <t>ACÃO VITÓRIA X JACOBINA 30.01</t>
  </si>
  <si>
    <t>e4d07b6e-aeab-44d9-94ff-6bd6aa7f5e45</t>
  </si>
  <si>
    <t>62566ffa-5fac-42bc-9c9b-78566f6d822e</t>
  </si>
  <si>
    <t>63893ed4-0625-4d79-8897-9673d19a3b63</t>
  </si>
  <si>
    <t>PAGAMENTO EXTRA SQUALL</t>
  </si>
  <si>
    <t>E1320335420250131134632901253058</t>
  </si>
  <si>
    <t>E1320335420250131134853339530076</t>
  </si>
  <si>
    <t>E1320335420250127145339256497405</t>
  </si>
  <si>
    <t>E13935893202501101318dUx95xf43xj</t>
  </si>
  <si>
    <t>PAGAMENTO DE FSA</t>
  </si>
  <si>
    <t>AGENCIA ENVIO DE CONTRATO</t>
  </si>
  <si>
    <t>MATERIAL SALA SOL</t>
  </si>
  <si>
    <t>COLETE JOGO</t>
  </si>
  <si>
    <t>E1320335420250131143811749748348</t>
  </si>
  <si>
    <t>E1320335420250131143752615362122</t>
  </si>
  <si>
    <t xml:space="preserve">REELOCAÇÃO CAMERA SALA DE MARKETING </t>
  </si>
  <si>
    <t>TROCA DE MOVEIS SALA MARKETING</t>
  </si>
  <si>
    <t>ALIMENTAÇÃO E TRANSPORTE 2 FUNCIONARIOS</t>
  </si>
  <si>
    <t>RECARCAGA EQUIPE</t>
  </si>
  <si>
    <t>ESTACIONAMENTO SUB 0</t>
  </si>
  <si>
    <t>TESTE DO APLICATIVO</t>
  </si>
  <si>
    <t>MERCADO TORRE 6</t>
  </si>
  <si>
    <t>CAFÉ DA MANHA TORRE 6</t>
  </si>
  <si>
    <t>RECARGA SQUALL</t>
  </si>
  <si>
    <t>DRIVE EXTERNO</t>
  </si>
  <si>
    <t>MATERIAL ESCRITORIO TORRE 6</t>
  </si>
  <si>
    <t>ESTACIONAMENTO GURU</t>
  </si>
  <si>
    <t>SALA EXPANSÃO</t>
  </si>
  <si>
    <t>TESTE APP</t>
  </si>
  <si>
    <t>MATERIAL DE CAFÉ TORRE 6</t>
  </si>
  <si>
    <t>ALUGUEL EXPANSÃO</t>
  </si>
  <si>
    <t>TRAFEGO BLEED</t>
  </si>
  <si>
    <t xml:space="preserve">BA X VI TRANSPORTE X ÁGUA </t>
  </si>
  <si>
    <t>DIVULGAÇÕES (INFLUENCER INTERNA) + 30cpas JAN24</t>
  </si>
  <si>
    <t>ACÃO BA X VI 01.12 SÁBADO</t>
  </si>
  <si>
    <t>E1320335420250203125507204592069</t>
  </si>
  <si>
    <t>E1320335420250203131339967615961</t>
  </si>
  <si>
    <t>9084ed4e-05ba-4e91-9d2b-de7e29478787</t>
  </si>
  <si>
    <t>4d36de17-7316-4231-b6eb-2096793a15fb</t>
  </si>
  <si>
    <t>66929c53-29ef-4d72-b951-3bf55f9fab86</t>
  </si>
  <si>
    <t>SALDO JAN 24</t>
  </si>
  <si>
    <t>IMPUSIONAR INSTAGRAM POWER</t>
  </si>
  <si>
    <t>E1320335420250203172201761409198</t>
  </si>
  <si>
    <t>E1320335420250203172137913480790</t>
  </si>
  <si>
    <t>E1320335420250203131747738126043</t>
  </si>
  <si>
    <t>E1320335420250203170102053499942</t>
  </si>
  <si>
    <t>5d1b7f90-2cb4-4e22-ac11-0e10ad5181f5</t>
  </si>
  <si>
    <t>FSA</t>
  </si>
  <si>
    <t>PROJEÇÕES</t>
  </si>
  <si>
    <t>AÇÃO DE RUA</t>
  </si>
  <si>
    <t>LOCALIDADES</t>
  </si>
  <si>
    <t>AFILIADOS</t>
  </si>
  <si>
    <t>RECEITAS</t>
  </si>
  <si>
    <t>DEPOSITOS</t>
  </si>
  <si>
    <t>SAQUES</t>
  </si>
  <si>
    <t>RESULTADO</t>
  </si>
  <si>
    <t>DESPESAS EM ABERTO</t>
  </si>
  <si>
    <t>SOLICITAÇÃO DE APORTE</t>
  </si>
  <si>
    <t>EXTREME PUSH</t>
  </si>
  <si>
    <t>COMPRA DA CONTA GOOGLE</t>
  </si>
  <si>
    <t>COMPRA DE CELULAR PARA REDE SOCIAS</t>
  </si>
  <si>
    <t>E1320335420250204175934167950298</t>
  </si>
  <si>
    <t>E1320335420250204175905841923468</t>
  </si>
  <si>
    <t>E1320335420250204175835247360626</t>
  </si>
  <si>
    <t>E1320335420250204141349904334362</t>
  </si>
  <si>
    <t>E1320335420250204102701140330306</t>
  </si>
  <si>
    <t>E1320335420250203231203170180572</t>
  </si>
  <si>
    <t>DESPESA POR PERIODO</t>
  </si>
  <si>
    <t>1 A 7</t>
  </si>
  <si>
    <t>8 A 14</t>
  </si>
  <si>
    <t>15 A 21</t>
  </si>
  <si>
    <t>22 A 31</t>
  </si>
  <si>
    <t>TRAFEGO INTERNO</t>
  </si>
  <si>
    <t>TRAFEGO EXTERNO</t>
  </si>
  <si>
    <t>RECEITA - DESPESAS</t>
  </si>
  <si>
    <t>APORTE NECESSÁRIO</t>
  </si>
  <si>
    <t>SALDO CLIENTES</t>
  </si>
  <si>
    <t>VITÓRIA X SOUSA TRANSPORTE X ÁGUA 04/02</t>
  </si>
  <si>
    <t>VITÓRIA X SOUSA 04/02</t>
  </si>
  <si>
    <t>EM ANALISE</t>
  </si>
  <si>
    <t>REF. DEZ</t>
  </si>
  <si>
    <t>URGENTE</t>
  </si>
  <si>
    <t>RECEITA PREVISTA</t>
  </si>
  <si>
    <t>APORTE PREVISTO</t>
  </si>
  <si>
    <t>540UNI CARTAOZINHOS QRCODE (100 CADA) + 1A4 CADA) (MATERIAL AFILIADO PDV) LOCALIDADES 1/2</t>
  </si>
  <si>
    <t>540UNI CARTAOZINHOS QRCODE (100 CADA) + 1A4 CADA) (MATERIAL AFILIADO PDV) LOCALIDADES 2/2</t>
  </si>
  <si>
    <t>REPARO DE PUBLICIDADE ERRADA</t>
  </si>
  <si>
    <t>a831c288-805d-41f7-973d-458056e4bc4f</t>
  </si>
  <si>
    <t>E1320335420250207120903181958522</t>
  </si>
  <si>
    <t>d98ffdce-abce-4053-9ffa-57e4a2a6f18f</t>
  </si>
  <si>
    <t>E1320335420250205174005800508977</t>
  </si>
  <si>
    <t>992c0d2f-fcac-4885-9045-eb6449101414</t>
  </si>
  <si>
    <t>780dba52-9c11-45fb-a908-7f7d1eb51a18</t>
  </si>
  <si>
    <t>881f8816-7447-4054-8103-5131555dc68d</t>
  </si>
  <si>
    <t>E1320335420250205010847395558118</t>
  </si>
  <si>
    <t>PAGAMENTO SSA REFERENTE A DEZEMBRO</t>
  </si>
  <si>
    <t>cpf</t>
  </si>
  <si>
    <t>diferença de comissão</t>
  </si>
  <si>
    <t>54824125553</t>
  </si>
  <si>
    <t>90173120504</t>
  </si>
  <si>
    <t>knkHes</t>
  </si>
  <si>
    <t>97519626504</t>
  </si>
  <si>
    <t>H7Gr3b</t>
  </si>
  <si>
    <t>07187248520</t>
  </si>
  <si>
    <t>03471614567</t>
  </si>
  <si>
    <t>g34VuN</t>
  </si>
  <si>
    <t>82612366504</t>
  </si>
  <si>
    <t>PnQS7N</t>
  </si>
  <si>
    <t>07708496527</t>
  </si>
  <si>
    <t>rgWmMX</t>
  </si>
  <si>
    <t>07434313595</t>
  </si>
  <si>
    <t>MthHR1</t>
  </si>
  <si>
    <t>06822044558</t>
  </si>
  <si>
    <t>LXmgNt</t>
  </si>
  <si>
    <t>08922811544</t>
  </si>
  <si>
    <t>I3HZU7</t>
  </si>
  <si>
    <t>64778754549</t>
  </si>
  <si>
    <t>90247507504</t>
  </si>
  <si>
    <t>cbcpm6</t>
  </si>
  <si>
    <t>80875815553</t>
  </si>
  <si>
    <t>z2Jgsj</t>
  </si>
  <si>
    <t>01852349506</t>
  </si>
  <si>
    <t>HaLBhK</t>
  </si>
  <si>
    <t>28260082500</t>
  </si>
  <si>
    <t>d6Y7wk</t>
  </si>
  <si>
    <t>62317792549</t>
  </si>
  <si>
    <t>04813344593</t>
  </si>
  <si>
    <t>qmhyDt</t>
  </si>
  <si>
    <t>04191121545</t>
  </si>
  <si>
    <t>UbPi77</t>
  </si>
  <si>
    <t>70188270515</t>
  </si>
  <si>
    <t>JC87yZ</t>
  </si>
  <si>
    <t>03247658866</t>
  </si>
  <si>
    <t>wsOKcX</t>
  </si>
  <si>
    <t>06448387528</t>
  </si>
  <si>
    <t>UXugQP</t>
  </si>
  <si>
    <t>02533885541</t>
  </si>
  <si>
    <t>37FvTW</t>
  </si>
  <si>
    <t>79039855587</t>
  </si>
  <si>
    <t>06894218501</t>
  </si>
  <si>
    <t>pslvdf</t>
  </si>
  <si>
    <t>33475652587</t>
  </si>
  <si>
    <t>BKS1QM</t>
  </si>
  <si>
    <t>88249395549</t>
  </si>
  <si>
    <t>yfbxXx</t>
  </si>
  <si>
    <t>92435041500</t>
  </si>
  <si>
    <t>JzZ6Jw</t>
  </si>
  <si>
    <t>01156386527</t>
  </si>
  <si>
    <t>03476134547</t>
  </si>
  <si>
    <t>81448520525</t>
  </si>
  <si>
    <t>82115877500</t>
  </si>
  <si>
    <t>81373287500</t>
  </si>
  <si>
    <t>05470833860</t>
  </si>
  <si>
    <t>04899878508</t>
  </si>
  <si>
    <t>h9fnFT</t>
  </si>
  <si>
    <t>02108883509</t>
  </si>
  <si>
    <t>03078247562</t>
  </si>
  <si>
    <t>NndIXO</t>
  </si>
  <si>
    <t>02253282596</t>
  </si>
  <si>
    <t>vff2nA</t>
  </si>
  <si>
    <t>89132130520</t>
  </si>
  <si>
    <t>ZU9qOh</t>
  </si>
  <si>
    <t>04011543519</t>
  </si>
  <si>
    <t>02126987531</t>
  </si>
  <si>
    <t>1xCl6e</t>
  </si>
  <si>
    <t>83941916572</t>
  </si>
  <si>
    <t>19334621591</t>
  </si>
  <si>
    <t>uTAxpH</t>
  </si>
  <si>
    <t>78838150591</t>
  </si>
  <si>
    <t>vN6Pnp</t>
  </si>
  <si>
    <t>53492404553</t>
  </si>
  <si>
    <t>3thw4E</t>
  </si>
  <si>
    <t>82243735504</t>
  </si>
  <si>
    <t>mqG9Ml</t>
  </si>
  <si>
    <t>84100125534</t>
  </si>
  <si>
    <t>9F13gU</t>
  </si>
  <si>
    <t>07587388540</t>
  </si>
  <si>
    <t>02366171501</t>
  </si>
  <si>
    <t>lESJQV</t>
  </si>
  <si>
    <t>85899216549</t>
  </si>
  <si>
    <t>36361925587</t>
  </si>
  <si>
    <t>CfA6Yl</t>
  </si>
  <si>
    <t>02859215506</t>
  </si>
  <si>
    <t>QGjWQo</t>
  </si>
  <si>
    <t>05330164524</t>
  </si>
  <si>
    <t>8RiZdx</t>
  </si>
  <si>
    <t>87460440515</t>
  </si>
  <si>
    <t>BiBGO1</t>
  </si>
  <si>
    <t>68488742568</t>
  </si>
  <si>
    <t>03012682589</t>
  </si>
  <si>
    <t>67644732500</t>
  </si>
  <si>
    <t>AlYoyd</t>
  </si>
  <si>
    <t>56144687572</t>
  </si>
  <si>
    <t>1FJqg7</t>
  </si>
  <si>
    <t>42182832572</t>
  </si>
  <si>
    <t>89727479553</t>
  </si>
  <si>
    <t>88707016549</t>
  </si>
  <si>
    <t>kM35d7</t>
  </si>
  <si>
    <t>03568669552</t>
  </si>
  <si>
    <t>fqdl81</t>
  </si>
  <si>
    <t>88583988587</t>
  </si>
  <si>
    <t>CYOjcU</t>
  </si>
  <si>
    <t>81212666534</t>
  </si>
  <si>
    <t>G5uhjB</t>
  </si>
  <si>
    <t>01062214501</t>
  </si>
  <si>
    <t>9CQZ4q</t>
  </si>
  <si>
    <t>78408687549</t>
  </si>
  <si>
    <t>02075888566</t>
  </si>
  <si>
    <t>79908250582</t>
  </si>
  <si>
    <t>10086064568</t>
  </si>
  <si>
    <t>WBxx9w</t>
  </si>
  <si>
    <t>00531493512</t>
  </si>
  <si>
    <t>SWHfM1</t>
  </si>
  <si>
    <t>80423400525</t>
  </si>
  <si>
    <t>04617636560</t>
  </si>
  <si>
    <t>ZxM20w</t>
  </si>
  <si>
    <t>86277746502</t>
  </si>
  <si>
    <t>oWR9vE</t>
  </si>
  <si>
    <t>01731268556</t>
  </si>
  <si>
    <t>AdvF0S</t>
  </si>
  <si>
    <t>77853016549</t>
  </si>
  <si>
    <t>94991715504</t>
  </si>
  <si>
    <t>d1Jsds</t>
  </si>
  <si>
    <t>79786073568</t>
  </si>
  <si>
    <t>XrRMXD</t>
  </si>
  <si>
    <t>01737477521</t>
  </si>
  <si>
    <t>04156022544</t>
  </si>
  <si>
    <t>ROj7z8</t>
  </si>
  <si>
    <t>80337406553</t>
  </si>
  <si>
    <t>OMGVXj</t>
  </si>
  <si>
    <t>02237236577</t>
  </si>
  <si>
    <t>bOZw2I</t>
  </si>
  <si>
    <t>06385043509</t>
  </si>
  <si>
    <t>RBGOUv</t>
  </si>
  <si>
    <t>01737656531</t>
  </si>
  <si>
    <t>04526682551</t>
  </si>
  <si>
    <t>ud2saW</t>
  </si>
  <si>
    <t>90425359549</t>
  </si>
  <si>
    <t>Z53HMJ</t>
  </si>
  <si>
    <t>06608341547</t>
  </si>
  <si>
    <t>VwYJKw</t>
  </si>
  <si>
    <t>04224414570</t>
  </si>
  <si>
    <t>HTAZ4F</t>
  </si>
  <si>
    <t>01244220558</t>
  </si>
  <si>
    <t>TBCpaB</t>
  </si>
  <si>
    <t>83430580544</t>
  </si>
  <si>
    <t>0RWKXu</t>
  </si>
  <si>
    <t>00537672508</t>
  </si>
  <si>
    <t>Fy5ppf</t>
  </si>
  <si>
    <t>07628443532</t>
  </si>
  <si>
    <t>qY2ha7</t>
  </si>
  <si>
    <t>00840200595</t>
  </si>
  <si>
    <t>LURlXC</t>
  </si>
  <si>
    <t>51857650549</t>
  </si>
  <si>
    <t>G9xVjs</t>
  </si>
  <si>
    <t>02116655501</t>
  </si>
  <si>
    <t>z3Fzfk</t>
  </si>
  <si>
    <t>82243905515</t>
  </si>
  <si>
    <t>xHiKed</t>
  </si>
  <si>
    <t>42910358534</t>
  </si>
  <si>
    <t>hIfNQN</t>
  </si>
  <si>
    <t>04566763501</t>
  </si>
  <si>
    <t>02083028597</t>
  </si>
  <si>
    <t>81636180515</t>
  </si>
  <si>
    <t>iriBS2</t>
  </si>
  <si>
    <t>04501540508</t>
  </si>
  <si>
    <t>uijubz</t>
  </si>
  <si>
    <t>K3B7ZH</t>
  </si>
  <si>
    <t>95374833553</t>
  </si>
  <si>
    <t>PonPAp</t>
  </si>
  <si>
    <t>04229349505</t>
  </si>
  <si>
    <t>l3Ejkl</t>
  </si>
  <si>
    <t>05354125502</t>
  </si>
  <si>
    <t>frg90R</t>
  </si>
  <si>
    <t>96144025553</t>
  </si>
  <si>
    <t>06685280522</t>
  </si>
  <si>
    <t>gkTT4g</t>
  </si>
  <si>
    <t>00804598541</t>
  </si>
  <si>
    <t>54fdZ7</t>
  </si>
  <si>
    <t>04723230599</t>
  </si>
  <si>
    <t>NI9Viz</t>
  </si>
  <si>
    <t>08277506503</t>
  </si>
  <si>
    <t>8cEwU4</t>
  </si>
  <si>
    <t>51409976572</t>
  </si>
  <si>
    <t>77969472591</t>
  </si>
  <si>
    <t>80211569534</t>
  </si>
  <si>
    <t>02299517596</t>
  </si>
  <si>
    <t>883zcU</t>
  </si>
  <si>
    <t>53525493568</t>
  </si>
  <si>
    <t>R0C0RV</t>
  </si>
  <si>
    <t>02641997584</t>
  </si>
  <si>
    <t>DIMZMv</t>
  </si>
  <si>
    <t>64101002568</t>
  </si>
  <si>
    <t>Uz8or9</t>
  </si>
  <si>
    <t>32746750597</t>
  </si>
  <si>
    <t>vjXxgy</t>
  </si>
  <si>
    <t>78957966587</t>
  </si>
  <si>
    <t>48128147587</t>
  </si>
  <si>
    <t>1roivL</t>
  </si>
  <si>
    <t>05061001540</t>
  </si>
  <si>
    <t>RYZaVK</t>
  </si>
  <si>
    <t>07757181577</t>
  </si>
  <si>
    <t>MA5crx</t>
  </si>
  <si>
    <t>41078233500</t>
  </si>
  <si>
    <t>BmXzDe</t>
  </si>
  <si>
    <t>07050107590</t>
  </si>
  <si>
    <t>90cxYy</t>
  </si>
  <si>
    <t>00348529562</t>
  </si>
  <si>
    <t>qsCz2g</t>
  </si>
  <si>
    <t>28229010072</t>
  </si>
  <si>
    <t>93624590510</t>
  </si>
  <si>
    <t>CxsWbk</t>
  </si>
  <si>
    <t>36056243591</t>
  </si>
  <si>
    <t>JBs02f</t>
  </si>
  <si>
    <t>03121864521</t>
  </si>
  <si>
    <t>OpCBhe</t>
  </si>
  <si>
    <t>09145188521</t>
  </si>
  <si>
    <t>3TyE2l</t>
  </si>
  <si>
    <t>05894431514</t>
  </si>
  <si>
    <t>4MwVEc</t>
  </si>
  <si>
    <t>07311352533</t>
  </si>
  <si>
    <t>A4eHBH</t>
  </si>
  <si>
    <t>88534375534</t>
  </si>
  <si>
    <t>FO0x3C</t>
  </si>
  <si>
    <t>98850172591</t>
  </si>
  <si>
    <t>4Xhv9y</t>
  </si>
  <si>
    <t>39385507591</t>
  </si>
  <si>
    <t>07689691587</t>
  </si>
  <si>
    <t>Bd7PpP</t>
  </si>
  <si>
    <t>46500553500</t>
  </si>
  <si>
    <t>WuitYO</t>
  </si>
  <si>
    <t>79679846504</t>
  </si>
  <si>
    <t>92628702568</t>
  </si>
  <si>
    <t>PBUIQi</t>
  </si>
  <si>
    <t>60741368587</t>
  </si>
  <si>
    <t>03746117500</t>
  </si>
  <si>
    <t>02775198708</t>
  </si>
  <si>
    <t>qQWaDk</t>
  </si>
  <si>
    <t>51476932549</t>
  </si>
  <si>
    <t>LZHPFa</t>
  </si>
  <si>
    <t>06020638502</t>
  </si>
  <si>
    <t>PJ9IkJ</t>
  </si>
  <si>
    <t>85837844503</t>
  </si>
  <si>
    <t>lCJkrP</t>
  </si>
  <si>
    <t>5o3mnc</t>
  </si>
  <si>
    <t>86170887532</t>
  </si>
  <si>
    <t>NlMzUs</t>
  </si>
  <si>
    <t>06539208570</t>
  </si>
  <si>
    <t>724mIx</t>
  </si>
  <si>
    <t>02974376584</t>
  </si>
  <si>
    <t>hwaehP</t>
  </si>
  <si>
    <t>70678740500</t>
  </si>
  <si>
    <t>zbzt50</t>
  </si>
  <si>
    <t>86539488564</t>
  </si>
  <si>
    <t>62013033591</t>
  </si>
  <si>
    <t>63736888520</t>
  </si>
  <si>
    <t>ScRoaG</t>
  </si>
  <si>
    <t>54610290510</t>
  </si>
  <si>
    <t>pDx1wN</t>
  </si>
  <si>
    <t>38140462500</t>
  </si>
  <si>
    <t>isR91U</t>
  </si>
  <si>
    <t>00721223583</t>
  </si>
  <si>
    <t>OPc9pP</t>
  </si>
  <si>
    <t>99218550500</t>
  </si>
  <si>
    <t>Rafael Santana-620711</t>
  </si>
  <si>
    <t>05281217585</t>
  </si>
  <si>
    <t>LR7Db7</t>
  </si>
  <si>
    <t>CARMELITO SANTANA-630141</t>
  </si>
  <si>
    <t>04982517568</t>
  </si>
  <si>
    <t>exxNAh</t>
  </si>
  <si>
    <t>JOAO HENRIQUE DE JESUS BENTO</t>
  </si>
  <si>
    <t>06074651582</t>
  </si>
  <si>
    <t>gsz7HL</t>
  </si>
  <si>
    <t>ANDREZA JESUS-510186</t>
  </si>
  <si>
    <t>06865863526</t>
  </si>
  <si>
    <t>LJNjxD</t>
  </si>
  <si>
    <t>97952834568</t>
  </si>
  <si>
    <t>LEANDRO ANDRADE-510404</t>
  </si>
  <si>
    <t>85787848551</t>
  </si>
  <si>
    <t>CAM ADECIO SANTOS-060105</t>
  </si>
  <si>
    <t>04576289527</t>
  </si>
  <si>
    <t>tRmWMt</t>
  </si>
  <si>
    <t>HF-840383</t>
  </si>
  <si>
    <t>04191160524</t>
  </si>
  <si>
    <t>Marcia Dias-630112</t>
  </si>
  <si>
    <t>Osmar Matos da Silva-010925</t>
  </si>
  <si>
    <t>Alailton Santana De Jesus-010128</t>
  </si>
  <si>
    <t>CARLOS RODRIGUES-520504</t>
  </si>
  <si>
    <t>MARCOS SOUZA GUERRA</t>
  </si>
  <si>
    <t>05644792501</t>
  </si>
  <si>
    <t>AHcSU9</t>
  </si>
  <si>
    <t>Igor Pereira dos Santos-345022</t>
  </si>
  <si>
    <t>07780361543</t>
  </si>
  <si>
    <t>uODwd3</t>
  </si>
  <si>
    <t>Marcelo Nascimento dos Santos-168009</t>
  </si>
  <si>
    <t>08904224519</t>
  </si>
  <si>
    <t>tPH561</t>
  </si>
  <si>
    <t>jackson araujo de cerqueira-011307</t>
  </si>
  <si>
    <t>LIT-Klecia Silva-22015201</t>
  </si>
  <si>
    <t>06182817542</t>
  </si>
  <si>
    <t>tnclFM</t>
  </si>
  <si>
    <t>TERESINHA SILVA-520408</t>
  </si>
  <si>
    <t>78556341500</t>
  </si>
  <si>
    <t>wdisBY</t>
  </si>
  <si>
    <t>Marileia Lima-630452</t>
  </si>
  <si>
    <t>02170788506</t>
  </si>
  <si>
    <t>Fqq5IO</t>
  </si>
  <si>
    <t>Margarete Silva-620916</t>
  </si>
  <si>
    <t>45813337504</t>
  </si>
  <si>
    <t>tRqPQx</t>
  </si>
  <si>
    <t>JAPA-630262</t>
  </si>
  <si>
    <t>06662789542</t>
  </si>
  <si>
    <t>YYroJj</t>
  </si>
  <si>
    <t>Roberto Amorim Pereira-011144</t>
  </si>
  <si>
    <t>97832251549</t>
  </si>
  <si>
    <t>yAK9yI</t>
  </si>
  <si>
    <t>Jeane dos Santos coelho-275052</t>
  </si>
  <si>
    <t>82368139591</t>
  </si>
  <si>
    <t>XsDJeC</t>
  </si>
  <si>
    <t>CAM ALANA SANTOS-010236</t>
  </si>
  <si>
    <t>86172705512</t>
  </si>
  <si>
    <t>quM42J</t>
  </si>
  <si>
    <t>Jucirah Oliveira Santos-325009</t>
  </si>
  <si>
    <t>28991818587</t>
  </si>
  <si>
    <t>bnD0MC</t>
  </si>
  <si>
    <t>Edmilson Da Conceicao-011135</t>
  </si>
  <si>
    <t>51896605591</t>
  </si>
  <si>
    <t>hIg9m8</t>
  </si>
  <si>
    <t>JEFERSON DAS NEVES PEREIRA</t>
  </si>
  <si>
    <t>85833702577</t>
  </si>
  <si>
    <t>ynQMFw</t>
  </si>
  <si>
    <t>00822372550</t>
  </si>
  <si>
    <t>JURACI SILVA-060175</t>
  </si>
  <si>
    <t>37033760582</t>
  </si>
  <si>
    <t>NoeZR0</t>
  </si>
  <si>
    <t>ANTONIO NETO-060845</t>
  </si>
  <si>
    <t>Ana Flavia dos Santos Barbosa-010819</t>
  </si>
  <si>
    <t>02272194575</t>
  </si>
  <si>
    <t>q8Ywry</t>
  </si>
  <si>
    <t>FABIANA SANTOS-810203</t>
  </si>
  <si>
    <t>02118926537</t>
  </si>
  <si>
    <t>fAmLR7</t>
  </si>
  <si>
    <t>SANDRA SILVA-840354</t>
  </si>
  <si>
    <t>02154822550</t>
  </si>
  <si>
    <t>5nzlBd</t>
  </si>
  <si>
    <t>ALINE NASCIMENTO-510642</t>
  </si>
  <si>
    <t>ALA RAFAEL FILHO-PT RAFA</t>
  </si>
  <si>
    <t>82886342572</t>
  </si>
  <si>
    <t>YkPZP0</t>
  </si>
  <si>
    <t>EDSON COSTA SANTOS</t>
  </si>
  <si>
    <t>CAM Jailson Silva-030120</t>
  </si>
  <si>
    <t>79413587515</t>
  </si>
  <si>
    <t>BSRazG</t>
  </si>
  <si>
    <t>CARINE BONFIM-061184</t>
  </si>
  <si>
    <t>MICAELE SENA SOUZA</t>
  </si>
  <si>
    <t>05174839558</t>
  </si>
  <si>
    <t>pePOLy</t>
  </si>
  <si>
    <t>77872355515</t>
  </si>
  <si>
    <t>CAM SANIELLE CERQUEIRA-030335</t>
  </si>
  <si>
    <t>05577992524</t>
  </si>
  <si>
    <t>RGGv3b</t>
  </si>
  <si>
    <t>GRA Ana Paula Oliveira-Loja Liberdade</t>
  </si>
  <si>
    <t>Helder Alves dos Santos-AVU01</t>
  </si>
  <si>
    <t>01010551531</t>
  </si>
  <si>
    <t>aBU6Zh</t>
  </si>
  <si>
    <t>TATIANA SILVA-520559</t>
  </si>
  <si>
    <t>01559879505</t>
  </si>
  <si>
    <t>nULsMh</t>
  </si>
  <si>
    <t>03397348501</t>
  </si>
  <si>
    <t>LUCIANO PEREIRA DA SILVA IVA SOUZA</t>
  </si>
  <si>
    <t>03938303573</t>
  </si>
  <si>
    <t>pb5nUf</t>
  </si>
  <si>
    <t>T2 Ernestino Filho-74819</t>
  </si>
  <si>
    <t>14082713549</t>
  </si>
  <si>
    <t>et2YyC</t>
  </si>
  <si>
    <t>LIGIA RAMOS-840356</t>
  </si>
  <si>
    <t>18364020587</t>
  </si>
  <si>
    <t>zFAjB1</t>
  </si>
  <si>
    <t>02713155550</t>
  </si>
  <si>
    <t>GUA EDIANA SANTOS-EDIANA SANTOS</t>
  </si>
  <si>
    <t>72617098591</t>
  </si>
  <si>
    <t>Oumeyp</t>
  </si>
  <si>
    <t>ATANAEL DE MATOS MARINHO</t>
  </si>
  <si>
    <t>02387601548</t>
  </si>
  <si>
    <t>36AZfs</t>
  </si>
  <si>
    <t>Girleide Ribeiro da Conceicao-010250</t>
  </si>
  <si>
    <t>03440379590</t>
  </si>
  <si>
    <t>gGaOsd</t>
  </si>
  <si>
    <t>Regina Santana da Silva-011005</t>
  </si>
  <si>
    <t>AILTON RODRIGUES-710504</t>
  </si>
  <si>
    <t>CARINA RIBEIRO-510178</t>
  </si>
  <si>
    <t>02873975563</t>
  </si>
  <si>
    <t>B3xAPM</t>
  </si>
  <si>
    <t>CARLOS SILVA-061121</t>
  </si>
  <si>
    <t>3CKceO</t>
  </si>
  <si>
    <t>GUA MARCELO PERES-MARCELO PERES</t>
  </si>
  <si>
    <t>00161227554</t>
  </si>
  <si>
    <t>NFvbJP</t>
  </si>
  <si>
    <t>CLEIDSON SANTANA-700818</t>
  </si>
  <si>
    <t>Fvmwkj</t>
  </si>
  <si>
    <t>T2 Manoel ferreira-77429</t>
  </si>
  <si>
    <t>V8iEHJ</t>
  </si>
  <si>
    <t>05100534591</t>
  </si>
  <si>
    <t>GRA Airton Paulo de Lima-Loja Bone</t>
  </si>
  <si>
    <t>94163944591</t>
  </si>
  <si>
    <t>RlSnyq</t>
  </si>
  <si>
    <t>Pablo Roberto Oliveira Amorim-011150</t>
  </si>
  <si>
    <t>08983222514</t>
  </si>
  <si>
    <t>Cii9bc</t>
  </si>
  <si>
    <t>04638841597</t>
  </si>
  <si>
    <t>POLIANA SILVA-620776</t>
  </si>
  <si>
    <t>04176850507</t>
  </si>
  <si>
    <t>FVHXTA</t>
  </si>
  <si>
    <t>29340950534</t>
  </si>
  <si>
    <t>JOCICLEIA SOARES MOREIRA</t>
  </si>
  <si>
    <t>03888470501</t>
  </si>
  <si>
    <t>NoAIyG</t>
  </si>
  <si>
    <t>08308220541</t>
  </si>
  <si>
    <t>Sandra Brito-710256</t>
  </si>
  <si>
    <t>70040346587</t>
  </si>
  <si>
    <t>4cuwTg</t>
  </si>
  <si>
    <t>00269720502</t>
  </si>
  <si>
    <t>Joseane Lima dos Santos-011245</t>
  </si>
  <si>
    <t>04057314504</t>
  </si>
  <si>
    <t>NQBSvD</t>
  </si>
  <si>
    <t>CAM ROBINSON BARROS-010128</t>
  </si>
  <si>
    <t>1C8Zh7</t>
  </si>
  <si>
    <t>ANTONIO ALVES DE SOUZA</t>
  </si>
  <si>
    <t>09046229599</t>
  </si>
  <si>
    <t>jgjl4u</t>
  </si>
  <si>
    <t>TATIANA JESUS-510514</t>
  </si>
  <si>
    <t>87088550563</t>
  </si>
  <si>
    <t>3kr24o</t>
  </si>
  <si>
    <t>51568659504</t>
  </si>
  <si>
    <t>SILVIO MAIA-620964</t>
  </si>
  <si>
    <t>33332363549</t>
  </si>
  <si>
    <t>X1RtIT</t>
  </si>
  <si>
    <t>ANTONIO MARCOS SANTOS DE OLIVEIRA</t>
  </si>
  <si>
    <t>63167824549</t>
  </si>
  <si>
    <t>ZOQzzn</t>
  </si>
  <si>
    <t>81461330530</t>
  </si>
  <si>
    <t>ULISSES SANTOS DE JESUS</t>
  </si>
  <si>
    <t>02345778512</t>
  </si>
  <si>
    <t>Rr4kBS</t>
  </si>
  <si>
    <t>PAULO SILVA-620148</t>
  </si>
  <si>
    <t>01693717514</t>
  </si>
  <si>
    <t>OHLjyT</t>
  </si>
  <si>
    <t>Lorival de Jesus Cruz-011378</t>
  </si>
  <si>
    <t>09204705566</t>
  </si>
  <si>
    <t>J3uLWz</t>
  </si>
  <si>
    <t>05708687509</t>
  </si>
  <si>
    <t>Luiz Carlos Marques de Almeida-012035</t>
  </si>
  <si>
    <t>43653049504</t>
  </si>
  <si>
    <t>1Gn65L</t>
  </si>
  <si>
    <t>MARCOS DIAS-810274</t>
  </si>
  <si>
    <t>85863494530</t>
  </si>
  <si>
    <t>Yn7MvS</t>
  </si>
  <si>
    <t>Josenilda Santos-710201</t>
  </si>
  <si>
    <t>48223123568</t>
  </si>
  <si>
    <t>X0zfxP</t>
  </si>
  <si>
    <t>03043564413</t>
  </si>
  <si>
    <t>WILSON RAMOS SILVA</t>
  </si>
  <si>
    <t>01592760554</t>
  </si>
  <si>
    <t>jh5jcw</t>
  </si>
  <si>
    <t>Mauricio Moreira Pereira-215035</t>
  </si>
  <si>
    <t>07573719574</t>
  </si>
  <si>
    <t>qoNPE5</t>
  </si>
  <si>
    <t>02757820508</t>
  </si>
  <si>
    <t>78687918534</t>
  </si>
  <si>
    <t>86444878500</t>
  </si>
  <si>
    <t>EVERALDO SENA DOS SANTOS</t>
  </si>
  <si>
    <t>97466883591</t>
  </si>
  <si>
    <t>hyOpFG</t>
  </si>
  <si>
    <t>Jose Raimundo da Silva-115015</t>
  </si>
  <si>
    <t>64645827553</t>
  </si>
  <si>
    <t>eeqTgg</t>
  </si>
  <si>
    <t>RAILTON PINHEIRO-700886</t>
  </si>
  <si>
    <t>HdFyM3</t>
  </si>
  <si>
    <t>Dilma Souza-840602</t>
  </si>
  <si>
    <t>ALBERTO JUNIOR-710212</t>
  </si>
  <si>
    <t>79954561587</t>
  </si>
  <si>
    <t>xAPoIZ</t>
  </si>
  <si>
    <t>ALA ALCILENE MENEZES-AG PAVAO</t>
  </si>
  <si>
    <t>03516009225</t>
  </si>
  <si>
    <t>58188584568</t>
  </si>
  <si>
    <t>Adriano da Silva Aragao-011664</t>
  </si>
  <si>
    <t>ELZA SANTOS-710527</t>
  </si>
  <si>
    <t>56382235504</t>
  </si>
  <si>
    <t>eKnnv1</t>
  </si>
  <si>
    <t>82932883534</t>
  </si>
  <si>
    <t>JOSE MARCELO SANTOS DA CONCEICAO</t>
  </si>
  <si>
    <t>Maria Sousa-510254</t>
  </si>
  <si>
    <t>91828244520</t>
  </si>
  <si>
    <t>IQ59p7</t>
  </si>
  <si>
    <t>ANTONIA QUEIROZ-060506</t>
  </si>
  <si>
    <t>56407971500</t>
  </si>
  <si>
    <t>N3Je1J</t>
  </si>
  <si>
    <t>ALA MARIA SANTOS-PT PEDRINHO</t>
  </si>
  <si>
    <t>03885282577</t>
  </si>
  <si>
    <t>RAMOM CARDOSO-630436</t>
  </si>
  <si>
    <t>JORGE HENRIQUE DA SILVA NARCISO-010834</t>
  </si>
  <si>
    <t>39275371873</t>
  </si>
  <si>
    <t>YjgQC2</t>
  </si>
  <si>
    <t>MARCIA SILVA-840543</t>
  </si>
  <si>
    <t>54944406568</t>
  </si>
  <si>
    <t>f0pETo</t>
  </si>
  <si>
    <t>01035714930</t>
  </si>
  <si>
    <t>Juliana Silva Portela-180105</t>
  </si>
  <si>
    <t>01779041519</t>
  </si>
  <si>
    <t>jr9Ypa</t>
  </si>
  <si>
    <t>ANDRE NOVAIS-061110</t>
  </si>
  <si>
    <t>48956392587</t>
  </si>
  <si>
    <t>XMLwgi</t>
  </si>
  <si>
    <t>Cristiane Santos de Lima-210908</t>
  </si>
  <si>
    <t>01186374527</t>
  </si>
  <si>
    <t>0mDYMf</t>
  </si>
  <si>
    <t>Raildo Neves Duarte-315007</t>
  </si>
  <si>
    <t>06530199551</t>
  </si>
  <si>
    <t>hkryzl</t>
  </si>
  <si>
    <t>Sytoken</t>
  </si>
  <si>
    <t>DIFERENÇA DE COMISSÃO</t>
  </si>
  <si>
    <t>84a74af65cb0a91182c64d3aaa4236c2</t>
  </si>
  <si>
    <t>436e5865c70ca7d9bd50d2a7a1c8ded4</t>
  </si>
  <si>
    <t>DIEGO NASCIMENTO-810529</t>
  </si>
  <si>
    <t>05929432597</t>
  </si>
  <si>
    <t>526b324543ba65844f9bb38ecdecc48a</t>
  </si>
  <si>
    <t>PAULO DIEL-810502</t>
  </si>
  <si>
    <t>ff1e997b0ed5c8308f40cc931fb14c96</t>
  </si>
  <si>
    <t>42396050591</t>
  </si>
  <si>
    <t>32c059980ece08df4d39de3896bee3e8</t>
  </si>
  <si>
    <t>PTDS-FSA-010199</t>
  </si>
  <si>
    <t>70548323534</t>
  </si>
  <si>
    <t>01581ae9af7f50da0a91ab268001cb25</t>
  </si>
  <si>
    <t>CAM IVAN JUNIOR-030112</t>
  </si>
  <si>
    <t>02651272540</t>
  </si>
  <si>
    <t>abea1f20d2bcd8b57a168f3803c2c8f1</t>
  </si>
  <si>
    <t>MARCONE OLIVEIRA DA SILVA</t>
  </si>
  <si>
    <t>6039f52e7c2ec99c84ceba4caf3f134f</t>
  </si>
  <si>
    <t>2bc52a252414945c2396396437d4da90</t>
  </si>
  <si>
    <t>02664574523</t>
  </si>
  <si>
    <t>a3c0c65a30085e4d5da4c069ee2416da</t>
  </si>
  <si>
    <t>Luiz Carlos Malaquias Silva-345008</t>
  </si>
  <si>
    <t>1183362e55f66b28ef5b0664a3ba1a84</t>
  </si>
  <si>
    <t>92533299553</t>
  </si>
  <si>
    <t>391b14963ad8498210fed9283aacbc2e</t>
  </si>
  <si>
    <t>Kleber Antonio de Sousa-125008</t>
  </si>
  <si>
    <t>01637628560</t>
  </si>
  <si>
    <t>44a8ae792a2ecc58efbfb6cc6071d147</t>
  </si>
  <si>
    <t>f1d1056e28ad080cd45d56e6e0ea5534</t>
  </si>
  <si>
    <t>04980116582</t>
  </si>
  <si>
    <t>2d5bd549071f8f8a86aa7f03f75ac70b</t>
  </si>
  <si>
    <t>Cremilda Pereira dos Santos-215002</t>
  </si>
  <si>
    <t>98067303568</t>
  </si>
  <si>
    <t>ceaee0e1b35f5a4cb481bf1a2b701263</t>
  </si>
  <si>
    <t>ALEXSANDRO SANTOS-510550</t>
  </si>
  <si>
    <t>82200041500</t>
  </si>
  <si>
    <t>ff12d7aaa544d9f2061013a5d6744f6b</t>
  </si>
  <si>
    <t>06130053509</t>
  </si>
  <si>
    <t>9cda37ffbbf3d6fb831dd23e95d83565</t>
  </si>
  <si>
    <t>05690014559</t>
  </si>
  <si>
    <t>42ed4d2c49e4325ec14e40ad3197fc17</t>
  </si>
  <si>
    <t>03147663590</t>
  </si>
  <si>
    <t>44fbc480310b5ddfe7f907b712f90f8d</t>
  </si>
  <si>
    <t>01795070528</t>
  </si>
  <si>
    <t>1b18e4241bbab584b294cff07a52088d</t>
  </si>
  <si>
    <t>1cf12265060838d17f9088b9299536b9</t>
  </si>
  <si>
    <t>JOSEMEIRE ARAUJO-MEURYN</t>
  </si>
  <si>
    <t>05139161567</t>
  </si>
  <si>
    <t>4081b335d58223a0d8476edc2fe68d66</t>
  </si>
  <si>
    <t>EMERSON JESUS DE SOUZA</t>
  </si>
  <si>
    <t>09093329596</t>
  </si>
  <si>
    <t>c85503de9a97173382d89e6ee39d010c</t>
  </si>
  <si>
    <t>Thiago Dantas Godinho-010401</t>
  </si>
  <si>
    <t>03029499502</t>
  </si>
  <si>
    <t>c7dc88b86e52007eb2197d9bef374330</t>
  </si>
  <si>
    <t>3f566b92639e212acc65222d3981422b</t>
  </si>
  <si>
    <t>Ariane Jesus-630169</t>
  </si>
  <si>
    <t>86669952546</t>
  </si>
  <si>
    <t>095ac01923f7538777827d29ce9ad8f6</t>
  </si>
  <si>
    <t>RICARDO VELOSO SOARES</t>
  </si>
  <si>
    <t>01043224548</t>
  </si>
  <si>
    <t>54fda8c45c154612198cea6db86e186e</t>
  </si>
  <si>
    <t>CAM CRISTIANE SOUZA-010315</t>
  </si>
  <si>
    <t>68375484504</t>
  </si>
  <si>
    <t>63b910c8e102848b7c98274c40219d25</t>
  </si>
  <si>
    <t>Jorge Braga-520386</t>
  </si>
  <si>
    <t>3f9e8eb3f9ac10970d981087ce044f59</t>
  </si>
  <si>
    <t>64183009553</t>
  </si>
  <si>
    <t>f3e757ab20ef27d980eb56555fcf5a1f</t>
  </si>
  <si>
    <t>CARLOS BATISTA-520303</t>
  </si>
  <si>
    <t>08070556544</t>
  </si>
  <si>
    <t>81f25871c7c6b25dcd02a808cc3e8f40</t>
  </si>
  <si>
    <t>ANDRE REIS-060129</t>
  </si>
  <si>
    <t>80904394549</t>
  </si>
  <si>
    <t>37cb7c136673fdce90f92295a15964cb</t>
  </si>
  <si>
    <t>85587737500</t>
  </si>
  <si>
    <t>e68cf5c9ba973c8d045dcbe4f9e19a04</t>
  </si>
  <si>
    <t>b83b1355e55396ba54ae3f988386d02d</t>
  </si>
  <si>
    <t>59774606515</t>
  </si>
  <si>
    <t>ca2da6a4a4bedeccfafe64a58c63d473</t>
  </si>
  <si>
    <t>DANILO REGIS RAMOS-010916</t>
  </si>
  <si>
    <t>05769216530</t>
  </si>
  <si>
    <t>eebab68d8454eb89024e82debace443b</t>
  </si>
  <si>
    <t>CAM JACIARA BARRETO-060127</t>
  </si>
  <si>
    <t>81879911515</t>
  </si>
  <si>
    <t>ede1d1acd67fa8d845222495815f6049</t>
  </si>
  <si>
    <t>6878aabde19dac4b5e9b5111bcc95f16</t>
  </si>
  <si>
    <t>JAIRO CRUZ-620493</t>
  </si>
  <si>
    <t>28647092520</t>
  </si>
  <si>
    <t>6e0e36b8c8b7d4164548624a51bc6a09</t>
  </si>
  <si>
    <t>40febd2acc354f976b234cd21656ba3b</t>
  </si>
  <si>
    <t>00527218502</t>
  </si>
  <si>
    <t>87060959dfd65701e9cddc25a6a93369</t>
  </si>
  <si>
    <t>VANUSIA SOUZA-060828</t>
  </si>
  <si>
    <t>4b32d1437188b7eb563ef7fada5bedee</t>
  </si>
  <si>
    <t>17788560553</t>
  </si>
  <si>
    <t>fbd69440916e1542b46e0d7140000358</t>
  </si>
  <si>
    <t>5ba65226eea125967819b005167adcfa</t>
  </si>
  <si>
    <t>KLEBER EUGENIO NASCIMENTO FERREIRA JUNIOR</t>
  </si>
  <si>
    <t>06468419557</t>
  </si>
  <si>
    <t>cc0d46093e4513ce40b0758b181620f2</t>
  </si>
  <si>
    <t>Antonio Barboza da Conceicao-010341</t>
  </si>
  <si>
    <t>70590460544</t>
  </si>
  <si>
    <t>a7df253350f62a3ad1f90c10b4252537</t>
  </si>
  <si>
    <t>Jessica Rodrigues Bastos-010978</t>
  </si>
  <si>
    <t>04917320585</t>
  </si>
  <si>
    <t>b9d5afbaa6cc014f2eefca2da73b135a</t>
  </si>
  <si>
    <t>CAM DANIEL SANTIL-030147</t>
  </si>
  <si>
    <t>04d4aab689c80aee5fd98496cf3030a9</t>
  </si>
  <si>
    <t>MOISES JUNIOR-630204</t>
  </si>
  <si>
    <t>02963615507</t>
  </si>
  <si>
    <t>9cdb9041a3cef2209f36205dc4ae9989</t>
  </si>
  <si>
    <t>Joelma Souza Alves-011905</t>
  </si>
  <si>
    <t>04657313509</t>
  </si>
  <si>
    <t>df92d8167049d9bd4bb1eea5fea78879</t>
  </si>
  <si>
    <t>02d9bcf019e9bed32b1ddd8222244059</t>
  </si>
  <si>
    <t>T2 Givanildo Silva-75044</t>
  </si>
  <si>
    <t>02476999504</t>
  </si>
  <si>
    <t>8a1cb3c1fae3a21998338b0ece531ec1</t>
  </si>
  <si>
    <t>SAL ROQUE JUNIOR-60189</t>
  </si>
  <si>
    <t>06253093592</t>
  </si>
  <si>
    <t>e2956e66ef8ff89cb1571c53a6f78cad</t>
  </si>
  <si>
    <t>Bruna Machado Fonseca-355030</t>
  </si>
  <si>
    <t>06699077589</t>
  </si>
  <si>
    <t>4796c204436d67bb5feebed39126f4ee</t>
  </si>
  <si>
    <t>522b87e062d210d3364c69116a63a003</t>
  </si>
  <si>
    <t>00419778586</t>
  </si>
  <si>
    <t>653be6c7a89316738d1967d1e943d610</t>
  </si>
  <si>
    <t>Osman Souza-510561</t>
  </si>
  <si>
    <t>03932032802</t>
  </si>
  <si>
    <t>e1ad97d530accb9719cfd4952dd04fa4</t>
  </si>
  <si>
    <t>IANA BARROS-060431</t>
  </si>
  <si>
    <t>01079983511</t>
  </si>
  <si>
    <t>ef2eef65ec721b53e93cc6f2bc5900b7</t>
  </si>
  <si>
    <t>RODRIGO SILVA DA CRUZ</t>
  </si>
  <si>
    <t>07016899519</t>
  </si>
  <si>
    <t>dc2a86f8cb6b6a551b75fe721dbd049f</t>
  </si>
  <si>
    <t>ROSA SANTOS-840267</t>
  </si>
  <si>
    <t>93149468515</t>
  </si>
  <si>
    <t>451375f05f70c928648fcb8b0d73d4f3</t>
  </si>
  <si>
    <t>ADRIANO SOUZA-710486</t>
  </si>
  <si>
    <t>67691846568</t>
  </si>
  <si>
    <t>564f2e8bbfa45988a8a94f1474c0f065</t>
  </si>
  <si>
    <t>ee7dc9599cce8756ebb870b5ba2a0654</t>
  </si>
  <si>
    <t>UBIRACI ARAUJO MENDES</t>
  </si>
  <si>
    <t>57000700572</t>
  </si>
  <si>
    <t>374558785aa3722664e42d87091d737e</t>
  </si>
  <si>
    <t>070af5222370616f88c4c3b9fbda4508</t>
  </si>
  <si>
    <t>FABIO PEREIRA-510304</t>
  </si>
  <si>
    <t>0aa5c93992685ec5ba4f4f0d2d12a963</t>
  </si>
  <si>
    <t>627bf95628b2ac90aefc8f28d8e6d853</t>
  </si>
  <si>
    <t>06278053535</t>
  </si>
  <si>
    <t>cabc9df5aadea81649eb9656d234bac9</t>
  </si>
  <si>
    <t>b4c40e1b6d749261238b48976fbc3fee</t>
  </si>
  <si>
    <t>40362f60e5f79e34b97baeedf103c0d4</t>
  </si>
  <si>
    <t>59456477b9384b39adda3fcfc0a39a4f</t>
  </si>
  <si>
    <t>ALDERACY SILVA-061127</t>
  </si>
  <si>
    <t>3681128406f449aca12e1982ade991c9</t>
  </si>
  <si>
    <t>Servilio Conceicao Moreira-025030</t>
  </si>
  <si>
    <t>27711226500</t>
  </si>
  <si>
    <t>467fe9b9835167adc3371a4331d5277f</t>
  </si>
  <si>
    <t>Moises Batista de Souza-011703</t>
  </si>
  <si>
    <t>02693272580</t>
  </si>
  <si>
    <t>8de115463a1523991b28ea9723a2ee2f</t>
  </si>
  <si>
    <t>RAIMUNDO SANTOS-810404</t>
  </si>
  <si>
    <t>47943696549</t>
  </si>
  <si>
    <t>89de8365896bcce51cba2fc6a5b0077d</t>
  </si>
  <si>
    <t>David Queiroz Ribeiro Filho-010114</t>
  </si>
  <si>
    <t>64540626515</t>
  </si>
  <si>
    <t>da95266720c99bf6825ccd4e31fe9103</t>
  </si>
  <si>
    <t>Elisangela Dantas-710311</t>
  </si>
  <si>
    <t>91583403515</t>
  </si>
  <si>
    <t>22a2679dff50ad7122fb6ee007b1b20b</t>
  </si>
  <si>
    <t>e26c4d4f51f5bbd4be473065ee05ed2f</t>
  </si>
  <si>
    <t>00070618542</t>
  </si>
  <si>
    <t>802f9d78b31b6e0d28e2bab6dd4ab9fb</t>
  </si>
  <si>
    <t>5c3755d92c034a90c9dcc5116092faf3</t>
  </si>
  <si>
    <t>0e27eb7af58631bfca9ed8bdb662c645</t>
  </si>
  <si>
    <t>VINICIUS SOARES DE OLIVEIRA</t>
  </si>
  <si>
    <t>06597674570</t>
  </si>
  <si>
    <t>fb9f74712f4ea9001eb989160b3ca4ad</t>
  </si>
  <si>
    <t>3bd989cb04415561ce44419d85aa450a</t>
  </si>
  <si>
    <t>NELMA SANTOS-810217</t>
  </si>
  <si>
    <t>02240234547</t>
  </si>
  <si>
    <t>9d66662920367f5dec82f21d85f7a08d</t>
  </si>
  <si>
    <t>03337853552</t>
  </si>
  <si>
    <t>b27bf1eff54cd5e8a69cf8f7ccdecb4d</t>
  </si>
  <si>
    <t>42492734587</t>
  </si>
  <si>
    <t>625eb55879015c9243f4de6203b43540</t>
  </si>
  <si>
    <t>MARIA FONSECA-700243</t>
  </si>
  <si>
    <t>91117330559</t>
  </si>
  <si>
    <t>d6642707a4e712b232d045c232e72609</t>
  </si>
  <si>
    <t>4317c737d083be15df9e74171c572ab2</t>
  </si>
  <si>
    <t>STONE ANDRADE-520203</t>
  </si>
  <si>
    <t>02819208509</t>
  </si>
  <si>
    <t>de3286aaa00c5e234bbb6c8dfb63913c</t>
  </si>
  <si>
    <t>GRA JOSE BARBOSA-JOSE BARBOSA</t>
  </si>
  <si>
    <t>33f273e1fb19343580115f5e4f666a7d</t>
  </si>
  <si>
    <t>Laudiceia castro-510333</t>
  </si>
  <si>
    <t>77060695591</t>
  </si>
  <si>
    <t>ee0877022941ba9cbba459017bdc4f35</t>
  </si>
  <si>
    <t>Ailton Assis-710242</t>
  </si>
  <si>
    <t>55094520563</t>
  </si>
  <si>
    <t>caff9be9762254058b489282e5c83aee</t>
  </si>
  <si>
    <t>Vanessa Pereira de Souza-010710</t>
  </si>
  <si>
    <t>04680184507</t>
  </si>
  <si>
    <t>426c110cf70fd087a42c4f019e6b639b</t>
  </si>
  <si>
    <t>ANA PAULA TAVARES-060820</t>
  </si>
  <si>
    <t>03691991548</t>
  </si>
  <si>
    <t>cfd4c5c464a2adf6e44d29a13781b826</t>
  </si>
  <si>
    <t>SER FABIO SILVA-230266</t>
  </si>
  <si>
    <t>06002029508</t>
  </si>
  <si>
    <t>cae2f1cd07dd5f58822eec711087df3c</t>
  </si>
  <si>
    <t>c89b59364253108d7c89cb847b57c43e</t>
  </si>
  <si>
    <t>72884983520</t>
  </si>
  <si>
    <t>eb9cb90fc960c65b64cfa3b6f46fc613</t>
  </si>
  <si>
    <t>ADRIANO RAMOS DA SILVA</t>
  </si>
  <si>
    <t>86528141550</t>
  </si>
  <si>
    <t>972ff9e97a178c6d8dfd3d9bcb75a77a</t>
  </si>
  <si>
    <t>92910700500</t>
  </si>
  <si>
    <t>0b5f873a71fae3dc5e85aee8f567af3e</t>
  </si>
  <si>
    <t>bbf34445ca1fc44b05cf4adbef7f0984</t>
  </si>
  <si>
    <t>02679985540</t>
  </si>
  <si>
    <t>0c3a6539f51aa38ec33ceb39ad5fbe26</t>
  </si>
  <si>
    <t>13c59abd703f4fb05a26440d2db7f7b9</t>
  </si>
  <si>
    <t>Pamela Andrade da Silva-900481</t>
  </si>
  <si>
    <t>6cf5b8486a541efcd75ca2c2eba929f2</t>
  </si>
  <si>
    <t>ELIENE SOUZA-840720</t>
  </si>
  <si>
    <t>54276713587</t>
  </si>
  <si>
    <t>0178e53b5b42844328b1dd19e649bed4</t>
  </si>
  <si>
    <t>86089719501</t>
  </si>
  <si>
    <t>84333097c5e659ec2b0af1a217dbc976</t>
  </si>
  <si>
    <t>ROSEMEIRY PAULA-520402</t>
  </si>
  <si>
    <t>64401480520</t>
  </si>
  <si>
    <t>815525d6ff957410812f92c2ba920e30</t>
  </si>
  <si>
    <t>bbbe5765356b1a3677782b78e3e46fbf</t>
  </si>
  <si>
    <t>ALAN LEMOS-710211</t>
  </si>
  <si>
    <t>77829212520</t>
  </si>
  <si>
    <t>e17db5bf263d449a0944a0847b84db49</t>
  </si>
  <si>
    <t>GLEICE TEIXEIRA ROCHA</t>
  </si>
  <si>
    <t>07567289598</t>
  </si>
  <si>
    <t>983cf324a2366666947973cbff5f8aa4</t>
  </si>
  <si>
    <t>Graciele Sena Borges-010156</t>
  </si>
  <si>
    <t>03610416599</t>
  </si>
  <si>
    <t>3ee8064e9024023922411917fea7c862</t>
  </si>
  <si>
    <t>VANIA OLIVEIRA-620144</t>
  </si>
  <si>
    <t>79209289587</t>
  </si>
  <si>
    <t>691f769ab9f7b882919badf7d392d5ee</t>
  </si>
  <si>
    <t>05994336556</t>
  </si>
  <si>
    <t>8026f0803ecf8fb590f5e8413f072081</t>
  </si>
  <si>
    <t>ebd40ef048ce17d94403d3b01649155b</t>
  </si>
  <si>
    <t>ITAMICE SANTANA-810286</t>
  </si>
  <si>
    <t>78816793520</t>
  </si>
  <si>
    <t>d52ec68585568cd241e6ab9592a16af6</t>
  </si>
  <si>
    <t>CINARA DOS ANJOS MIRANDA CERQUEIRA</t>
  </si>
  <si>
    <t>04041832551</t>
  </si>
  <si>
    <t>9d6f69e1948e44ce63883ac708131cf6</t>
  </si>
  <si>
    <t>ALA VANESSA CONCAVO-VANESSA</t>
  </si>
  <si>
    <t>06224646554</t>
  </si>
  <si>
    <t>b1fc0bab6856aba327d63b2f42641f2c</t>
  </si>
  <si>
    <t>Eronice Reis-700101</t>
  </si>
  <si>
    <t>297b76fef096ee3d09102298c69b95af</t>
  </si>
  <si>
    <t>VAL FABIO SANTOS-FABIO</t>
  </si>
  <si>
    <t>85227935572</t>
  </si>
  <si>
    <t>03b90d6205d6c8b73c38772979bc0c34</t>
  </si>
  <si>
    <t>ALA TAIS ARRUDA-PT GIRASSOL</t>
  </si>
  <si>
    <t>02898787566</t>
  </si>
  <si>
    <t>a5d8275f931a20be95799e6712c7065f</t>
  </si>
  <si>
    <t>02369581514</t>
  </si>
  <si>
    <t>0b3b5bd6f1a7ffbe2ae09e38757b7df5</t>
  </si>
  <si>
    <t>ALA DEISIANE FLORENCIO-DEISE</t>
  </si>
  <si>
    <t>bbe7ee750d7c489cfd0f65d39543c49d</t>
  </si>
  <si>
    <t>AYRES MENDES-700415</t>
  </si>
  <si>
    <t>38832410591</t>
  </si>
  <si>
    <t>67b6e35923a759b9d9e41f40c35f2723</t>
  </si>
  <si>
    <t>Vaelza Alves De Oliveira Andrade-211155</t>
  </si>
  <si>
    <t>01393602550</t>
  </si>
  <si>
    <t>082806120deb3e3173ec3a8666c66b8a</t>
  </si>
  <si>
    <t>IRLAN SOUZA DAMASCENO</t>
  </si>
  <si>
    <t>04512114564</t>
  </si>
  <si>
    <t>a1ae51996cda66d5223e63384d7de472</t>
  </si>
  <si>
    <t>Miraldo Lima Sampaio Filho-011748</t>
  </si>
  <si>
    <t>01588188574</t>
  </si>
  <si>
    <t>ad99901db084b6a0aafe37ff302b8fa4</t>
  </si>
  <si>
    <t>JUDSON NASCIMENTO-061146</t>
  </si>
  <si>
    <t>05538901580</t>
  </si>
  <si>
    <t>8a9c0d66dc9e6993d9f82fa5b2cd916b</t>
  </si>
  <si>
    <t>RAFAEL SILVEIRA DE SOUZA</t>
  </si>
  <si>
    <t>06735090527</t>
  </si>
  <si>
    <t>56365b94f013fe9af4031ab13f94be62</t>
  </si>
  <si>
    <t>ELIENE SANTOS-710539</t>
  </si>
  <si>
    <t>94493405520</t>
  </si>
  <si>
    <t>31cb9e003db702bdb8e769a899da6a68</t>
  </si>
  <si>
    <t>ANA PAULA SOUZA-630236</t>
  </si>
  <si>
    <t>91910960578</t>
  </si>
  <si>
    <t>ba75d1f81bdc86a671944af5eec537e1</t>
  </si>
  <si>
    <t>ANA RITA SANTOS-700144</t>
  </si>
  <si>
    <t>36463221520</t>
  </si>
  <si>
    <t>bb0d68097d4b23f089b24a0a51179f1d</t>
  </si>
  <si>
    <t>d14c3aa8bbc5062781e3da3a2eed5ccd</t>
  </si>
  <si>
    <t>07514545590</t>
  </si>
  <si>
    <t>20472a4abf42ce25c0a09cdc42351932</t>
  </si>
  <si>
    <t>Adriana Silva-710319</t>
  </si>
  <si>
    <t>01190918528</t>
  </si>
  <si>
    <t>97b4d0b9f88fb4ed70601c447ea89c03</t>
  </si>
  <si>
    <t>CARLOS SILVA-510213</t>
  </si>
  <si>
    <t>becf4ceb20fafe17206c8e2409641061</t>
  </si>
  <si>
    <t>4d7d31b11dae4b5d91b76da6846c8cf1</t>
  </si>
  <si>
    <t>252a2717f56f7a5802705ce9717097bf</t>
  </si>
  <si>
    <t>ALAN LEMOS-710270</t>
  </si>
  <si>
    <t>2a675fec00c9ded175b3ee20abc7c858</t>
  </si>
  <si>
    <t>STI ROBERTA DUARTE-491596</t>
  </si>
  <si>
    <t>61565581369</t>
  </si>
  <si>
    <t>e2612a7f40eae4597b9ff74cf228e25c</t>
  </si>
  <si>
    <t>67767796515</t>
  </si>
  <si>
    <t>08ec2bcc1a99311bc7fec814730a803c</t>
  </si>
  <si>
    <t>0251a7574fecf974dd0c939ad8f1b852</t>
  </si>
  <si>
    <t>IVAN PEDRO ALVES DA SILVA</t>
  </si>
  <si>
    <t>52218082500</t>
  </si>
  <si>
    <t>c4140e9b11761f0980c343987edfe07d</t>
  </si>
  <si>
    <t>ALBERTINO SILVA-810532</t>
  </si>
  <si>
    <t>76570991515</t>
  </si>
  <si>
    <t>cd6638c02ec4b5988cc0db06e0a6b07f</t>
  </si>
  <si>
    <t>Robson Raimundo Mendes-810204</t>
  </si>
  <si>
    <t>97434590572</t>
  </si>
  <si>
    <t>a1edd012a3fb0d0777a0b5460c26884f</t>
  </si>
  <si>
    <t>Roberto Gil Lima da Silva-010702</t>
  </si>
  <si>
    <t>eec16f39c6117896cbdc1bfad1e9a4ab</t>
  </si>
  <si>
    <t>CESAR SANTANA-700751</t>
  </si>
  <si>
    <t>43b036d201a7b9027c32813de56365df</t>
  </si>
  <si>
    <t>Geoza Santos-710261</t>
  </si>
  <si>
    <t>77811852500</t>
  </si>
  <si>
    <t>60aee6e473f429661d94452333375a58</t>
  </si>
  <si>
    <t>9e8374c785a00f045da2d5abb574c191</t>
  </si>
  <si>
    <t>Luciene Oliveira-710156</t>
  </si>
  <si>
    <t>26858320504</t>
  </si>
  <si>
    <t>55b404920c2d34c936423aa50b6ba4ba</t>
  </si>
  <si>
    <t>Reinan Santana dos santos-010251</t>
  </si>
  <si>
    <t>02401435581</t>
  </si>
  <si>
    <t>e07716e04a68ee03cf3d79ce0b303986</t>
  </si>
  <si>
    <t>VERA-VANESSA MATA-73529</t>
  </si>
  <si>
    <t>08891807508</t>
  </si>
  <si>
    <t>b712658b49f7b4ff590f381619e6e7f3</t>
  </si>
  <si>
    <t>JANEIRO*25</t>
  </si>
  <si>
    <t>MATERIAL BRINDES 50% (200 DE CADA BONÉS, VISEIRAS E SACOCHILAS) 2/2</t>
  </si>
  <si>
    <t>PALMEIRA X HAVAI</t>
  </si>
  <si>
    <t>ACÃO VITÓRIA X SPORT 08/02</t>
  </si>
  <si>
    <t>VITÓRIA X SPORT 08.02</t>
  </si>
  <si>
    <t>ACÃO BAHIA X COLO COLO 09/02</t>
  </si>
  <si>
    <t>DIVULGAÇÃO INFLUENCER GLEIC</t>
  </si>
  <si>
    <t>PUBLICIDADE AFILIADO JEAN</t>
  </si>
  <si>
    <t>ACÃO BAHIA X COLO COLO 09/02 AGUA TRANSPORTE</t>
  </si>
  <si>
    <t>E13935893202502102030FdV63Ll5Shf</t>
  </si>
  <si>
    <t>0be75b58-1049-4a0f-a052-94db82bf0291</t>
  </si>
  <si>
    <t>afa7dd45-1338-4591-a35a-ab8a8c10a712</t>
  </si>
  <si>
    <t>00c99c78-2db0-4cb1-98cf-0fe3435b8e0e</t>
  </si>
  <si>
    <t>ea5297ca-8295-4e95-944a-b75f5a3717ac</t>
  </si>
  <si>
    <t>79cf048b-0d2f-4dc1-a1e1-0aea23150702</t>
  </si>
  <si>
    <t>1d5259ed-fb9d-484a-9c61-c4e4a94a6167</t>
  </si>
  <si>
    <t>988b8018-4c70-419a-91b9-c0b633e48ab8</t>
  </si>
  <si>
    <t>3034ae1d-456d-467d-abad-c67149bf5b73</t>
  </si>
  <si>
    <t>198afd63-90b9-473c-ae04-5bc1409c742b</t>
  </si>
  <si>
    <t>AÇÃO BAHIA X AMÉRICA-RN 12/02</t>
  </si>
  <si>
    <t>TRANSPORTE X ÁGUA BAHIA X AMÉRICA-RN (01 PROMOTORA) FALTOU 12/02</t>
  </si>
  <si>
    <t>DESPESAS SOL</t>
  </si>
  <si>
    <t>CELULAR PARA SOL</t>
  </si>
  <si>
    <t>COMPRA DE 9 BMS</t>
  </si>
  <si>
    <t>ACÃO VITÓRIA X FERROVIÁRIO ONTEM 11.02</t>
  </si>
  <si>
    <t>TRANSPORTE X ÁGUA VITÓRIA X FERROVIÁRIO</t>
  </si>
  <si>
    <t>TRANSPORTE X ÁGUA BAHIA X AMÉRICA-RN</t>
  </si>
  <si>
    <t>2b68cfe4-7e82-4da8-b628-04e7df5b1492</t>
  </si>
  <si>
    <t>ce4d451f-120d-42af-960e-3a9d25a78274</t>
  </si>
  <si>
    <t>bde76d4d-16bc-425b-9eea-e9c9a87ab048</t>
  </si>
  <si>
    <t>PAGAMENTO REDE+PDV</t>
  </si>
  <si>
    <t>5f80f907-c325-46e5-862b-1279b308f310</t>
  </si>
  <si>
    <t>79eefe64-e20c-47aa-8e30-d92a5a24b2e9</t>
  </si>
  <si>
    <t>09b372af-d86a-4039-b8c2-05c654874ede</t>
  </si>
  <si>
    <t>E13935893202502122046kp03QLYxQxb</t>
  </si>
  <si>
    <t>ed8c0dc9-383d-4448-bdb2-5c23f6cc8328</t>
  </si>
  <si>
    <t>E139358932025021216442lnuWb47uBj</t>
  </si>
  <si>
    <t>d88bf326-cd4b-48c6-83bb-1ae3118431a5</t>
  </si>
  <si>
    <t>DESPESA CAFÉ</t>
  </si>
  <si>
    <t>70834d42-f17c-4c0b-bba5-97564f3dad69</t>
  </si>
  <si>
    <t>TRAFEGO PARA IMPUSIONAR JBPOPULAR 1k CADASTRO</t>
  </si>
  <si>
    <t>10k ADIANTAMENTO MARKDIG</t>
  </si>
  <si>
    <t>EMPRESTIMO DE 10K PARA MARKDIG</t>
  </si>
  <si>
    <t>PARCEIRO FSA CAIXA ALL</t>
  </si>
  <si>
    <t>ALUGUEL SALA EXPANSÃO</t>
  </si>
  <si>
    <t>E13935893202502141326iItKyFKf94j</t>
  </si>
  <si>
    <t>E13935893202502141326wYO7gJJcqeN</t>
  </si>
  <si>
    <t>E13935893202502141218HJZ7F0Xv6ye</t>
  </si>
  <si>
    <t>b43b4a90-a0a9-4026-b47b-9625118e32ff</t>
  </si>
  <si>
    <t>AÇÃO BAHIA X BARCELONA (TRANSPORTE X ÁGUA) 15/02</t>
  </si>
  <si>
    <t>AÇÃO VITÓRIA X JEQUIÉ (TRANSPORTE X ÁGUA) 16/02</t>
  </si>
  <si>
    <t>AÇÃO BAHIA X BARCELONA 15/02</t>
  </si>
  <si>
    <t>AÇÃO VITÓRIA X JEQUIÉ</t>
  </si>
  <si>
    <t>REEMBOLSO PIX PAGAMENTO DE REDES</t>
  </si>
  <si>
    <t>RECARGA URA</t>
  </si>
  <si>
    <t>ORIGEM</t>
  </si>
  <si>
    <t>VALOR CREDITADO</t>
  </si>
  <si>
    <t>ISNTAGRAM</t>
  </si>
  <si>
    <t>DEPOSITO</t>
  </si>
  <si>
    <t>912b7987-8318-4d58-bc7a-e820074475bf</t>
  </si>
  <si>
    <t>06f48419-3df4-4ba7-906a-e589230ec337</t>
  </si>
  <si>
    <t>7350a54e-4298-478a-8c3b-2196a3fdb3c6</t>
  </si>
  <si>
    <t>8266cc87-d63f-405d-8808-fff1a1a04f41</t>
  </si>
  <si>
    <t>E13935893202502151556EzHGZscHDVU</t>
  </si>
  <si>
    <t>E13935893202502151555RTRNu9WEJ7k</t>
  </si>
  <si>
    <t>11fad26e-1801-42ed-bf1c-e0fbe6f58b1c</t>
  </si>
  <si>
    <t>5da99752-7959-41a9-96fd-8838ec4c778e</t>
  </si>
  <si>
    <t>TRAFEGO PARA IMPUSIONAR JBPOPULAR 790 DE CADASTROS</t>
  </si>
  <si>
    <t>AÇÃO PROMOTORAS AREMBEPE, GUARAJUBA, JAUA E JB LITORAL ALIMENTAÇÃO</t>
  </si>
  <si>
    <t>AÇÃO JOGO VITÓRIA X SOUSA / VITÓRIA X PORTO SPORT / BAHIA X COLO COLO</t>
  </si>
  <si>
    <t>E13935893202502191435eaxaKt7QAkM</t>
  </si>
  <si>
    <t>E13935893202502191435Y0tbswVKTCk</t>
  </si>
  <si>
    <t>BM EXTERNA</t>
  </si>
  <si>
    <t>DESPESAS DIÁRIAS</t>
  </si>
  <si>
    <t>DESPESAS TOTAIS</t>
  </si>
  <si>
    <t>MÉDIA SALDO</t>
  </si>
  <si>
    <t>DIAS</t>
  </si>
  <si>
    <t>PAGAMENTO FOLHA TP</t>
  </si>
  <si>
    <t>E13935893202502261948q68G85UlkAL</t>
  </si>
  <si>
    <t>E13935893202502261811Mzs0GEX316e</t>
  </si>
  <si>
    <t>b8b70e55-ddf6-4280-ae02-ba91361f66b7</t>
  </si>
  <si>
    <t>0b0cc1a3-afc9-4d86-a1f7-8619339234d1</t>
  </si>
  <si>
    <t>BM GURU</t>
  </si>
  <si>
    <t>JANTAR VIAGEM</t>
  </si>
  <si>
    <t>JANTRAR VIAGEM</t>
  </si>
  <si>
    <t>E139358932025022611012RRp44iK1XO</t>
  </si>
  <si>
    <t>HOSPEDAGEM VIAGEM</t>
  </si>
  <si>
    <t>E13935893202502251615zR7YOLtt1qI</t>
  </si>
  <si>
    <t>ADESIVO PARA BRINDES</t>
  </si>
  <si>
    <t>E139358932025022512213kdNnkIwlyP</t>
  </si>
  <si>
    <t>E13935893202502250938Mo6s58KUVem</t>
  </si>
  <si>
    <t>E1393589320250226150501I54CAOl9h</t>
  </si>
  <si>
    <t>E13935893202502242140wBmmJOsYZbf</t>
  </si>
  <si>
    <t>PASSAGEM VIAGEM</t>
  </si>
  <si>
    <t>PASSAGEM AÉREA PARA VIAGEM</t>
  </si>
  <si>
    <t>CREDITO PARA TESTAR JOGO</t>
  </si>
  <si>
    <t>E13935893202502241645lEkEIMUxO1m</t>
  </si>
  <si>
    <t>E13935893202502241609gMzQxePGheb</t>
  </si>
  <si>
    <t>SOBREMESA</t>
  </si>
  <si>
    <t>SOBREMESA ALMOÇO</t>
  </si>
  <si>
    <t>ALMOÇO SALA SOL</t>
  </si>
  <si>
    <t>d32d3760-cb1c-4c1f-b6e5-bdfe7879e054</t>
  </si>
  <si>
    <t>f226c4bf-2a3d-4f98-a222-114cc63980b6</t>
  </si>
  <si>
    <t>6d2da4e2-f10d-40da-a700-e16d149f39f8</t>
  </si>
  <si>
    <t>a21a9952-5aef-404b-8562-2119c37f227c</t>
  </si>
  <si>
    <t>9b14729c-5159-421f-8070-f309fd1353e9</t>
  </si>
  <si>
    <t>AÇÃO BAHIA X JUAZEIRO (TRANSPORTE X ÁGUA) 22/02</t>
  </si>
  <si>
    <t>AÇÃO BAHIA X JUAZEIRENSE 22/02</t>
  </si>
  <si>
    <t>ADESIVOS VINIL A3 PLAYSPORT
(2.000 UNIDADES)</t>
  </si>
  <si>
    <t>ADESIVOS PLAYSPORTS</t>
  </si>
  <si>
    <t>CONTA ENERGIA</t>
  </si>
  <si>
    <t xml:space="preserve">MENSALIDADE FAXINA </t>
  </si>
  <si>
    <t xml:space="preserve">ALMOÇO </t>
  </si>
  <si>
    <t xml:space="preserve">MANUTENÇÃO PIA BANHEIRO </t>
  </si>
  <si>
    <t>MATERIAL FAXINA</t>
  </si>
  <si>
    <t>ALIMENTAÇÃO TRANSPORTE</t>
  </si>
  <si>
    <t>TAXA PIX GINO</t>
  </si>
  <si>
    <t>FATURA DE ENERGIA SALA GINO FEV</t>
  </si>
  <si>
    <t>COMPRAS TORRE 6</t>
  </si>
  <si>
    <t>BUCHA DE PRATO</t>
  </si>
  <si>
    <t>ESTACIONAMENTO SUB0</t>
  </si>
  <si>
    <t>ESTACIONAMENTO ALICE</t>
  </si>
  <si>
    <t>TESTE NO SITE/COMISSAO</t>
  </si>
  <si>
    <t>CAFÉ TORRE 6</t>
  </si>
  <si>
    <t>BOOT</t>
  </si>
  <si>
    <t>COMPRAS SALA</t>
  </si>
  <si>
    <t>ESTACIONEMENTO</t>
  </si>
  <si>
    <t>EXTREME</t>
  </si>
  <si>
    <t xml:space="preserve"> AÇÃO BAHIA X THE STRONGEST  25/02</t>
  </si>
  <si>
    <t>CONFRA</t>
  </si>
  <si>
    <t xml:space="preserve">CONFRA FINAL DO ANO </t>
  </si>
  <si>
    <t>E13935893202502282259KSNaSOXG39T</t>
  </si>
  <si>
    <t>97323b3c-a16c-4fec-9a6d-13d12d779561</t>
  </si>
  <si>
    <t>E13935893202502271715NtJcjDSXtPN</t>
  </si>
  <si>
    <t>E13935893202502271714qMct6d3OrTS</t>
  </si>
  <si>
    <t>849318ee-efa0-45c6-b7dd-fc18e1322c33</t>
  </si>
  <si>
    <t>9853565a-2881-4f15-8e14-ae10c4008e20</t>
  </si>
  <si>
    <t>7b31463c-6a22-4e4e-9266-c3e55a7a6ce6</t>
  </si>
  <si>
    <t>E13935893202502142314YbTPXks263k</t>
  </si>
  <si>
    <t>E13935893202502181754H1msJupHJaU</t>
  </si>
  <si>
    <t>3df58f37-2e05-41e0-8b80-cfa7be327880</t>
  </si>
  <si>
    <t>OK</t>
  </si>
  <si>
    <t>COLETE</t>
  </si>
  <si>
    <t>COLETE PARA JOGO SITE</t>
  </si>
  <si>
    <t>SALDO FEV 24</t>
  </si>
  <si>
    <t>AÇÃO BAHIA X JACUIPENSE  01/03</t>
  </si>
  <si>
    <t>VIAGEM (ESTACIONAMENTO E CAFÉ)</t>
  </si>
  <si>
    <t>E13935893202503061703YhYec6RKplD</t>
  </si>
  <si>
    <t>E13935893202503061656DMDqn7XzGJg</t>
  </si>
  <si>
    <t>bc1d1130-0572-4b57-b41f-76ab45629d08</t>
  </si>
  <si>
    <t>DIVULGAÇÃO INFLUENCER FONTENELE</t>
  </si>
  <si>
    <t>5f2b2641-8bbc-4598-a67d-50f9b94bb8a2</t>
  </si>
  <si>
    <t>03 IMAGEM + 30 CPAS (INFLUENCER INTERNA)</t>
  </si>
  <si>
    <t>0f5a72a7-c2a6-4d0e-a3ab-354767df435d</t>
  </si>
  <si>
    <t>06d11425-4139-4860-ab3d-f9c7245c3340</t>
  </si>
  <si>
    <t>AÇÃO VITÓRIA X ALTOS</t>
  </si>
  <si>
    <t>REFERENTE TROCA DE VÔO EVENTO BETS</t>
  </si>
  <si>
    <t>E13935893202503031419x9AKuHCanP9</t>
  </si>
  <si>
    <t>9d8cc67f-9315-4686-900a-34c0366bf3b0</t>
  </si>
  <si>
    <t>c61de6bf-730e-4e61-bb5d-1d1b8d6ce54d</t>
  </si>
  <si>
    <t>CELULAR PARA SISTEMA</t>
  </si>
  <si>
    <t>IMPUSIONAR INSTAGRAM GURU PESSOAL</t>
  </si>
  <si>
    <t>AÇÃO VITÓRIA X ATLÉTICO BA 08/03</t>
  </si>
  <si>
    <t>E13935893202503081325mgZpzWQqsu7</t>
  </si>
  <si>
    <t>57260356-1130-433e-b1d8-86893698ba5a</t>
  </si>
  <si>
    <t>b44f8e9e-6e2b-411a-a418-2aa5e2fdb619</t>
  </si>
  <si>
    <t>E13935893202503111247h8gH8hJAnny</t>
  </si>
  <si>
    <t>b752bd45-7d97-4c02-aea4-8a1ada15e5af</t>
  </si>
  <si>
    <t>PAGAMENTO SSA REFERENTE A JANEIRO</t>
  </si>
  <si>
    <t>5cd4701b-40e7-4476-a0c6-1a9c75fb8557</t>
  </si>
  <si>
    <t>E13935893202503121244oiJF3qf9M8g</t>
  </si>
  <si>
    <t>E13935893202503121245W5X988E0h6I</t>
  </si>
  <si>
    <t>PIX LOCALIDADE</t>
  </si>
  <si>
    <t>TAXA PIX PAGAMENTO DE LOCALIDADES</t>
  </si>
  <si>
    <t>RECARGA SITE EM NOV, DEZ, JAN E FEV</t>
  </si>
  <si>
    <t>COFFE BREAK REUNIÃO LE/ME</t>
  </si>
  <si>
    <t>VITÓRIA X NÁUTICO 12/03</t>
  </si>
  <si>
    <t>COFFE BREAKE</t>
  </si>
  <si>
    <t>ALL</t>
  </si>
  <si>
    <t>CONTADOR</t>
  </si>
  <si>
    <t>CONTABILIDADE</t>
  </si>
  <si>
    <t>AÇÃO BAHIA X VITÓRIA  16/03</t>
  </si>
  <si>
    <t>ALMOÇO JIM</t>
  </si>
  <si>
    <t>E13935893202503181219opQgWP2c53Z</t>
  </si>
  <si>
    <t xml:space="preserve">REEMBOLSO ADM LUA </t>
  </si>
  <si>
    <t>AJUDA DE CUSTO PALMEIRAS X PAPAGAIO FC 16/03. TRANSPORTE /ÁGUA / SUCO</t>
  </si>
  <si>
    <t>AÇÃO BAHIA X BOSTON 13/03</t>
  </si>
  <si>
    <t>9113be41-b42f-49c2-bd67-a50f71cf1e84</t>
  </si>
  <si>
    <t>baff9036-5867-4fac-95ce-c747803ccd19</t>
  </si>
  <si>
    <t>E13935893202503121612tLxORmJXyDO</t>
  </si>
  <si>
    <t>53ef82e5-a2b9-4e68-9ba2-f8132762fa1b</t>
  </si>
  <si>
    <t>4179c054-1d17-4c95-8596-6d39527bea37</t>
  </si>
  <si>
    <t>03899600-c745-444e-b10c-cd830b6b45ea</t>
  </si>
  <si>
    <t>1ad8dd78-c213-4d9c-9689-de2e9a97dbab</t>
  </si>
  <si>
    <t>INVOICE</t>
  </si>
  <si>
    <t>QT PARCELA</t>
  </si>
  <si>
    <t>Dt Pag</t>
  </si>
  <si>
    <t>Dt Receb</t>
  </si>
  <si>
    <t>1ª Parcela</t>
  </si>
  <si>
    <t>2ª Parcela</t>
  </si>
  <si>
    <t>3ª Parcela</t>
  </si>
  <si>
    <t>4ª Parcela</t>
  </si>
  <si>
    <t>5ª Parcela</t>
  </si>
  <si>
    <t>6ª Parcela</t>
  </si>
  <si>
    <t>7ª Parcela</t>
  </si>
  <si>
    <t>8ª Parcela</t>
  </si>
  <si>
    <t>9ª Parcela</t>
  </si>
  <si>
    <t>10ª Parcela</t>
  </si>
  <si>
    <t>E13935893202503181240CcpehGolSiw</t>
  </si>
  <si>
    <t>EXTREME 1/10</t>
  </si>
  <si>
    <t>EXTREME JANEIRO</t>
  </si>
  <si>
    <t>4313166e-0544-4fe9-9c50-6917ad315244</t>
  </si>
  <si>
    <t>7f9b8362-4d8c-4ec7-b437-e4cded299d2d</t>
  </si>
  <si>
    <t>ea793bbe-06ed-411b-b841-71a3c64bdfff</t>
  </si>
  <si>
    <t>3e2d5257-0c6b-4766-b940-43bc4a036b1c</t>
  </si>
  <si>
    <t>02ae8260-d198-49b8-a2b5-914a96efb570</t>
  </si>
  <si>
    <t>ALMOÇO JIM 17/03</t>
  </si>
  <si>
    <t>BA X VI, BA X COLO COLO, BA X AMERICA RN, VI X NAUTICO,  BA X VI</t>
  </si>
  <si>
    <t>20k ADIANTAMENTO MARKDIG</t>
  </si>
  <si>
    <t>TRAFEGO PARCERIA LEANDRO</t>
  </si>
  <si>
    <t>TRAFEGO PARCERIA VITORIA SILVA</t>
  </si>
  <si>
    <t>COMPRA DE DOMINIO PARA RODAR A PLATAFORMA DE MUSICA</t>
  </si>
  <si>
    <t>AÇÃO VITÓRIA x SPORT RECIFE  ONTEM 19/03</t>
  </si>
  <si>
    <t>AÇÃO VITÓRIA x SPORT RECIFE</t>
  </si>
  <si>
    <t>VALOR REDE</t>
  </si>
  <si>
    <t>SQUAL</t>
  </si>
  <si>
    <t>RATEIO REDE JB</t>
  </si>
  <si>
    <t>FEVEREIRO*25</t>
  </si>
  <si>
    <t>RATEIO REDE + LINK JB</t>
  </si>
  <si>
    <t>AÇÃO VITÓRIA x BAHIA 23/03</t>
  </si>
  <si>
    <t>ALMOÇO PARCEIROS</t>
  </si>
  <si>
    <t>ALMOÇO PARCEIROS 21/03</t>
  </si>
  <si>
    <t>E13935893202503181648SQWK2mmAIjl</t>
  </si>
  <si>
    <t>E139358932025031820068mSr7Y1Lk3A</t>
  </si>
  <si>
    <t>E139358932025031821130GkSVh5G8kg</t>
  </si>
  <si>
    <t>EMPRESTIMO</t>
  </si>
  <si>
    <t>ea8151a3-abe0-417e-aa40-96d44d9fb285</t>
  </si>
  <si>
    <t>a1f48cf8-1f28-4bfc-a875-66425b99a14c</t>
  </si>
  <si>
    <t>24a2ec31-11cc-4377-944c-d65616bfd00a</t>
  </si>
  <si>
    <t>85c34524-ade3-4d1a-9ad3-f4cc68c041d9</t>
  </si>
  <si>
    <t>154e249a-c56b-4615-9381-3cf4fd86716a</t>
  </si>
  <si>
    <t>2f8c27cf-53ce-497b-83a1-5433e589c632</t>
  </si>
  <si>
    <t>RENOVAÇÃO DE DOMINIOS</t>
  </si>
  <si>
    <t>E13935893202503211256BIYW05QR2vp</t>
  </si>
  <si>
    <t>E139358932025032117395NbjcSJ53nv</t>
  </si>
  <si>
    <t>63318c44-c6d5-4e0f-a66b-af7dfaeb074e</t>
  </si>
  <si>
    <t>TRAFEGO PARA IMPUSIONAR JBPOPULAR 29 DEZ 157 FEV 145 MAR 834,77 BM</t>
  </si>
  <si>
    <t>AÇÃO BAHIA X CEARÁ 26/03</t>
  </si>
  <si>
    <t>AÇÃO BAHIA X CEARÁ TRANSPORTE E ÁGUA</t>
  </si>
  <si>
    <t>CAFÉ SOL</t>
  </si>
  <si>
    <t>dd7d636c-47b1-4ef2-8d24-360ab0abf71f</t>
  </si>
  <si>
    <t>E139358932025032614436Jf9IbwiOeX</t>
  </si>
  <si>
    <t>5f84462a-39dd-4bc6-85ff-be02b446b624</t>
  </si>
  <si>
    <t>9e4d7e36-eb63-4295-8ecd-5f358e5053f2</t>
  </si>
  <si>
    <t>E139358932025032614216mKsSRV735v</t>
  </si>
  <si>
    <t>c024e42b-48ea-4bfc-a857-fc3542ce2e52</t>
  </si>
  <si>
    <t>5d5d3a07-c39c-4bf0-a283-7944d41addd3</t>
  </si>
  <si>
    <t>RATEIO REDES</t>
  </si>
  <si>
    <t>0e89484f-e56c-4edc-8a1d-784ea33b86a3</t>
  </si>
  <si>
    <t>XTREME</t>
  </si>
  <si>
    <t>EXTREME FEVEREIRO</t>
  </si>
  <si>
    <t xml:space="preserve">SALDO DE RICARDO ( SAB A MAIS ) </t>
  </si>
  <si>
    <t xml:space="preserve">ALMOÇO EQUIPE GESTÃO </t>
  </si>
  <si>
    <t xml:space="preserve">EQUIPAMENTOS DIVERSOS </t>
  </si>
  <si>
    <t>EQUIPAMENTO</t>
  </si>
  <si>
    <t>PILHA MOUSES TORRE 6</t>
  </si>
  <si>
    <t>MANUTENÇÃO DAS PORTAS TORRE 6</t>
  </si>
  <si>
    <t>E13935893202503311346749Nc7HPPdF</t>
  </si>
  <si>
    <t>9896838d-1aee-4543-9beb-9adee43ae604</t>
  </si>
  <si>
    <t>1fb802a1-7035-4737-a4b7-63c6c509dc47</t>
  </si>
  <si>
    <t>3b31f418-49eb-4e5c-a42d-06f2e957ad8b</t>
  </si>
  <si>
    <t>08ce12d6-663f-4290-960f-3860f82ef103</t>
  </si>
  <si>
    <t>8f218073-a0ac-437f-8ade-638969e54d28</t>
  </si>
  <si>
    <t>E139358932025032718030GdcRPHyxzB</t>
  </si>
  <si>
    <t>E13935893202503311418d5p47YgL8ZC</t>
  </si>
  <si>
    <t>E13935893202503311520Mj6InVEk6qe</t>
  </si>
  <si>
    <t>SISTEMA DIGISAC DE ATENDIMENTO FEV</t>
  </si>
  <si>
    <t>SISTEMA DIGISAC DE ATENDIMENTO MAR</t>
  </si>
  <si>
    <t>LAVAGEM DE AREMBEP</t>
  </si>
  <si>
    <t>LAVAGEM DE AREMBEP PEDAGIO ALIMENTAÇÃO</t>
  </si>
  <si>
    <t>E13935893202503311602ManT7P0JNXf</t>
  </si>
  <si>
    <t>E139358932025033116014o6LKhlLHU4</t>
  </si>
  <si>
    <t>AÇÃO BAHIA X CORINTIANS</t>
  </si>
  <si>
    <t>AÇÃO BAHIA X CORINTIANS TRANSPORTE E ÁGUA</t>
  </si>
  <si>
    <t>VIAGEM</t>
  </si>
  <si>
    <t>HOSPEDAGEM E PASSAGEM AÉREA PARA FEIRA DE BETS</t>
  </si>
  <si>
    <t>E139358932025040113188GwkKZkPhm2</t>
  </si>
  <si>
    <t>2745d6c7-13a1-4994-8312-76b575355404</t>
  </si>
  <si>
    <t>INVESTIMENTO PARA GABRIEL</t>
  </si>
  <si>
    <t>18fc565d-740a-49de-b19c-bed6b8183d4d</t>
  </si>
  <si>
    <t>0b84babc-616c-4470-bf63-0b2eb8c50592</t>
  </si>
  <si>
    <t>dbd4b98a-97c8-4690-87f7-f26127299807</t>
  </si>
  <si>
    <t>2e112cbb-1849-42ee-974e-086867a03f54</t>
  </si>
  <si>
    <t>E13935893202503311541DMfDMYPO5GH</t>
  </si>
  <si>
    <t>EMPRESTIMO GINO AUTORIZADO POR JIM</t>
  </si>
  <si>
    <t>PAGAMENTO REDES + PDV</t>
  </si>
  <si>
    <t>CAFÉ SALA PARA EQUIPE</t>
  </si>
  <si>
    <t>AÇÃO VITÓRIA X UNIVERSIDAD CATÓLICA  TRANSPORTE E ÁGUA</t>
  </si>
  <si>
    <t>PAGAMENTO SSA REFERENTE A FEVEREIRO</t>
  </si>
  <si>
    <t>MARÇO*25</t>
  </si>
  <si>
    <t>IMPULSIONAR INSTAGRAM POWER</t>
  </si>
  <si>
    <t>EXTRA SOL</t>
  </si>
  <si>
    <t>EXTRA NINE</t>
  </si>
  <si>
    <t>ALMOÇO PARCEIROS 02/04</t>
  </si>
  <si>
    <t>AÇÃO VITÓRIA X UNIVERSIDAD CATÓLICA 02/04</t>
  </si>
  <si>
    <t>COPOS PLASTICO PARA BRINDE</t>
  </si>
  <si>
    <t>REUNIÃO PARECEIROS</t>
  </si>
  <si>
    <t xml:space="preserve">DESPESA 6 REUNIÕES PARCEIROS </t>
  </si>
  <si>
    <t>AÇÃO VITÓRIA X FLAMENGO</t>
  </si>
  <si>
    <t>BAHIA X INTERNACIONAL  03/04</t>
  </si>
  <si>
    <t>HOJE BAHIA X INTERNACIONAL TRANSPORTE E ÁGUA</t>
  </si>
  <si>
    <t xml:space="preserve">DESPESA REUNIÃO PARCEIROS </t>
  </si>
  <si>
    <t>RATEIO REDES SQUALL</t>
  </si>
  <si>
    <t>RATEIO REDES HEINEKEN</t>
  </si>
  <si>
    <t>RATEIO REDES JIM</t>
  </si>
  <si>
    <t>RATEIO REDES GINO</t>
  </si>
  <si>
    <t>PAGAMENTO REDES - SSA - FSA - INTERNO</t>
  </si>
  <si>
    <t>CONSERTO APARELHO</t>
  </si>
  <si>
    <t>IMPUSIONAR INSTAGRAM LEANDRO AFILIADO</t>
  </si>
  <si>
    <t>DIVULGAÇÃO INFLUENCER GLEICE (MAR25)</t>
  </si>
  <si>
    <t>ADESIVOS E BANER</t>
  </si>
  <si>
    <t>ADESIVOS E BANER 1/2</t>
  </si>
  <si>
    <t>PIX PARA PAGAMENTO DE REDE</t>
  </si>
  <si>
    <t>AÇÃO BAHIA X MIRASSOL 13/04</t>
  </si>
  <si>
    <t>BAHIA X MIRASSOL (TRANSPORTE E ÁGUA) 13/04</t>
  </si>
  <si>
    <t>AJUDA CUSTO TIME PALMEIRAS (TRANSPORTE/ JUIZ / ÁGUA) 13/04 PALMEIRAS X F. SANCHES</t>
  </si>
  <si>
    <t>779fbdfc-e2d8-40e3-8f46-99462f420755</t>
  </si>
  <si>
    <t>1654027f-84c4-412f-8f6b-199356ee9b20</t>
  </si>
  <si>
    <t>SISTEMA GURU PARA CARTÃO</t>
  </si>
  <si>
    <t>E13935893202504012304H9NUVwIAHrA</t>
  </si>
  <si>
    <t>df9928b8-0f45-42a9-9ec0-ce1f1a8d8a45</t>
  </si>
  <si>
    <t>88c478ed-171e-4bc3-bc09-72ea1a1d0d00</t>
  </si>
  <si>
    <t>42d5e45d-1536-4c35-a42b-b5a3393b7546</t>
  </si>
  <si>
    <t>E1320335420250402165404966661766</t>
  </si>
  <si>
    <t>E13935893202504021657myUo63WHXG7</t>
  </si>
  <si>
    <t>E13935893202504031230DOLozdTXwvZ</t>
  </si>
  <si>
    <t>cc5c17a5-bb77-4a31-91db-c6a37c2caa4a</t>
  </si>
  <si>
    <t>E139358932025040313041gYqx9UPNkr</t>
  </si>
  <si>
    <t>7c8c0be6-1c79-4a72-bcea-9151bd1b1fac</t>
  </si>
  <si>
    <t>aca52dfa-5000-49e7-b804-c7c3bc9ab6c7</t>
  </si>
  <si>
    <t>82a08a89-477c-47d6-9d08-2521b9d7aada</t>
  </si>
  <si>
    <t>76ffe8f0-fb72-4991-a184-24aff5077fc9</t>
  </si>
  <si>
    <t>c27c08e4-92bc-4b04-b634-324d01425eed</t>
  </si>
  <si>
    <t>14079408-58b0-4406-a935-b14eb4f6f917</t>
  </si>
  <si>
    <t>E13935893202504072214euSfQW3hXpR</t>
  </si>
  <si>
    <t>fd26acc2-2b0f-40b3-afc7-56bf5bb240a3</t>
  </si>
  <si>
    <t>fed59684-b0ce-42e6-9234-7c0a9c73ee9a</t>
  </si>
  <si>
    <t>ec21a714-6dcb-472c-982c-033c8597c986</t>
  </si>
  <si>
    <t>7b9b343c-1bd7-439e-b309-943407f21cc3</t>
  </si>
  <si>
    <t>fd481a89-011b-4c44-bb86-f6a228ccf3bd</t>
  </si>
  <si>
    <t>bce36a9d-cd1e-477f-a5a6-73c1413ed0df</t>
  </si>
  <si>
    <t>d38871d4-0ce7-4a00-bef5-2d7b31afd28e</t>
  </si>
  <si>
    <t>E13935893202504101448xYtIdQNGhlB</t>
  </si>
  <si>
    <t>bd1313ae-825d-410e-9e0e-4556600e0dcd</t>
  </si>
  <si>
    <t>6a027791-da65-4ceb-be29-8d42b393d12f</t>
  </si>
  <si>
    <t>verificar</t>
  </si>
  <si>
    <t>E13935893202504112130qGa9USyJvk0</t>
  </si>
  <si>
    <t>e4a20e37-24e8-4e4e-b7b2-0a80f19ae700</t>
  </si>
  <si>
    <t>a5d11b6b-2211-4e25-affb-67a346aada93</t>
  </si>
  <si>
    <t>E139358932025041121340kjkL928Fih</t>
  </si>
  <si>
    <t>E13935893202504112134P0Gerwilrfm</t>
  </si>
  <si>
    <t>56cb1e0d-d7c3-4523-8346-bdea110a24d0</t>
  </si>
  <si>
    <t>bc4653fb-1d04-4224-9bd9-449da8f28bad</t>
  </si>
  <si>
    <t>E13935893202504141427ClLZlsRyHz1</t>
  </si>
  <si>
    <t>EXTREME 2/10</t>
  </si>
  <si>
    <t>VITÓRIA</t>
  </si>
  <si>
    <t>LEANDRO</t>
  </si>
  <si>
    <t>350 SEMANAL</t>
  </si>
  <si>
    <t>PAGO 3.550</t>
  </si>
  <si>
    <t>PARCELA DE TAXA VIBRA REFERENTE DEZ, JAN E FEV 1ª PARCELA</t>
  </si>
  <si>
    <t>PARCELA DE TAXA VIBRA REFERENTE DEZ, JAN E FEV 2ª PARCELA</t>
  </si>
  <si>
    <t>PAGAMENTO REDE SSA</t>
  </si>
  <si>
    <t>ADESIVOS E BANER 2/2</t>
  </si>
  <si>
    <t>PAGAMENTO REDE FSA, DEBITO COM SSA</t>
  </si>
  <si>
    <t>CAIXA SSA MAR</t>
  </si>
  <si>
    <t>DEZEMBRO VIBRA</t>
  </si>
  <si>
    <t>DEZEMBRO PREVISÃO</t>
  </si>
  <si>
    <t>C.C.</t>
  </si>
  <si>
    <t>% COBRADA</t>
  </si>
  <si>
    <t>COBRADO</t>
  </si>
  <si>
    <t>LOTO</t>
  </si>
  <si>
    <t>GAMES</t>
  </si>
  <si>
    <t>SMS</t>
  </si>
  <si>
    <t>BIG DATA</t>
  </si>
  <si>
    <t>JANEIRO VIBRA</t>
  </si>
  <si>
    <t>JANEIRO PREVISÃO</t>
  </si>
  <si>
    <t>PROCESSAMENTO DE DADOS</t>
  </si>
  <si>
    <t>FEVEREIRO VIBRA</t>
  </si>
  <si>
    <t>FEVEREIRO PREVISÃO</t>
  </si>
  <si>
    <t>TOTAL 15 E 8</t>
  </si>
  <si>
    <t>TOTAL 12 E 5</t>
  </si>
  <si>
    <t>VALOR AMORTIZADO</t>
  </si>
  <si>
    <t>A PAGAR 15 E 8</t>
  </si>
  <si>
    <t>A PAGAR 12 E 5</t>
  </si>
  <si>
    <t>TAXA XTREME 8 PARCELAS DE R$ 26.519,093</t>
  </si>
  <si>
    <t>TAXA VIBRA DEZ, JAN, FEV PARCELAS DE 100K</t>
  </si>
  <si>
    <t>AÇÃO VITÓRIA X FORTALEZA  (TRANSPORTE E ÁGUA) 16/04</t>
  </si>
  <si>
    <t>AÇÃO VITÓRIA X FORTALEZA 16/04</t>
  </si>
  <si>
    <t>AÇÃO VITÓRIA X FORTALEZA 16/04 RESTANTE</t>
  </si>
  <si>
    <t>ACÃO BABA 19/04</t>
  </si>
  <si>
    <t>ACÃO BABA 19/04</t>
  </si>
  <si>
    <t>AÇÃO BAHIA X CEARÁ</t>
  </si>
  <si>
    <t>CONFRA FINAL DO ANO ADM 38</t>
  </si>
  <si>
    <t>INFLUENCER LELECO</t>
  </si>
  <si>
    <t>ROUPA PARA DIVULGAÇÃO DE LELECO</t>
  </si>
  <si>
    <t>E13935893202504231319sLw5tmUFWcg</t>
  </si>
  <si>
    <t>E13935893202504231321rO6nWQ72khB</t>
  </si>
  <si>
    <t>3f87ea4b-a854-49c1-a9e6-7960caed9fea</t>
  </si>
  <si>
    <t>d233c09f-da36-4ca8-a967-b7a8343a98a4</t>
  </si>
  <si>
    <t>d15474cb-234d-48b4-883d-b76ea4f07ad8</t>
  </si>
  <si>
    <t>4b47697c-27fb-42bc-9d6f-54cb854e6ed4</t>
  </si>
  <si>
    <t>3e58e6c6-a767-40c5-9a7e-25d602c01b32</t>
  </si>
  <si>
    <t>1378236e-43f3-41cc-b69d-0252647cab2c</t>
  </si>
  <si>
    <t>09184dcc-9989-44bb-b18f-fbbb763f9ee2</t>
  </si>
  <si>
    <t>dc48840f-d843-40ef-a0cb-8d62be73f212</t>
  </si>
  <si>
    <t>5fc54f5f-b78d-4936-94ae-17548d07bae3</t>
  </si>
  <si>
    <t>CAMISA PARA DIVULGAÇÃO DE LELECO</t>
  </si>
  <si>
    <t>69ec8797-bf2b-415a-bfda-c85662f2e674</t>
  </si>
  <si>
    <t>551e706c-c870-4d11-b784-15f44f924436</t>
  </si>
  <si>
    <t>cc3bc662-1b74-4b3f-86eb-ce8c86497b34</t>
  </si>
  <si>
    <t>045c95f5-0746-4ff9-a35c-73ff60c9acf3</t>
  </si>
  <si>
    <t>4972f079-3cd8-42e4-8745-73f17deee6d7</t>
  </si>
  <si>
    <t>63e227f6-e23b-4a33-bd9a-11f2ad71108b</t>
  </si>
  <si>
    <t>REDE SALLES (RAFAEL)</t>
  </si>
  <si>
    <t>VITÓRIA X CERRO LAGO TRANSPORTE E ÁGUA</t>
  </si>
  <si>
    <t>AÇÃO VITÓRIA X CERRO ONTEM 23/04</t>
  </si>
  <si>
    <t>JANTAR VIAGEM 09/04</t>
  </si>
  <si>
    <t>UBER VIAGEM 09/04</t>
  </si>
  <si>
    <t>445cae90-8c40-4161-b8e3-200027af1f14</t>
  </si>
  <si>
    <t>0ec07a0a-4a9c-476e-bf9e-48fcf27f177f</t>
  </si>
  <si>
    <t>e276e7c0-1157-4354-ada9-2052d2e17bfb</t>
  </si>
  <si>
    <t>0774720b-b323-4cf5-922e-f34f45c48771</t>
  </si>
  <si>
    <t>E13935893202504231337IWtUzwFPdcK</t>
  </si>
  <si>
    <t>c4756fa4-762e-4fb9-89ce-2fc6799811bd</t>
  </si>
  <si>
    <t xml:space="preserve"> BAHIA X ATLÉTICO NACIONAL 24/04</t>
  </si>
  <si>
    <t>AÇÃO BAHIA X ATLÉTICO NACIONAL TRANSPORTE E ÁGUA 24/04</t>
  </si>
  <si>
    <t>AJUDA CUSTO TIME GOLF  (ÁGUA, SUCO, TRANPORTE E JUIZ)</t>
  </si>
  <si>
    <t>VITÓRIA X GRÊMIO TRANSPORTE E ÁGUA 27.04</t>
  </si>
  <si>
    <t>AÇÃO  VITÓRIA X GRÊMIO TRANSPORTE E ÁGUA 27.04</t>
  </si>
  <si>
    <t>CAFÉ REUNIÃO COM PARCEIRO</t>
  </si>
  <si>
    <t>UBER VIAGEM</t>
  </si>
  <si>
    <t>HEINEKEN UBER VIAGEM 09/04</t>
  </si>
  <si>
    <t>HEINEKEN UBER ESCRITORIO / CASA</t>
  </si>
  <si>
    <t>ALMOÇO PARCEIROS / ANIVERSÁRIO SQUALL</t>
  </si>
  <si>
    <t>ALMOÇO VIAGEM</t>
  </si>
  <si>
    <t>ALIMENTAÇÃO E TRANSPORTE JÔ</t>
  </si>
  <si>
    <t>TRANSPORTE E ALIMENTAÇÃO GROOT</t>
  </si>
  <si>
    <t>TAXA PIX ADM GINO</t>
  </si>
  <si>
    <t>MARÇO VIBRA</t>
  </si>
  <si>
    <t>MARÇO PREVISÃO</t>
  </si>
  <si>
    <t>MATERIAL DE CAFÉ</t>
  </si>
  <si>
    <t>SALARIO REFERENTE A ABRIL</t>
  </si>
  <si>
    <t>INVESTIMETO</t>
  </si>
  <si>
    <t>GRATIFICAÇÃO PATINHAS</t>
  </si>
  <si>
    <t>SERVIDOR AUTORIZADO POR HEINEKEN</t>
  </si>
  <si>
    <t>TRAFEGO APEX</t>
  </si>
  <si>
    <t>AJUDA DE CUSTO FORRO DO PIUPIU</t>
  </si>
  <si>
    <t>ANIVERSÁRIO SOL</t>
  </si>
  <si>
    <t>EXTREME MARÇO</t>
  </si>
  <si>
    <t>03 IMAGEM +02( 30 CPAS )(INFLUENCER INTERNA)  ABR25</t>
  </si>
  <si>
    <t>PAGAMENTO DANTE SISTEMA</t>
  </si>
  <si>
    <t>DANTE</t>
  </si>
  <si>
    <t>COPOS PARA PUBLICIDADE</t>
  </si>
  <si>
    <t>COMPRA DE 10 DIAS DE FÉRIAS</t>
  </si>
  <si>
    <t>SISTEMA DIGISAC DE ATENDIMENTO ABR</t>
  </si>
  <si>
    <t>a7bf2e72-317e-45b8-8930-d00cdb9c8289</t>
  </si>
  <si>
    <t>E13935893202504291800HSwQ1qFQKzO</t>
  </si>
  <si>
    <t>PAGAMENTO PESSOAL GINO</t>
  </si>
  <si>
    <t xml:space="preserve">afd737ff-db54-436c-84f7-cf024a0d2c56
</t>
  </si>
  <si>
    <t>E13935893202504301837N7R8JcffPlE</t>
  </si>
  <si>
    <t>E139358932025043017483ZCx1wzS0aT</t>
  </si>
  <si>
    <t>16aba9a2-4180-4f29-87e1-00b0ef0cb95d</t>
  </si>
  <si>
    <t>36cbb14c-4800-43a7-9881-1f32d82d27aa</t>
  </si>
  <si>
    <t>6cb37739-6adb-4b7e-a7cc-d8ea3ccd5955</t>
  </si>
  <si>
    <t>248bd25b-920d-481f-bc7a-2aafcc52421e</t>
  </si>
  <si>
    <t>1f4afb27-e907-4eef-8f7a-e6fc7a990736</t>
  </si>
  <si>
    <t>E13935893202504271602Csp9Z8RXlu1</t>
  </si>
  <si>
    <t>002079b7-29bf-43b0-a39d-4fcd3df39fe7</t>
  </si>
  <si>
    <t>23fa85e9-0870-48fa-b6ca-47db7d6c5dfc</t>
  </si>
  <si>
    <t>daaede28-6338-4fc2-88d8-021a421a6635</t>
  </si>
  <si>
    <t>d4d36a47-8219-4c5f-8356-92dd5129a763</t>
  </si>
  <si>
    <t>9bad9dac-a58b-4625-b2d3-b0b1c2beb1d6</t>
  </si>
  <si>
    <t>cca7d190-1ce8-49a9-a9c1-e999d135366a</t>
  </si>
  <si>
    <t>d13fe5f0-3c7f-40e8-b85c-515fec51fe55</t>
  </si>
  <si>
    <t>afd737ff-db54-436c-84f7-cf024a0d2c56</t>
  </si>
  <si>
    <t>acbeb082-4ab0-404d-9963-a9e10bf6ee54</t>
  </si>
  <si>
    <t>E13935893202504291448NzhTYYEoKTu</t>
  </si>
  <si>
    <t>E13935893202504291457xzNGSt1dxcX</t>
  </si>
  <si>
    <t>44766c34-d727-457c-9b6a-0fca09e89027</t>
  </si>
  <si>
    <t>26d3aa08-df3e-4cd7-a0c3-d15bedd5e5ae</t>
  </si>
  <si>
    <t>IMPRESSÃO FRENTE E VERSO VENTAROLA (5.000 UNIDADES).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</si>
</sst>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_-[$R$-416]\ * #,##0.00_-;\-[$R$-416]\ * #,##0.00_-;_-[$R$-416]\ * &quot;-&quot;??_-;_-@_-"/>
    <numFmt numFmtId="166" formatCode="#,##0.00;[Red]#,##0.00"/>
    <numFmt numFmtId="167" formatCode="[$]dd/mm/yyyy;@" x16r2:formatCode16="[$-pt-CV,1]dd/mm/yyyy;@"/>
  </numFmts>
  <fonts count="8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4A86E8"/>
      <name val="Arial"/>
      <family val="2"/>
    </font>
    <font>
      <sz val="10"/>
      <color theme="1"/>
      <name val="Arial"/>
      <family val="2"/>
    </font>
    <font>
      <b/>
      <sz val="10"/>
      <color rgb="FFFFCFC9"/>
      <name val="Arial"/>
      <family val="2"/>
    </font>
    <font>
      <sz val="10"/>
      <color rgb="FFFFCFC9"/>
      <name val="Arial"/>
      <family val="2"/>
    </font>
    <font>
      <b/>
      <sz val="10"/>
      <color rgb="FFD4EDBC"/>
      <name val="Arial"/>
      <family val="2"/>
    </font>
    <font>
      <sz val="10"/>
      <color rgb="FF473821"/>
      <name val="Arial"/>
      <family val="2"/>
    </font>
    <font>
      <sz val="10"/>
      <color rgb="FF0A53A8"/>
      <name val="Arial"/>
      <family val="2"/>
    </font>
    <font>
      <sz val="10"/>
      <color rgb="FF215A6C"/>
      <name val="Arial"/>
      <family val="2"/>
    </font>
    <font>
      <b/>
      <sz val="10"/>
      <color rgb="FF0A53A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47382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rgb="FFE5CFF2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141B2B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FFCFC9"/>
      <name val="Calibri"/>
      <family val="2"/>
    </font>
    <font>
      <b/>
      <sz val="13"/>
      <color theme="1"/>
      <name val="Arial"/>
      <family val="2"/>
    </font>
    <font>
      <sz val="10"/>
      <color theme="1"/>
      <name val="Oswald"/>
    </font>
    <font>
      <b/>
      <sz val="10"/>
      <color rgb="FF274E13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rgb="FF999999"/>
      <name val="Arial"/>
      <family val="2"/>
    </font>
    <font>
      <sz val="8"/>
      <name val="Calibri"/>
      <family val="2"/>
      <scheme val="minor"/>
    </font>
    <font>
      <b/>
      <sz val="12"/>
      <color theme="4"/>
      <name val="Calibri"/>
      <family val="2"/>
    </font>
    <font>
      <sz val="12"/>
      <color theme="4"/>
      <name val="Calibri"/>
      <family val="2"/>
    </font>
    <font>
      <sz val="7"/>
      <color rgb="FF444444"/>
      <name val="Arial"/>
      <family val="2"/>
    </font>
    <font>
      <sz val="7"/>
      <color theme="4"/>
      <name val="Arial"/>
      <family val="2"/>
    </font>
    <font>
      <sz val="11"/>
      <color theme="4" tint="0.39997558519241921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1"/>
      <name val="Aptos Narrow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0"/>
      <color theme="1"/>
      <name val="Oswald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color rgb="FF5A3286"/>
      <name val="Arial"/>
      <family val="2"/>
    </font>
    <font>
      <b/>
      <sz val="11"/>
      <color theme="1"/>
      <name val="Aptos Narrow"/>
      <family val="2"/>
    </font>
    <font>
      <sz val="12"/>
      <color rgb="FF473821"/>
      <name val="Calibri"/>
      <family val="2"/>
    </font>
    <font>
      <sz val="12"/>
      <color rgb="FF5A3286"/>
      <name val="Calibri"/>
      <family val="2"/>
    </font>
    <font>
      <sz val="12"/>
      <color rgb="FF3D3D3D"/>
      <name val="Calibri"/>
      <family val="2"/>
    </font>
    <font>
      <sz val="12"/>
      <color rgb="FFE5CFF2"/>
      <name val="Calibri"/>
      <family val="2"/>
    </font>
    <font>
      <b/>
      <sz val="12"/>
      <name val="Arial"/>
      <family val="2"/>
    </font>
    <font>
      <sz val="8"/>
      <color rgb="FF444444"/>
      <name val="Poppins"/>
    </font>
    <font>
      <sz val="11"/>
      <color theme="1"/>
      <name val="Calibri"/>
      <family val="2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7"/>
      <color theme="4"/>
      <name val="Poppins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8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4DD0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F7F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2F4F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1"/>
        <bgColor theme="1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D9D9D9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/>
      <top style="thin">
        <color theme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6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7" fillId="0" borderId="0"/>
    <xf numFmtId="0" fontId="48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43" fontId="1" fillId="0" borderId="0" applyFont="0" applyFill="0" applyBorder="0" applyAlignment="0" applyProtection="0"/>
  </cellStyleXfs>
  <cellXfs count="594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0" applyNumberFormat="1"/>
    <xf numFmtId="0" fontId="0" fillId="0" borderId="2" xfId="0" applyBorder="1"/>
    <xf numFmtId="0" fontId="0" fillId="0" borderId="0" xfId="0" applyAlignment="1">
      <alignment horizontal="center"/>
    </xf>
    <xf numFmtId="44" fontId="0" fillId="0" borderId="0" xfId="1" applyFont="1"/>
    <xf numFmtId="0" fontId="4" fillId="0" borderId="2" xfId="0" applyFont="1" applyBorder="1"/>
    <xf numFmtId="44" fontId="3" fillId="0" borderId="0" xfId="1" applyFont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164" fontId="8" fillId="4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center" vertical="center" wrapText="1"/>
    </xf>
    <xf numFmtId="44" fontId="8" fillId="0" borderId="1" xfId="1" applyFont="1" applyBorder="1" applyAlignment="1">
      <alignment horizontal="center" vertical="center" wrapText="1"/>
    </xf>
    <xf numFmtId="44" fontId="8" fillId="0" borderId="3" xfId="1" applyFont="1" applyBorder="1" applyAlignment="1">
      <alignment horizontal="center" vertical="center" wrapText="1"/>
    </xf>
    <xf numFmtId="0" fontId="9" fillId="0" borderId="2" xfId="0" applyFont="1" applyBorder="1"/>
    <xf numFmtId="44" fontId="9" fillId="0" borderId="2" xfId="0" applyNumberFormat="1" applyFont="1" applyBorder="1"/>
    <xf numFmtId="0" fontId="8" fillId="3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6" fillId="0" borderId="2" xfId="4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4" fillId="5" borderId="2" xfId="0" applyFont="1" applyFill="1" applyBorder="1" applyAlignment="1">
      <alignment horizontal="center"/>
    </xf>
    <xf numFmtId="164" fontId="4" fillId="5" borderId="2" xfId="0" applyNumberFormat="1" applyFont="1" applyFill="1" applyBorder="1" applyAlignment="1">
      <alignment horizontal="center"/>
    </xf>
    <xf numFmtId="164" fontId="0" fillId="0" borderId="2" xfId="0" applyNumberFormat="1" applyBorder="1"/>
    <xf numFmtId="164" fontId="0" fillId="0" borderId="3" xfId="0" applyNumberFormat="1" applyBorder="1"/>
    <xf numFmtId="164" fontId="10" fillId="0" borderId="6" xfId="0" applyNumberFormat="1" applyFont="1" applyBorder="1"/>
    <xf numFmtId="164" fontId="0" fillId="0" borderId="0" xfId="0" applyNumberFormat="1"/>
    <xf numFmtId="0" fontId="11" fillId="5" borderId="2" xfId="0" applyFont="1" applyFill="1" applyBorder="1" applyAlignment="1">
      <alignment horizontal="center"/>
    </xf>
    <xf numFmtId="164" fontId="11" fillId="5" borderId="2" xfId="0" applyNumberFormat="1" applyFont="1" applyFill="1" applyBorder="1" applyAlignment="1">
      <alignment horizontal="center"/>
    </xf>
    <xf numFmtId="9" fontId="0" fillId="6" borderId="2" xfId="2" applyFont="1" applyFill="1" applyBorder="1" applyAlignment="1">
      <alignment horizontal="center" vertical="center"/>
    </xf>
    <xf numFmtId="9" fontId="3" fillId="6" borderId="2" xfId="2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/>
    <xf numFmtId="0" fontId="6" fillId="0" borderId="2" xfId="4" applyBorder="1" applyAlignment="1">
      <alignment horizontal="center"/>
    </xf>
    <xf numFmtId="9" fontId="7" fillId="6" borderId="2" xfId="2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164" fontId="7" fillId="0" borderId="2" xfId="0" applyNumberFormat="1" applyFont="1" applyBorder="1"/>
    <xf numFmtId="165" fontId="8" fillId="4" borderId="2" xfId="0" applyNumberFormat="1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44" fontId="8" fillId="0" borderId="2" xfId="5" applyFont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44" fontId="13" fillId="0" borderId="2" xfId="5" applyFont="1" applyBorder="1" applyAlignment="1">
      <alignment horizontal="center" vertical="center" wrapText="1"/>
    </xf>
    <xf numFmtId="0" fontId="6" fillId="0" borderId="2" xfId="4" applyBorder="1" applyAlignment="1">
      <alignment horizontal="center" vertical="center" wrapText="1"/>
    </xf>
    <xf numFmtId="49" fontId="8" fillId="4" borderId="2" xfId="0" applyNumberFormat="1" applyFont="1" applyFill="1" applyBorder="1" applyAlignment="1">
      <alignment horizontal="center" vertical="center" wrapText="1"/>
    </xf>
    <xf numFmtId="49" fontId="8" fillId="7" borderId="2" xfId="0" applyNumberFormat="1" applyFont="1" applyFill="1" applyBorder="1" applyAlignment="1">
      <alignment horizontal="center" vertical="center" wrapText="1"/>
    </xf>
    <xf numFmtId="49" fontId="8" fillId="8" borderId="2" xfId="0" applyNumberFormat="1" applyFont="1" applyFill="1" applyBorder="1" applyAlignment="1">
      <alignment horizontal="center" vertical="center" wrapText="1"/>
    </xf>
    <xf numFmtId="49" fontId="8" fillId="9" borderId="2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4" fontId="14" fillId="0" borderId="0" xfId="1" applyFont="1" applyAlignment="1">
      <alignment horizontal="center" vertical="center"/>
    </xf>
    <xf numFmtId="9" fontId="14" fillId="0" borderId="0" xfId="2" applyFont="1" applyAlignment="1">
      <alignment horizontal="center" vertical="center"/>
    </xf>
    <xf numFmtId="1" fontId="14" fillId="0" borderId="0" xfId="1" applyNumberFormat="1" applyFont="1" applyAlignment="1">
      <alignment horizontal="center" vertical="center"/>
    </xf>
    <xf numFmtId="44" fontId="15" fillId="2" borderId="0" xfId="3" applyNumberFormat="1" applyFont="1" applyAlignment="1">
      <alignment horizontal="center" vertical="center"/>
    </xf>
    <xf numFmtId="44" fontId="5" fillId="0" borderId="0" xfId="1" applyFont="1" applyAlignment="1">
      <alignment horizontal="center" vertical="center"/>
    </xf>
    <xf numFmtId="44" fontId="14" fillId="0" borderId="0" xfId="1" applyFont="1"/>
    <xf numFmtId="1" fontId="4" fillId="0" borderId="2" xfId="1" applyNumberFormat="1" applyFont="1" applyBorder="1" applyAlignment="1">
      <alignment horizontal="center" vertical="center" wrapText="1"/>
    </xf>
    <xf numFmtId="44" fontId="4" fillId="0" borderId="2" xfId="1" applyFont="1" applyBorder="1" applyAlignment="1">
      <alignment horizontal="center" vertical="center" wrapText="1"/>
    </xf>
    <xf numFmtId="9" fontId="4" fillId="0" borderId="2" xfId="2" applyFont="1" applyBorder="1" applyAlignment="1">
      <alignment horizontal="center" vertical="center" wrapText="1"/>
    </xf>
    <xf numFmtId="44" fontId="16" fillId="2" borderId="2" xfId="3" applyNumberFormat="1" applyFont="1" applyBorder="1" applyAlignment="1">
      <alignment horizontal="center" vertical="center" wrapText="1"/>
    </xf>
    <xf numFmtId="44" fontId="4" fillId="0" borderId="2" xfId="1" applyFont="1" applyBorder="1" applyAlignment="1">
      <alignment horizontal="center" wrapText="1"/>
    </xf>
    <xf numFmtId="9" fontId="0" fillId="0" borderId="0" xfId="2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16" fillId="2" borderId="0" xfId="3" applyNumberFormat="1" applyFont="1" applyAlignment="1">
      <alignment horizontal="center" vertical="center"/>
    </xf>
    <xf numFmtId="44" fontId="0" fillId="0" borderId="0" xfId="2" applyNumberFormat="1" applyFont="1" applyAlignment="1">
      <alignment horizontal="center" vertical="center"/>
    </xf>
    <xf numFmtId="44" fontId="16" fillId="0" borderId="0" xfId="2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8" fillId="0" borderId="0" xfId="0" applyFont="1" applyAlignment="1">
      <alignment horizontal="center" vertical="center"/>
    </xf>
    <xf numFmtId="44" fontId="8" fillId="0" borderId="0" xfId="1" applyFont="1" applyAlignment="1">
      <alignment horizontal="center" vertical="center"/>
    </xf>
    <xf numFmtId="44" fontId="6" fillId="0" borderId="0" xfId="4" applyNumberFormat="1" applyAlignment="1">
      <alignment horizontal="center" vertical="center"/>
    </xf>
    <xf numFmtId="0" fontId="6" fillId="0" borderId="0" xfId="4" applyAlignment="1">
      <alignment horizontal="center" vertical="center"/>
    </xf>
    <xf numFmtId="44" fontId="0" fillId="0" borderId="2" xfId="1" applyFont="1" applyBorder="1"/>
    <xf numFmtId="0" fontId="5" fillId="10" borderId="1" xfId="0" applyFont="1" applyFill="1" applyBorder="1" applyAlignment="1">
      <alignment horizontal="center" vertical="center"/>
    </xf>
    <xf numFmtId="44" fontId="0" fillId="0" borderId="0" xfId="1" applyFont="1" applyAlignment="1">
      <alignment horizontal="center"/>
    </xf>
    <xf numFmtId="44" fontId="18" fillId="0" borderId="2" xfId="1" applyFont="1" applyBorder="1"/>
    <xf numFmtId="44" fontId="3" fillId="0" borderId="2" xfId="1" applyFont="1" applyBorder="1"/>
    <xf numFmtId="0" fontId="5" fillId="10" borderId="2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44" fontId="0" fillId="11" borderId="2" xfId="1" applyFont="1" applyFill="1" applyBorder="1"/>
    <xf numFmtId="0" fontId="6" fillId="0" borderId="2" xfId="4" applyBorder="1" applyAlignment="1">
      <alignment horizontal="center" vertical="center"/>
    </xf>
    <xf numFmtId="44" fontId="0" fillId="0" borderId="2" xfId="1" applyFont="1" applyBorder="1" applyAlignment="1">
      <alignment vertical="center"/>
    </xf>
    <xf numFmtId="44" fontId="0" fillId="0" borderId="3" xfId="1" applyFont="1" applyFill="1" applyBorder="1"/>
    <xf numFmtId="44" fontId="0" fillId="0" borderId="2" xfId="1" applyFont="1" applyFill="1" applyBorder="1"/>
    <xf numFmtId="44" fontId="0" fillId="0" borderId="2" xfId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horizontal="left"/>
    </xf>
    <xf numFmtId="44" fontId="0" fillId="0" borderId="2" xfId="0" applyNumberFormat="1" applyBorder="1"/>
    <xf numFmtId="8" fontId="0" fillId="0" borderId="0" xfId="0" applyNumberFormat="1"/>
    <xf numFmtId="0" fontId="20" fillId="12" borderId="11" xfId="0" applyFont="1" applyFill="1" applyBorder="1" applyAlignment="1">
      <alignment horizontal="center" wrapText="1"/>
    </xf>
    <xf numFmtId="0" fontId="20" fillId="12" borderId="12" xfId="0" applyFont="1" applyFill="1" applyBorder="1" applyAlignment="1">
      <alignment horizontal="center" wrapText="1"/>
    </xf>
    <xf numFmtId="0" fontId="21" fillId="13" borderId="12" xfId="0" applyFont="1" applyFill="1" applyBorder="1" applyAlignment="1">
      <alignment horizontal="center" wrapText="1"/>
    </xf>
    <xf numFmtId="0" fontId="22" fillId="0" borderId="13" xfId="0" applyFont="1" applyBorder="1" applyAlignment="1">
      <alignment horizontal="center" wrapText="1"/>
    </xf>
    <xf numFmtId="0" fontId="23" fillId="0" borderId="14" xfId="0" applyFont="1" applyBorder="1" applyAlignment="1">
      <alignment horizontal="center" wrapText="1"/>
    </xf>
    <xf numFmtId="8" fontId="21" fillId="0" borderId="14" xfId="0" applyNumberFormat="1" applyFont="1" applyBorder="1" applyAlignment="1">
      <alignment horizontal="center" wrapText="1"/>
    </xf>
    <xf numFmtId="0" fontId="23" fillId="0" borderId="14" xfId="0" applyFont="1" applyBorder="1" applyAlignment="1">
      <alignment wrapText="1"/>
    </xf>
    <xf numFmtId="0" fontId="24" fillId="14" borderId="14" xfId="0" applyFont="1" applyFill="1" applyBorder="1" applyAlignment="1">
      <alignment horizontal="center" wrapText="1"/>
    </xf>
    <xf numFmtId="0" fontId="25" fillId="0" borderId="14" xfId="0" applyFont="1" applyBorder="1" applyAlignment="1">
      <alignment wrapText="1"/>
    </xf>
    <xf numFmtId="0" fontId="26" fillId="15" borderId="14" xfId="0" applyFont="1" applyFill="1" applyBorder="1" applyAlignment="1">
      <alignment horizontal="center" wrapText="1"/>
    </xf>
    <xf numFmtId="0" fontId="27" fillId="0" borderId="14" xfId="0" applyFont="1" applyBorder="1" applyAlignment="1">
      <alignment wrapText="1"/>
    </xf>
    <xf numFmtId="0" fontId="26" fillId="14" borderId="14" xfId="0" applyFont="1" applyFill="1" applyBorder="1" applyAlignment="1">
      <alignment horizontal="center" wrapText="1"/>
    </xf>
    <xf numFmtId="0" fontId="28" fillId="0" borderId="14" xfId="0" applyFont="1" applyBorder="1" applyAlignment="1">
      <alignment wrapText="1"/>
    </xf>
    <xf numFmtId="0" fontId="29" fillId="0" borderId="14" xfId="0" applyFont="1" applyBorder="1" applyAlignment="1">
      <alignment wrapText="1"/>
    </xf>
    <xf numFmtId="0" fontId="21" fillId="0" borderId="14" xfId="0" applyFont="1" applyBorder="1" applyAlignment="1">
      <alignment horizontal="center" wrapText="1"/>
    </xf>
    <xf numFmtId="0" fontId="24" fillId="15" borderId="14" xfId="0" applyFont="1" applyFill="1" applyBorder="1" applyAlignment="1">
      <alignment horizontal="center" wrapText="1"/>
    </xf>
    <xf numFmtId="0" fontId="23" fillId="14" borderId="14" xfId="0" applyFont="1" applyFill="1" applyBorder="1" applyAlignment="1">
      <alignment wrapText="1"/>
    </xf>
    <xf numFmtId="1" fontId="23" fillId="0" borderId="14" xfId="0" applyNumberFormat="1" applyFont="1" applyBorder="1" applyAlignment="1">
      <alignment horizontal="center" wrapText="1"/>
    </xf>
    <xf numFmtId="0" fontId="26" fillId="0" borderId="14" xfId="0" applyFont="1" applyBorder="1" applyAlignment="1">
      <alignment horizontal="center" wrapText="1"/>
    </xf>
    <xf numFmtId="44" fontId="23" fillId="0" borderId="2" xfId="1" applyFont="1" applyBorder="1" applyAlignment="1">
      <alignment wrapText="1"/>
    </xf>
    <xf numFmtId="0" fontId="21" fillId="13" borderId="11" xfId="0" applyFont="1" applyFill="1" applyBorder="1" applyAlignment="1">
      <alignment horizontal="center" wrapText="1"/>
    </xf>
    <xf numFmtId="0" fontId="21" fillId="14" borderId="13" xfId="0" applyFont="1" applyFill="1" applyBorder="1" applyAlignment="1">
      <alignment horizontal="center" wrapText="1"/>
    </xf>
    <xf numFmtId="0" fontId="21" fillId="14" borderId="14" xfId="0" applyFont="1" applyFill="1" applyBorder="1" applyAlignment="1">
      <alignment horizontal="center" wrapText="1"/>
    </xf>
    <xf numFmtId="0" fontId="30" fillId="14" borderId="14" xfId="0" applyFont="1" applyFill="1" applyBorder="1" applyAlignment="1">
      <alignment horizontal="center" wrapText="1"/>
    </xf>
    <xf numFmtId="8" fontId="21" fillId="14" borderId="14" xfId="0" applyNumberFormat="1" applyFont="1" applyFill="1" applyBorder="1" applyAlignment="1">
      <alignment horizontal="center" wrapText="1"/>
    </xf>
    <xf numFmtId="0" fontId="21" fillId="15" borderId="13" xfId="0" applyFont="1" applyFill="1" applyBorder="1" applyAlignment="1">
      <alignment horizontal="center" wrapText="1"/>
    </xf>
    <xf numFmtId="0" fontId="21" fillId="15" borderId="14" xfId="0" applyFont="1" applyFill="1" applyBorder="1" applyAlignment="1">
      <alignment horizontal="center" wrapText="1"/>
    </xf>
    <xf numFmtId="0" fontId="30" fillId="15" borderId="14" xfId="0" applyFont="1" applyFill="1" applyBorder="1" applyAlignment="1">
      <alignment horizontal="center" wrapText="1"/>
    </xf>
    <xf numFmtId="8" fontId="21" fillId="15" borderId="14" xfId="0" applyNumberFormat="1" applyFont="1" applyFill="1" applyBorder="1" applyAlignment="1">
      <alignment horizontal="center" wrapText="1"/>
    </xf>
    <xf numFmtId="0" fontId="23" fillId="15" borderId="14" xfId="0" applyFont="1" applyFill="1" applyBorder="1" applyAlignment="1">
      <alignment wrapText="1"/>
    </xf>
    <xf numFmtId="0" fontId="31" fillId="14" borderId="13" xfId="0" applyFont="1" applyFill="1" applyBorder="1" applyAlignment="1">
      <alignment horizontal="center" wrapText="1"/>
    </xf>
    <xf numFmtId="0" fontId="31" fillId="14" borderId="14" xfId="0" applyFont="1" applyFill="1" applyBorder="1" applyAlignment="1">
      <alignment horizontal="center" wrapText="1"/>
    </xf>
    <xf numFmtId="8" fontId="31" fillId="14" borderId="14" xfId="0" applyNumberFormat="1" applyFont="1" applyFill="1" applyBorder="1" applyAlignment="1">
      <alignment horizontal="center" wrapText="1"/>
    </xf>
    <xf numFmtId="0" fontId="32" fillId="14" borderId="14" xfId="0" applyFont="1" applyFill="1" applyBorder="1" applyAlignment="1">
      <alignment wrapText="1"/>
    </xf>
    <xf numFmtId="0" fontId="31" fillId="15" borderId="13" xfId="0" applyFont="1" applyFill="1" applyBorder="1" applyAlignment="1">
      <alignment horizontal="center" wrapText="1"/>
    </xf>
    <xf numFmtId="0" fontId="31" fillId="15" borderId="14" xfId="0" applyFont="1" applyFill="1" applyBorder="1" applyAlignment="1">
      <alignment horizontal="center" wrapText="1"/>
    </xf>
    <xf numFmtId="8" fontId="31" fillId="15" borderId="14" xfId="0" applyNumberFormat="1" applyFont="1" applyFill="1" applyBorder="1" applyAlignment="1">
      <alignment horizontal="center" wrapText="1"/>
    </xf>
    <xf numFmtId="0" fontId="32" fillId="15" borderId="14" xfId="0" applyFont="1" applyFill="1" applyBorder="1" applyAlignment="1">
      <alignment wrapText="1"/>
    </xf>
    <xf numFmtId="0" fontId="33" fillId="15" borderId="14" xfId="0" applyFont="1" applyFill="1" applyBorder="1" applyAlignment="1">
      <alignment horizontal="center" wrapText="1"/>
    </xf>
    <xf numFmtId="0" fontId="34" fillId="15" borderId="13" xfId="0" applyFont="1" applyFill="1" applyBorder="1" applyAlignment="1">
      <alignment horizontal="center" wrapText="1"/>
    </xf>
    <xf numFmtId="0" fontId="34" fillId="15" borderId="14" xfId="0" applyFont="1" applyFill="1" applyBorder="1" applyAlignment="1">
      <alignment horizontal="center" wrapText="1"/>
    </xf>
    <xf numFmtId="0" fontId="35" fillId="15" borderId="14" xfId="0" applyFont="1" applyFill="1" applyBorder="1" applyAlignment="1">
      <alignment wrapText="1"/>
    </xf>
    <xf numFmtId="8" fontId="34" fillId="15" borderId="14" xfId="0" applyNumberFormat="1" applyFont="1" applyFill="1" applyBorder="1" applyAlignment="1">
      <alignment horizontal="center" wrapText="1"/>
    </xf>
    <xf numFmtId="0" fontId="34" fillId="14" borderId="13" xfId="0" applyFont="1" applyFill="1" applyBorder="1" applyAlignment="1">
      <alignment horizontal="center" wrapText="1"/>
    </xf>
    <xf numFmtId="0" fontId="34" fillId="14" borderId="14" xfId="0" applyFont="1" applyFill="1" applyBorder="1" applyAlignment="1">
      <alignment horizontal="center" wrapText="1"/>
    </xf>
    <xf numFmtId="0" fontId="35" fillId="14" borderId="14" xfId="0" applyFont="1" applyFill="1" applyBorder="1" applyAlignment="1">
      <alignment wrapText="1"/>
    </xf>
    <xf numFmtId="8" fontId="34" fillId="14" borderId="14" xfId="0" applyNumberFormat="1" applyFont="1" applyFill="1" applyBorder="1" applyAlignment="1">
      <alignment horizontal="center" wrapText="1"/>
    </xf>
    <xf numFmtId="0" fontId="33" fillId="14" borderId="14" xfId="0" applyFont="1" applyFill="1" applyBorder="1" applyAlignment="1">
      <alignment horizontal="center" wrapText="1"/>
    </xf>
    <xf numFmtId="0" fontId="23" fillId="14" borderId="15" xfId="0" applyFont="1" applyFill="1" applyBorder="1" applyAlignment="1">
      <alignment wrapText="1"/>
    </xf>
    <xf numFmtId="0" fontId="23" fillId="14" borderId="16" xfId="0" applyFont="1" applyFill="1" applyBorder="1" applyAlignment="1">
      <alignment wrapText="1"/>
    </xf>
    <xf numFmtId="0" fontId="23" fillId="0" borderId="15" xfId="0" applyFont="1" applyBorder="1" applyAlignment="1">
      <alignment wrapText="1"/>
    </xf>
    <xf numFmtId="0" fontId="23" fillId="0" borderId="17" xfId="0" applyFont="1" applyBorder="1" applyAlignment="1">
      <alignment wrapText="1"/>
    </xf>
    <xf numFmtId="0" fontId="23" fillId="0" borderId="18" xfId="0" applyFont="1" applyBorder="1" applyAlignment="1">
      <alignment wrapText="1"/>
    </xf>
    <xf numFmtId="0" fontId="23" fillId="0" borderId="19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4" fillId="0" borderId="13" xfId="0" applyFont="1" applyBorder="1" applyAlignment="1">
      <alignment horizontal="center" wrapText="1"/>
    </xf>
    <xf numFmtId="0" fontId="35" fillId="0" borderId="14" xfId="0" applyFont="1" applyBorder="1" applyAlignment="1">
      <alignment horizontal="center" wrapText="1"/>
    </xf>
    <xf numFmtId="8" fontId="34" fillId="0" borderId="14" xfId="0" applyNumberFormat="1" applyFont="1" applyBorder="1" applyAlignment="1">
      <alignment horizontal="center" wrapText="1"/>
    </xf>
    <xf numFmtId="0" fontId="35" fillId="0" borderId="14" xfId="0" applyFont="1" applyBorder="1" applyAlignment="1">
      <alignment wrapText="1"/>
    </xf>
    <xf numFmtId="1" fontId="35" fillId="0" borderId="14" xfId="0" applyNumberFormat="1" applyFont="1" applyBorder="1" applyAlignment="1">
      <alignment horizontal="center" wrapText="1"/>
    </xf>
    <xf numFmtId="0" fontId="20" fillId="12" borderId="2" xfId="0" applyFont="1" applyFill="1" applyBorder="1" applyAlignment="1">
      <alignment horizontal="center" wrapText="1"/>
    </xf>
    <xf numFmtId="0" fontId="22" fillId="0" borderId="2" xfId="0" applyFont="1" applyBorder="1" applyAlignment="1">
      <alignment horizontal="center" wrapText="1"/>
    </xf>
    <xf numFmtId="0" fontId="23" fillId="0" borderId="2" xfId="0" applyFont="1" applyBorder="1" applyAlignment="1">
      <alignment horizontal="center" wrapText="1"/>
    </xf>
    <xf numFmtId="8" fontId="21" fillId="0" borderId="2" xfId="0" applyNumberFormat="1" applyFont="1" applyBorder="1" applyAlignment="1">
      <alignment horizontal="center" wrapText="1"/>
    </xf>
    <xf numFmtId="0" fontId="25" fillId="0" borderId="2" xfId="0" applyFont="1" applyBorder="1" applyAlignment="1">
      <alignment wrapText="1"/>
    </xf>
    <xf numFmtId="8" fontId="0" fillId="0" borderId="2" xfId="0" applyNumberFormat="1" applyBorder="1" applyAlignment="1">
      <alignment horizontal="center"/>
    </xf>
    <xf numFmtId="8" fontId="0" fillId="0" borderId="2" xfId="0" applyNumberFormat="1" applyBorder="1"/>
    <xf numFmtId="0" fontId="20" fillId="12" borderId="11" xfId="0" applyFont="1" applyFill="1" applyBorder="1" applyAlignment="1">
      <alignment horizontal="center" vertical="center" wrapText="1"/>
    </xf>
    <xf numFmtId="0" fontId="20" fillId="12" borderId="12" xfId="0" applyFont="1" applyFill="1" applyBorder="1" applyAlignment="1">
      <alignment horizontal="center" vertical="center" wrapText="1"/>
    </xf>
    <xf numFmtId="0" fontId="21" fillId="13" borderId="12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6" fillId="0" borderId="0" xfId="4" applyFill="1" applyBorder="1" applyAlignment="1">
      <alignment horizontal="center" vertical="center"/>
    </xf>
    <xf numFmtId="44" fontId="0" fillId="0" borderId="0" xfId="1" applyFont="1" applyFill="1" applyBorder="1"/>
    <xf numFmtId="0" fontId="6" fillId="16" borderId="2" xfId="4" applyFill="1" applyBorder="1" applyAlignment="1">
      <alignment horizontal="center" vertical="center"/>
    </xf>
    <xf numFmtId="0" fontId="0" fillId="16" borderId="2" xfId="0" applyFill="1" applyBorder="1"/>
    <xf numFmtId="44" fontId="0" fillId="16" borderId="2" xfId="1" applyFont="1" applyFill="1" applyBorder="1"/>
    <xf numFmtId="0" fontId="4" fillId="17" borderId="2" xfId="0" applyFont="1" applyFill="1" applyBorder="1" applyAlignment="1">
      <alignment horizontal="center"/>
    </xf>
    <xf numFmtId="44" fontId="4" fillId="17" borderId="2" xfId="1" applyFont="1" applyFill="1" applyBorder="1" applyAlignment="1">
      <alignment horizontal="right"/>
    </xf>
    <xf numFmtId="44" fontId="0" fillId="17" borderId="2" xfId="1" applyFont="1" applyFill="1" applyBorder="1"/>
    <xf numFmtId="44" fontId="0" fillId="0" borderId="0" xfId="1" applyFont="1" applyBorder="1"/>
    <xf numFmtId="44" fontId="3" fillId="0" borderId="2" xfId="1" applyFont="1" applyFill="1" applyBorder="1"/>
    <xf numFmtId="44" fontId="3" fillId="11" borderId="2" xfId="1" applyFont="1" applyFill="1" applyBorder="1"/>
    <xf numFmtId="0" fontId="3" fillId="0" borderId="2" xfId="0" applyFont="1" applyBorder="1"/>
    <xf numFmtId="44" fontId="38" fillId="0" borderId="2" xfId="1" applyFont="1" applyBorder="1"/>
    <xf numFmtId="1" fontId="0" fillId="0" borderId="0" xfId="0" applyNumberFormat="1"/>
    <xf numFmtId="44" fontId="19" fillId="0" borderId="2" xfId="1" applyFont="1" applyBorder="1"/>
    <xf numFmtId="44" fontId="38" fillId="0" borderId="2" xfId="1" applyFont="1" applyBorder="1" applyAlignment="1">
      <alignment vertical="center"/>
    </xf>
    <xf numFmtId="44" fontId="39" fillId="0" borderId="0" xfId="1" applyFont="1"/>
    <xf numFmtId="44" fontId="3" fillId="0" borderId="10" xfId="1" applyFont="1" applyFill="1" applyBorder="1"/>
    <xf numFmtId="44" fontId="38" fillId="11" borderId="2" xfId="1" applyFont="1" applyFill="1" applyBorder="1"/>
    <xf numFmtId="44" fontId="3" fillId="0" borderId="0" xfId="1" applyFont="1" applyBorder="1"/>
    <xf numFmtId="164" fontId="13" fillId="0" borderId="2" xfId="0" applyNumberFormat="1" applyFont="1" applyBorder="1" applyAlignment="1">
      <alignment horizontal="center" vertical="center" wrapText="1"/>
    </xf>
    <xf numFmtId="0" fontId="0" fillId="4" borderId="2" xfId="0" applyFill="1" applyBorder="1"/>
    <xf numFmtId="0" fontId="0" fillId="11" borderId="2" xfId="0" applyFill="1" applyBorder="1"/>
    <xf numFmtId="44" fontId="38" fillId="0" borderId="10" xfId="1" applyFont="1" applyBorder="1"/>
    <xf numFmtId="44" fontId="38" fillId="0" borderId="2" xfId="1" applyFont="1" applyFill="1" applyBorder="1"/>
    <xf numFmtId="0" fontId="42" fillId="18" borderId="11" xfId="0" applyFont="1" applyFill="1" applyBorder="1" applyAlignment="1">
      <alignment horizontal="center" wrapText="1"/>
    </xf>
    <xf numFmtId="0" fontId="42" fillId="18" borderId="12" xfId="0" applyFont="1" applyFill="1" applyBorder="1" applyAlignment="1">
      <alignment horizontal="center" wrapText="1"/>
    </xf>
    <xf numFmtId="0" fontId="43" fillId="0" borderId="13" xfId="0" applyFont="1" applyBorder="1" applyAlignment="1">
      <alignment wrapText="1"/>
    </xf>
    <xf numFmtId="0" fontId="43" fillId="0" borderId="14" xfId="0" applyFont="1" applyBorder="1" applyAlignment="1">
      <alignment horizontal="center" wrapText="1"/>
    </xf>
    <xf numFmtId="8" fontId="43" fillId="0" borderId="14" xfId="0" applyNumberFormat="1" applyFont="1" applyBorder="1" applyAlignment="1">
      <alignment horizontal="center" wrapText="1"/>
    </xf>
    <xf numFmtId="0" fontId="44" fillId="0" borderId="14" xfId="0" applyFont="1" applyBorder="1" applyAlignment="1">
      <alignment horizontal="center" wrapText="1"/>
    </xf>
    <xf numFmtId="0" fontId="43" fillId="0" borderId="11" xfId="0" applyFont="1" applyBorder="1" applyAlignment="1">
      <alignment wrapText="1"/>
    </xf>
    <xf numFmtId="0" fontId="43" fillId="0" borderId="12" xfId="0" applyFont="1" applyBorder="1" applyAlignment="1">
      <alignment horizontal="center" wrapText="1"/>
    </xf>
    <xf numFmtId="8" fontId="43" fillId="0" borderId="12" xfId="0" applyNumberFormat="1" applyFont="1" applyBorder="1" applyAlignment="1">
      <alignment horizontal="center" wrapText="1"/>
    </xf>
    <xf numFmtId="0" fontId="44" fillId="0" borderId="12" xfId="0" applyFont="1" applyBorder="1" applyAlignment="1">
      <alignment horizontal="center" wrapText="1"/>
    </xf>
    <xf numFmtId="0" fontId="23" fillId="0" borderId="12" xfId="0" applyFont="1" applyBorder="1" applyAlignment="1">
      <alignment wrapText="1"/>
    </xf>
    <xf numFmtId="8" fontId="21" fillId="0" borderId="21" xfId="0" applyNumberFormat="1" applyFont="1" applyBorder="1" applyAlignment="1">
      <alignment horizontal="right" wrapText="1"/>
    </xf>
    <xf numFmtId="0" fontId="23" fillId="0" borderId="23" xfId="0" applyFont="1" applyBorder="1" applyAlignment="1">
      <alignment wrapText="1"/>
    </xf>
    <xf numFmtId="0" fontId="20" fillId="12" borderId="13" xfId="0" applyFont="1" applyFill="1" applyBorder="1" applyAlignment="1">
      <alignment horizontal="center" wrapText="1"/>
    </xf>
    <xf numFmtId="0" fontId="20" fillId="12" borderId="14" xfId="0" applyFont="1" applyFill="1" applyBorder="1" applyAlignment="1">
      <alignment horizontal="center" wrapText="1"/>
    </xf>
    <xf numFmtId="0" fontId="23" fillId="0" borderId="24" xfId="0" applyFont="1" applyBorder="1" applyAlignment="1">
      <alignment wrapText="1"/>
    </xf>
    <xf numFmtId="0" fontId="22" fillId="0" borderId="14" xfId="0" applyFont="1" applyBorder="1" applyAlignment="1">
      <alignment horizontal="center" wrapText="1"/>
    </xf>
    <xf numFmtId="0" fontId="46" fillId="0" borderId="14" xfId="0" applyFont="1" applyBorder="1" applyAlignment="1">
      <alignment horizontal="center" vertical="center" wrapText="1"/>
    </xf>
    <xf numFmtId="0" fontId="23" fillId="0" borderId="13" xfId="0" applyFont="1" applyBorder="1" applyAlignment="1">
      <alignment wrapText="1"/>
    </xf>
    <xf numFmtId="0" fontId="47" fillId="15" borderId="14" xfId="0" applyFont="1" applyFill="1" applyBorder="1" applyAlignment="1">
      <alignment horizontal="center" wrapText="1"/>
    </xf>
    <xf numFmtId="0" fontId="47" fillId="14" borderId="14" xfId="0" applyFont="1" applyFill="1" applyBorder="1" applyAlignment="1">
      <alignment horizontal="center" wrapText="1"/>
    </xf>
    <xf numFmtId="0" fontId="22" fillId="3" borderId="13" xfId="0" applyFont="1" applyFill="1" applyBorder="1" applyAlignment="1">
      <alignment horizontal="center" wrapText="1"/>
    </xf>
    <xf numFmtId="8" fontId="21" fillId="3" borderId="14" xfId="0" applyNumberFormat="1" applyFont="1" applyFill="1" applyBorder="1" applyAlignment="1">
      <alignment horizontal="center" wrapText="1"/>
    </xf>
    <xf numFmtId="17" fontId="0" fillId="0" borderId="2" xfId="0" applyNumberFormat="1" applyBorder="1" applyAlignment="1">
      <alignment horizontal="center"/>
    </xf>
    <xf numFmtId="44" fontId="3" fillId="0" borderId="2" xfId="1" applyFont="1" applyBorder="1" applyAlignment="1">
      <alignment horizontal="center"/>
    </xf>
    <xf numFmtId="44" fontId="38" fillId="0" borderId="2" xfId="0" applyNumberFormat="1" applyFont="1" applyBorder="1"/>
    <xf numFmtId="44" fontId="38" fillId="0" borderId="2" xfId="1" applyFont="1" applyBorder="1" applyAlignment="1">
      <alignment horizontal="center"/>
    </xf>
    <xf numFmtId="44" fontId="19" fillId="0" borderId="2" xfId="1" applyFont="1" applyFill="1" applyBorder="1" applyAlignment="1">
      <alignment horizontal="center"/>
    </xf>
    <xf numFmtId="0" fontId="5" fillId="11" borderId="2" xfId="0" applyFont="1" applyFill="1" applyBorder="1" applyAlignment="1">
      <alignment horizontal="center"/>
    </xf>
    <xf numFmtId="44" fontId="5" fillId="11" borderId="2" xfId="1" applyFont="1" applyFill="1" applyBorder="1" applyAlignment="1">
      <alignment horizontal="center"/>
    </xf>
    <xf numFmtId="0" fontId="31" fillId="13" borderId="12" xfId="0" applyFont="1" applyFill="1" applyBorder="1" applyAlignment="1">
      <alignment horizontal="center" wrapText="1"/>
    </xf>
    <xf numFmtId="0" fontId="38" fillId="0" borderId="0" xfId="0" applyFont="1"/>
    <xf numFmtId="0" fontId="49" fillId="0" borderId="0" xfId="0" applyFont="1" applyAlignment="1">
      <alignment horizontal="left" vertical="center"/>
    </xf>
    <xf numFmtId="44" fontId="50" fillId="0" borderId="0" xfId="1" applyFont="1" applyAlignment="1">
      <alignment horizontal="center" vertical="center"/>
    </xf>
    <xf numFmtId="0" fontId="49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51" fillId="20" borderId="0" xfId="7" applyFont="1" applyAlignment="1">
      <alignment horizontal="center" vertical="center" wrapText="1"/>
    </xf>
    <xf numFmtId="44" fontId="51" fillId="20" borderId="0" xfId="7" applyNumberFormat="1" applyFont="1" applyAlignment="1">
      <alignment horizontal="center" vertical="center" wrapText="1"/>
    </xf>
    <xf numFmtId="9" fontId="52" fillId="20" borderId="0" xfId="7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0" fillId="21" borderId="0" xfId="8" applyFont="1" applyAlignment="1">
      <alignment horizontal="left"/>
    </xf>
    <xf numFmtId="44" fontId="50" fillId="21" borderId="0" xfId="8" applyNumberFormat="1" applyFont="1" applyAlignment="1">
      <alignment horizontal="center"/>
    </xf>
    <xf numFmtId="9" fontId="50" fillId="21" borderId="0" xfId="8" applyNumberFormat="1" applyFont="1" applyAlignment="1">
      <alignment horizontal="center"/>
    </xf>
    <xf numFmtId="0" fontId="4" fillId="0" borderId="0" xfId="0" applyFont="1"/>
    <xf numFmtId="0" fontId="49" fillId="23" borderId="0" xfId="0" applyFont="1" applyFill="1" applyAlignment="1">
      <alignment horizontal="left"/>
    </xf>
    <xf numFmtId="44" fontId="50" fillId="23" borderId="0" xfId="1" applyFont="1" applyFill="1" applyAlignment="1">
      <alignment horizontal="center"/>
    </xf>
    <xf numFmtId="9" fontId="49" fillId="23" borderId="0" xfId="2" applyFont="1" applyFill="1" applyAlignment="1">
      <alignment horizontal="center"/>
    </xf>
    <xf numFmtId="0" fontId="49" fillId="23" borderId="0" xfId="9" applyFont="1" applyFill="1" applyBorder="1" applyAlignment="1">
      <alignment horizontal="left"/>
    </xf>
    <xf numFmtId="44" fontId="50" fillId="23" borderId="0" xfId="1" applyFont="1" applyFill="1" applyBorder="1" applyAlignment="1">
      <alignment horizontal="center"/>
    </xf>
    <xf numFmtId="9" fontId="49" fillId="23" borderId="0" xfId="2" applyFont="1" applyFill="1" applyBorder="1" applyAlignment="1">
      <alignment horizontal="center"/>
    </xf>
    <xf numFmtId="0" fontId="0" fillId="23" borderId="0" xfId="0" applyFill="1"/>
    <xf numFmtId="0" fontId="49" fillId="0" borderId="0" xfId="9" applyFont="1" applyFill="1" applyBorder="1" applyAlignment="1">
      <alignment horizontal="left"/>
    </xf>
    <xf numFmtId="44" fontId="50" fillId="0" borderId="0" xfId="1" applyFont="1" applyFill="1" applyBorder="1" applyAlignment="1">
      <alignment horizontal="center"/>
    </xf>
    <xf numFmtId="44" fontId="50" fillId="0" borderId="0" xfId="1" applyFont="1" applyBorder="1" applyAlignment="1">
      <alignment horizontal="center"/>
    </xf>
    <xf numFmtId="9" fontId="49" fillId="0" borderId="0" xfId="2" applyFont="1" applyFill="1" applyBorder="1" applyAlignment="1">
      <alignment horizontal="center"/>
    </xf>
    <xf numFmtId="0" fontId="49" fillId="23" borderId="0" xfId="0" applyFont="1" applyFill="1" applyAlignment="1">
      <alignment horizontal="left" vertical="center"/>
    </xf>
    <xf numFmtId="44" fontId="50" fillId="23" borderId="0" xfId="1" applyFont="1" applyFill="1" applyAlignment="1">
      <alignment horizontal="left" vertical="center"/>
    </xf>
    <xf numFmtId="9" fontId="49" fillId="23" borderId="0" xfId="2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0" fillId="21" borderId="0" xfId="8" applyFont="1" applyAlignment="1">
      <alignment horizontal="center" vertical="center" wrapText="1"/>
    </xf>
    <xf numFmtId="44" fontId="50" fillId="21" borderId="0" xfId="8" applyNumberFormat="1" applyFont="1" applyAlignment="1">
      <alignment horizontal="center" vertical="center" wrapText="1"/>
    </xf>
    <xf numFmtId="9" fontId="50" fillId="21" borderId="0" xfId="8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23" borderId="0" xfId="9" applyFill="1" applyBorder="1" applyAlignment="1">
      <alignment horizontal="left"/>
    </xf>
    <xf numFmtId="44" fontId="4" fillId="23" borderId="0" xfId="1" applyFont="1" applyFill="1" applyBorder="1" applyAlignment="1">
      <alignment horizontal="center"/>
    </xf>
    <xf numFmtId="9" fontId="1" fillId="23" borderId="0" xfId="2" applyFill="1" applyBorder="1" applyAlignment="1">
      <alignment horizontal="center"/>
    </xf>
    <xf numFmtId="9" fontId="0" fillId="23" borderId="0" xfId="2" applyFont="1" applyFill="1" applyBorder="1" applyAlignment="1">
      <alignment horizontal="center"/>
    </xf>
    <xf numFmtId="0" fontId="1" fillId="0" borderId="0" xfId="9" applyFill="1" applyBorder="1" applyAlignment="1">
      <alignment horizontal="left"/>
    </xf>
    <xf numFmtId="44" fontId="4" fillId="0" borderId="0" xfId="1" applyFont="1" applyFill="1" applyBorder="1" applyAlignment="1">
      <alignment horizontal="center"/>
    </xf>
    <xf numFmtId="44" fontId="4" fillId="0" borderId="0" xfId="1" applyFont="1" applyAlignment="1">
      <alignment horizontal="center"/>
    </xf>
    <xf numFmtId="9" fontId="1" fillId="0" borderId="0" xfId="2" applyFill="1" applyBorder="1"/>
    <xf numFmtId="9" fontId="0" fillId="0" borderId="0" xfId="2" applyFont="1" applyFill="1" applyBorder="1"/>
    <xf numFmtId="9" fontId="0" fillId="0" borderId="0" xfId="2" applyFont="1"/>
    <xf numFmtId="0" fontId="23" fillId="0" borderId="15" xfId="0" applyFont="1" applyBorder="1" applyAlignment="1">
      <alignment horizontal="right" wrapText="1"/>
    </xf>
    <xf numFmtId="0" fontId="53" fillId="24" borderId="14" xfId="0" applyFont="1" applyFill="1" applyBorder="1" applyAlignment="1">
      <alignment horizontal="center" wrapText="1"/>
    </xf>
    <xf numFmtId="8" fontId="53" fillId="24" borderId="14" xfId="0" applyNumberFormat="1" applyFont="1" applyFill="1" applyBorder="1" applyAlignment="1">
      <alignment horizontal="center" wrapText="1"/>
    </xf>
    <xf numFmtId="0" fontId="23" fillId="24" borderId="14" xfId="0" applyFont="1" applyFill="1" applyBorder="1" applyAlignment="1">
      <alignment wrapText="1"/>
    </xf>
    <xf numFmtId="8" fontId="23" fillId="0" borderId="15" xfId="0" applyNumberFormat="1" applyFont="1" applyBorder="1" applyAlignment="1">
      <alignment wrapText="1"/>
    </xf>
    <xf numFmtId="1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4" fontId="0" fillId="0" borderId="10" xfId="1" applyFont="1" applyFill="1" applyBorder="1"/>
    <xf numFmtId="44" fontId="5" fillId="0" borderId="2" xfId="0" applyNumberFormat="1" applyFont="1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14" fillId="4" borderId="2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44" fontId="0" fillId="0" borderId="0" xfId="1" applyFont="1" applyFill="1" applyBorder="1" applyAlignment="1">
      <alignment horizontal="left" vertical="center"/>
    </xf>
    <xf numFmtId="16" fontId="0" fillId="0" borderId="2" xfId="0" applyNumberFormat="1" applyBorder="1" applyAlignment="1">
      <alignment horizontal="center"/>
    </xf>
    <xf numFmtId="16" fontId="0" fillId="0" borderId="0" xfId="0" applyNumberFormat="1"/>
    <xf numFmtId="0" fontId="43" fillId="18" borderId="11" xfId="0" applyFont="1" applyFill="1" applyBorder="1" applyAlignment="1">
      <alignment horizontal="center" wrapText="1"/>
    </xf>
    <xf numFmtId="0" fontId="43" fillId="18" borderId="12" xfId="0" applyFont="1" applyFill="1" applyBorder="1" applyAlignment="1">
      <alignment horizontal="center" wrapText="1"/>
    </xf>
    <xf numFmtId="0" fontId="43" fillId="0" borderId="13" xfId="0" applyFont="1" applyBorder="1" applyAlignment="1">
      <alignment horizontal="center" wrapText="1"/>
    </xf>
    <xf numFmtId="0" fontId="45" fillId="25" borderId="12" xfId="0" applyFont="1" applyFill="1" applyBorder="1" applyAlignment="1">
      <alignment horizontal="center" wrapText="1"/>
    </xf>
    <xf numFmtId="8" fontId="45" fillId="25" borderId="12" xfId="0" applyNumberFormat="1" applyFont="1" applyFill="1" applyBorder="1" applyAlignment="1">
      <alignment horizontal="center" wrapText="1"/>
    </xf>
    <xf numFmtId="0" fontId="21" fillId="13" borderId="14" xfId="0" applyFont="1" applyFill="1" applyBorder="1" applyAlignment="1">
      <alignment horizontal="center" wrapText="1"/>
    </xf>
    <xf numFmtId="0" fontId="29" fillId="0" borderId="14" xfId="0" applyFont="1" applyBorder="1" applyAlignment="1">
      <alignment horizontal="center" wrapText="1"/>
    </xf>
    <xf numFmtId="0" fontId="25" fillId="0" borderId="14" xfId="0" applyFont="1" applyBorder="1" applyAlignment="1">
      <alignment horizontal="center" wrapText="1"/>
    </xf>
    <xf numFmtId="0" fontId="27" fillId="0" borderId="14" xfId="0" applyFont="1" applyBorder="1" applyAlignment="1">
      <alignment horizontal="center" wrapText="1"/>
    </xf>
    <xf numFmtId="8" fontId="23" fillId="0" borderId="14" xfId="0" applyNumberFormat="1" applyFont="1" applyBorder="1" applyAlignment="1">
      <alignment horizontal="center" wrapText="1"/>
    </xf>
    <xf numFmtId="0" fontId="36" fillId="0" borderId="14" xfId="0" applyFont="1" applyBorder="1" applyAlignment="1">
      <alignment horizontal="center" wrapText="1"/>
    </xf>
    <xf numFmtId="44" fontId="7" fillId="0" borderId="0" xfId="1" applyFont="1" applyAlignment="1">
      <alignment horizontal="center" vertical="center"/>
    </xf>
    <xf numFmtId="9" fontId="0" fillId="0" borderId="0" xfId="0" applyNumberFormat="1" applyAlignment="1">
      <alignment horizontal="center"/>
    </xf>
    <xf numFmtId="44" fontId="0" fillId="0" borderId="2" xfId="1" applyFont="1" applyFill="1" applyBorder="1" applyAlignment="1">
      <alignment horizontal="center" vertical="center"/>
    </xf>
    <xf numFmtId="0" fontId="43" fillId="0" borderId="11" xfId="0" applyFont="1" applyBorder="1" applyAlignment="1">
      <alignment horizontal="center" wrapText="1"/>
    </xf>
    <xf numFmtId="0" fontId="46" fillId="0" borderId="14" xfId="0" applyFont="1" applyBorder="1" applyAlignment="1">
      <alignment horizontal="center" wrapText="1"/>
    </xf>
    <xf numFmtId="0" fontId="46" fillId="14" borderId="13" xfId="0" applyFont="1" applyFill="1" applyBorder="1" applyAlignment="1">
      <alignment horizontal="center" vertical="center" wrapText="1"/>
    </xf>
    <xf numFmtId="0" fontId="46" fillId="0" borderId="13" xfId="0" applyFont="1" applyBorder="1" applyAlignment="1">
      <alignment horizontal="center" vertical="center" wrapText="1"/>
    </xf>
    <xf numFmtId="0" fontId="46" fillId="0" borderId="13" xfId="0" applyFont="1" applyBorder="1" applyAlignment="1">
      <alignment horizontal="center" wrapText="1"/>
    </xf>
    <xf numFmtId="0" fontId="55" fillId="18" borderId="12" xfId="0" applyFont="1" applyFill="1" applyBorder="1" applyAlignment="1">
      <alignment horizontal="center" wrapText="1"/>
    </xf>
    <xf numFmtId="8" fontId="56" fillId="0" borderId="12" xfId="0" applyNumberFormat="1" applyFont="1" applyBorder="1" applyAlignment="1">
      <alignment horizontal="center" wrapText="1"/>
    </xf>
    <xf numFmtId="8" fontId="56" fillId="0" borderId="14" xfId="0" applyNumberFormat="1" applyFont="1" applyBorder="1" applyAlignment="1">
      <alignment horizontal="center" wrapText="1"/>
    </xf>
    <xf numFmtId="8" fontId="19" fillId="0" borderId="0" xfId="0" applyNumberFormat="1" applyFont="1"/>
    <xf numFmtId="0" fontId="19" fillId="0" borderId="0" xfId="0" applyFont="1"/>
    <xf numFmtId="44" fontId="43" fillId="0" borderId="12" xfId="1" applyFont="1" applyBorder="1" applyAlignment="1">
      <alignment horizontal="center" wrapText="1"/>
    </xf>
    <xf numFmtId="44" fontId="43" fillId="0" borderId="14" xfId="1" applyFont="1" applyBorder="1" applyAlignment="1">
      <alignment horizontal="center" wrapText="1"/>
    </xf>
    <xf numFmtId="44" fontId="23" fillId="0" borderId="14" xfId="1" applyFont="1" applyBorder="1" applyAlignment="1">
      <alignment wrapText="1"/>
    </xf>
    <xf numFmtId="0" fontId="32" fillId="0" borderId="18" xfId="0" applyFont="1" applyBorder="1" applyAlignment="1">
      <alignment wrapText="1"/>
    </xf>
    <xf numFmtId="0" fontId="21" fillId="14" borderId="25" xfId="0" applyFont="1" applyFill="1" applyBorder="1" applyAlignment="1">
      <alignment horizontal="center" wrapText="1"/>
    </xf>
    <xf numFmtId="8" fontId="21" fillId="14" borderId="25" xfId="0" applyNumberFormat="1" applyFont="1" applyFill="1" applyBorder="1" applyAlignment="1">
      <alignment horizontal="center" wrapText="1"/>
    </xf>
    <xf numFmtId="0" fontId="31" fillId="15" borderId="2" xfId="0" applyFont="1" applyFill="1" applyBorder="1" applyAlignment="1">
      <alignment horizontal="center" wrapText="1"/>
    </xf>
    <xf numFmtId="44" fontId="3" fillId="0" borderId="4" xfId="1" applyFont="1" applyFill="1" applyBorder="1"/>
    <xf numFmtId="0" fontId="57" fillId="0" borderId="0" xfId="0" applyFont="1"/>
    <xf numFmtId="11" fontId="57" fillId="0" borderId="0" xfId="0" applyNumberFormat="1" applyFont="1"/>
    <xf numFmtId="0" fontId="6" fillId="0" borderId="0" xfId="4" applyAlignment="1">
      <alignment horizontal="left"/>
    </xf>
    <xf numFmtId="16" fontId="0" fillId="0" borderId="0" xfId="0" applyNumberFormat="1" applyAlignment="1">
      <alignment horizontal="center"/>
    </xf>
    <xf numFmtId="0" fontId="58" fillId="0" borderId="2" xfId="0" applyFont="1" applyBorder="1"/>
    <xf numFmtId="0" fontId="57" fillId="0" borderId="2" xfId="0" applyFont="1" applyBorder="1"/>
    <xf numFmtId="0" fontId="19" fillId="0" borderId="2" xfId="0" applyFont="1" applyBorder="1" applyAlignment="1">
      <alignment horizontal="left" vertical="center"/>
    </xf>
    <xf numFmtId="0" fontId="3" fillId="0" borderId="0" xfId="0" applyFont="1"/>
    <xf numFmtId="0" fontId="0" fillId="0" borderId="2" xfId="0" applyBorder="1" applyAlignment="1">
      <alignment horizontal="left" vertical="center" wrapText="1"/>
    </xf>
    <xf numFmtId="0" fontId="4" fillId="0" borderId="2" xfId="0" applyFont="1" applyBorder="1" applyAlignment="1">
      <alignment horizontal="center"/>
    </xf>
    <xf numFmtId="1" fontId="0" fillId="0" borderId="2" xfId="0" applyNumberFormat="1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44" fontId="0" fillId="0" borderId="26" xfId="1" applyFont="1" applyFill="1" applyBorder="1"/>
    <xf numFmtId="1" fontId="0" fillId="0" borderId="2" xfId="0" applyNumberFormat="1" applyBorder="1" applyAlignment="1">
      <alignment horizontal="left"/>
    </xf>
    <xf numFmtId="1" fontId="19" fillId="0" borderId="2" xfId="0" applyNumberFormat="1" applyFont="1" applyBorder="1" applyAlignment="1">
      <alignment horizontal="left" vertical="center" wrapText="1"/>
    </xf>
    <xf numFmtId="0" fontId="38" fillId="0" borderId="2" xfId="0" applyFont="1" applyBorder="1"/>
    <xf numFmtId="0" fontId="38" fillId="0" borderId="2" xfId="0" applyFont="1" applyBorder="1" applyAlignment="1">
      <alignment vertical="center"/>
    </xf>
    <xf numFmtId="0" fontId="38" fillId="0" borderId="2" xfId="0" applyFont="1" applyBorder="1" applyAlignment="1">
      <alignment horizontal="center" vertical="center"/>
    </xf>
    <xf numFmtId="16" fontId="38" fillId="0" borderId="2" xfId="0" applyNumberFormat="1" applyFont="1" applyBorder="1" applyAlignment="1">
      <alignment horizontal="center" vertical="center"/>
    </xf>
    <xf numFmtId="44" fontId="38" fillId="0" borderId="2" xfId="1" applyFont="1" applyFill="1" applyBorder="1" applyAlignment="1">
      <alignment vertical="center"/>
    </xf>
    <xf numFmtId="44" fontId="38" fillId="0" borderId="0" xfId="0" applyNumberFormat="1" applyFont="1"/>
    <xf numFmtId="44" fontId="4" fillId="11" borderId="2" xfId="1" applyFont="1" applyFill="1" applyBorder="1"/>
    <xf numFmtId="44" fontId="4" fillId="0" borderId="2" xfId="1" applyFont="1" applyBorder="1"/>
    <xf numFmtId="0" fontId="45" fillId="25" borderId="14" xfId="0" applyFont="1" applyFill="1" applyBorder="1" applyAlignment="1">
      <alignment horizontal="center" wrapText="1"/>
    </xf>
    <xf numFmtId="8" fontId="45" fillId="25" borderId="14" xfId="0" applyNumberFormat="1" applyFont="1" applyFill="1" applyBorder="1" applyAlignment="1">
      <alignment horizontal="center" wrapText="1"/>
    </xf>
    <xf numFmtId="0" fontId="23" fillId="13" borderId="15" xfId="0" applyFont="1" applyFill="1" applyBorder="1" applyAlignment="1">
      <alignment wrapText="1"/>
    </xf>
    <xf numFmtId="0" fontId="23" fillId="15" borderId="15" xfId="0" applyFont="1" applyFill="1" applyBorder="1" applyAlignment="1">
      <alignment wrapText="1"/>
    </xf>
    <xf numFmtId="0" fontId="23" fillId="0" borderId="16" xfId="0" applyFont="1" applyBorder="1" applyAlignment="1">
      <alignment wrapText="1"/>
    </xf>
    <xf numFmtId="0" fontId="23" fillId="0" borderId="2" xfId="0" applyFont="1" applyBorder="1" applyAlignment="1">
      <alignment wrapText="1"/>
    </xf>
    <xf numFmtId="8" fontId="23" fillId="0" borderId="2" xfId="0" applyNumberFormat="1" applyFont="1" applyBorder="1" applyAlignment="1">
      <alignment wrapText="1"/>
    </xf>
    <xf numFmtId="44" fontId="21" fillId="0" borderId="2" xfId="1" applyFont="1" applyBorder="1" applyAlignment="1">
      <alignment horizontal="right" wrapText="1"/>
    </xf>
    <xf numFmtId="0" fontId="21" fillId="0" borderId="2" xfId="0" applyFont="1" applyBorder="1" applyAlignment="1">
      <alignment wrapText="1"/>
    </xf>
    <xf numFmtId="44" fontId="4" fillId="0" borderId="0" xfId="1" applyFont="1"/>
    <xf numFmtId="44" fontId="4" fillId="0" borderId="2" xfId="1" applyFont="1" applyBorder="1" applyAlignment="1">
      <alignment horizontal="center"/>
    </xf>
    <xf numFmtId="0" fontId="5" fillId="10" borderId="26" xfId="0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0" fontId="0" fillId="0" borderId="0" xfId="0" applyAlignment="1">
      <alignment horizontal="right"/>
    </xf>
    <xf numFmtId="44" fontId="59" fillId="0" borderId="2" xfId="1" applyFont="1" applyBorder="1"/>
    <xf numFmtId="8" fontId="59" fillId="0" borderId="2" xfId="1" applyNumberFormat="1" applyFont="1" applyBorder="1"/>
    <xf numFmtId="44" fontId="0" fillId="0" borderId="0" xfId="1" applyFont="1" applyBorder="1" applyAlignment="1">
      <alignment horizontal="center"/>
    </xf>
    <xf numFmtId="44" fontId="1" fillId="0" borderId="2" xfId="1" applyFont="1" applyBorder="1" applyAlignment="1">
      <alignment horizontal="center"/>
    </xf>
    <xf numFmtId="0" fontId="57" fillId="0" borderId="2" xfId="0" applyFont="1" applyBorder="1" applyAlignment="1">
      <alignment wrapText="1"/>
    </xf>
    <xf numFmtId="44" fontId="3" fillId="0" borderId="0" xfId="0" applyNumberFormat="1" applyFont="1"/>
    <xf numFmtId="1" fontId="60" fillId="0" borderId="2" xfId="0" applyNumberFormat="1" applyFont="1" applyBorder="1" applyAlignment="1">
      <alignment horizontal="left" vertical="center" wrapText="1"/>
    </xf>
    <xf numFmtId="44" fontId="0" fillId="0" borderId="27" xfId="1" applyFont="1" applyBorder="1" applyAlignment="1">
      <alignment horizontal="center"/>
    </xf>
    <xf numFmtId="44" fontId="3" fillId="4" borderId="2" xfId="1" applyFont="1" applyFill="1" applyBorder="1"/>
    <xf numFmtId="0" fontId="21" fillId="14" borderId="11" xfId="0" applyFont="1" applyFill="1" applyBorder="1" applyAlignment="1">
      <alignment horizontal="center" wrapText="1"/>
    </xf>
    <xf numFmtId="0" fontId="21" fillId="14" borderId="12" xfId="0" applyFont="1" applyFill="1" applyBorder="1" applyAlignment="1">
      <alignment horizontal="center" wrapText="1"/>
    </xf>
    <xf numFmtId="0" fontId="30" fillId="14" borderId="12" xfId="0" applyFont="1" applyFill="1" applyBorder="1" applyAlignment="1">
      <alignment horizontal="center" wrapText="1"/>
    </xf>
    <xf numFmtId="8" fontId="61" fillId="14" borderId="12" xfId="0" applyNumberFormat="1" applyFont="1" applyFill="1" applyBorder="1" applyAlignment="1">
      <alignment horizontal="center" wrapText="1"/>
    </xf>
    <xf numFmtId="0" fontId="23" fillId="14" borderId="12" xfId="0" applyFont="1" applyFill="1" applyBorder="1" applyAlignment="1">
      <alignment wrapText="1"/>
    </xf>
    <xf numFmtId="8" fontId="61" fillId="15" borderId="14" xfId="0" applyNumberFormat="1" applyFont="1" applyFill="1" applyBorder="1" applyAlignment="1">
      <alignment horizontal="center" wrapText="1"/>
    </xf>
    <xf numFmtId="8" fontId="23" fillId="14" borderId="14" xfId="0" applyNumberFormat="1" applyFont="1" applyFill="1" applyBorder="1" applyAlignment="1">
      <alignment horizontal="center" wrapText="1"/>
    </xf>
    <xf numFmtId="8" fontId="61" fillId="14" borderId="14" xfId="0" applyNumberFormat="1" applyFont="1" applyFill="1" applyBorder="1" applyAlignment="1">
      <alignment horizontal="center" wrapText="1"/>
    </xf>
    <xf numFmtId="8" fontId="62" fillId="14" borderId="14" xfId="0" applyNumberFormat="1" applyFont="1" applyFill="1" applyBorder="1" applyAlignment="1">
      <alignment horizontal="center" wrapText="1"/>
    </xf>
    <xf numFmtId="0" fontId="63" fillId="14" borderId="14" xfId="0" applyFont="1" applyFill="1" applyBorder="1" applyAlignment="1">
      <alignment horizontal="center" vertical="top" wrapText="1"/>
    </xf>
    <xf numFmtId="0" fontId="61" fillId="15" borderId="14" xfId="0" applyFont="1" applyFill="1" applyBorder="1" applyAlignment="1">
      <alignment horizontal="center" wrapText="1"/>
    </xf>
    <xf numFmtId="0" fontId="61" fillId="14" borderId="14" xfId="0" applyFont="1" applyFill="1" applyBorder="1" applyAlignment="1">
      <alignment horizontal="center" wrapText="1"/>
    </xf>
    <xf numFmtId="8" fontId="61" fillId="14" borderId="15" xfId="0" applyNumberFormat="1" applyFont="1" applyFill="1" applyBorder="1" applyAlignment="1">
      <alignment horizontal="center" wrapText="1"/>
    </xf>
    <xf numFmtId="0" fontId="64" fillId="0" borderId="14" xfId="0" applyFont="1" applyBorder="1" applyAlignment="1">
      <alignment horizontal="center" vertical="center" wrapText="1"/>
    </xf>
    <xf numFmtId="1" fontId="59" fillId="0" borderId="2" xfId="0" applyNumberFormat="1" applyFont="1" applyBorder="1" applyAlignment="1">
      <alignment horizontal="left" vertical="center" wrapText="1"/>
    </xf>
    <xf numFmtId="1" fontId="0" fillId="0" borderId="2" xfId="0" applyNumberFormat="1" applyBorder="1" applyAlignment="1">
      <alignment horizontal="center" vertical="center" wrapText="1"/>
    </xf>
    <xf numFmtId="1" fontId="38" fillId="0" borderId="2" xfId="0" applyNumberFormat="1" applyFont="1" applyBorder="1" applyAlignment="1">
      <alignment horizontal="left" vertical="center" wrapText="1"/>
    </xf>
    <xf numFmtId="44" fontId="1" fillId="0" borderId="2" xfId="1" applyFont="1" applyFill="1" applyBorder="1" applyAlignment="1">
      <alignment horizontal="center" vertical="center"/>
    </xf>
    <xf numFmtId="44" fontId="1" fillId="0" borderId="2" xfId="1" applyFont="1" applyBorder="1" applyAlignment="1">
      <alignment horizontal="center" vertical="center"/>
    </xf>
    <xf numFmtId="44" fontId="1" fillId="0" borderId="2" xfId="1" quotePrefix="1" applyFont="1" applyFill="1" applyBorder="1" applyAlignment="1">
      <alignment horizontal="center" vertical="center"/>
    </xf>
    <xf numFmtId="44" fontId="3" fillId="0" borderId="2" xfId="0" applyNumberFormat="1" applyFont="1" applyBorder="1"/>
    <xf numFmtId="44" fontId="4" fillId="0" borderId="2" xfId="1" applyFont="1" applyBorder="1" applyAlignment="1">
      <alignment horizontal="center" vertical="center"/>
    </xf>
    <xf numFmtId="44" fontId="65" fillId="0" borderId="2" xfId="1" applyFont="1" applyBorder="1" applyAlignment="1">
      <alignment horizontal="center" vertical="center"/>
    </xf>
    <xf numFmtId="44" fontId="38" fillId="0" borderId="4" xfId="1" applyFont="1" applyFill="1" applyBorder="1"/>
    <xf numFmtId="0" fontId="3" fillId="23" borderId="2" xfId="0" applyFont="1" applyFill="1" applyBorder="1" applyAlignment="1">
      <alignment horizontal="center"/>
    </xf>
    <xf numFmtId="0" fontId="3" fillId="23" borderId="2" xfId="0" applyFont="1" applyFill="1" applyBorder="1" applyAlignment="1">
      <alignment horizontal="center" vertical="center"/>
    </xf>
    <xf numFmtId="0" fontId="3" fillId="23" borderId="2" xfId="0" applyFont="1" applyFill="1" applyBorder="1" applyAlignment="1">
      <alignment horizontal="left" vertical="center"/>
    </xf>
    <xf numFmtId="16" fontId="3" fillId="23" borderId="2" xfId="0" applyNumberFormat="1" applyFont="1" applyFill="1" applyBorder="1" applyAlignment="1">
      <alignment horizontal="center" vertical="center"/>
    </xf>
    <xf numFmtId="44" fontId="3" fillId="23" borderId="2" xfId="1" applyFont="1" applyFill="1" applyBorder="1" applyAlignment="1">
      <alignment vertical="center"/>
    </xf>
    <xf numFmtId="1" fontId="3" fillId="23" borderId="2" xfId="0" applyNumberFormat="1" applyFont="1" applyFill="1" applyBorder="1" applyAlignment="1">
      <alignment horizontal="left" vertical="center" wrapText="1"/>
    </xf>
    <xf numFmtId="0" fontId="38" fillId="0" borderId="2" xfId="0" applyFont="1" applyBorder="1" applyAlignment="1">
      <alignment horizontal="center" vertical="center" wrapText="1"/>
    </xf>
    <xf numFmtId="44" fontId="0" fillId="0" borderId="2" xfId="1" applyFont="1" applyBorder="1" applyAlignment="1">
      <alignment horizontal="center"/>
    </xf>
    <xf numFmtId="0" fontId="66" fillId="0" borderId="2" xfId="0" applyFont="1" applyBorder="1" applyAlignment="1">
      <alignment horizontal="center" vertical="center"/>
    </xf>
    <xf numFmtId="44" fontId="4" fillId="0" borderId="2" xfId="0" applyNumberFormat="1" applyFont="1" applyBorder="1"/>
    <xf numFmtId="44" fontId="0" fillId="0" borderId="2" xfId="1" applyFont="1" applyFill="1" applyBorder="1" applyAlignment="1">
      <alignment horizontal="left"/>
    </xf>
    <xf numFmtId="0" fontId="5" fillId="0" borderId="2" xfId="0" applyFont="1" applyBorder="1" applyAlignment="1">
      <alignment horizontal="center"/>
    </xf>
    <xf numFmtId="44" fontId="67" fillId="0" borderId="2" xfId="1" applyFont="1" applyBorder="1"/>
    <xf numFmtId="0" fontId="67" fillId="0" borderId="0" xfId="0" applyFont="1"/>
    <xf numFmtId="44" fontId="5" fillId="0" borderId="0" xfId="0" applyNumberFormat="1" applyFont="1"/>
    <xf numFmtId="44" fontId="3" fillId="0" borderId="2" xfId="1" applyFont="1" applyBorder="1" applyAlignment="1">
      <alignment vertical="center"/>
    </xf>
    <xf numFmtId="44" fontId="3" fillId="0" borderId="2" xfId="1" applyFont="1" applyFill="1" applyBorder="1" applyAlignment="1">
      <alignment vertical="center"/>
    </xf>
    <xf numFmtId="1" fontId="3" fillId="0" borderId="2" xfId="0" applyNumberFormat="1" applyFont="1" applyBorder="1" applyAlignment="1">
      <alignment horizontal="center" vertical="center" wrapText="1"/>
    </xf>
    <xf numFmtId="16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/>
    </xf>
    <xf numFmtId="0" fontId="68" fillId="0" borderId="2" xfId="0" applyFont="1" applyBorder="1" applyAlignment="1">
      <alignment horizontal="center"/>
    </xf>
    <xf numFmtId="44" fontId="68" fillId="0" borderId="2" xfId="0" applyNumberFormat="1" applyFont="1" applyBorder="1"/>
    <xf numFmtId="0" fontId="65" fillId="0" borderId="2" xfId="0" applyFont="1" applyBorder="1" applyAlignment="1">
      <alignment horizontal="center" vertical="center"/>
    </xf>
    <xf numFmtId="44" fontId="65" fillId="0" borderId="2" xfId="0" applyNumberFormat="1" applyFont="1" applyBorder="1"/>
    <xf numFmtId="0" fontId="68" fillId="0" borderId="2" xfId="0" applyFont="1" applyBorder="1" applyAlignment="1">
      <alignment horizontal="center" vertical="center"/>
    </xf>
    <xf numFmtId="44" fontId="68" fillId="0" borderId="2" xfId="1" applyFont="1" applyBorder="1"/>
    <xf numFmtId="44" fontId="65" fillId="0" borderId="2" xfId="1" applyFont="1" applyBorder="1"/>
    <xf numFmtId="0" fontId="57" fillId="0" borderId="0" xfId="0" applyFont="1" applyAlignment="1">
      <alignment horizontal="center" vertical="center" wrapText="1"/>
    </xf>
    <xf numFmtId="0" fontId="69" fillId="0" borderId="14" xfId="0" applyFont="1" applyBorder="1" applyAlignment="1">
      <alignment horizontal="center" wrapText="1"/>
    </xf>
    <xf numFmtId="0" fontId="23" fillId="0" borderId="23" xfId="0" applyFont="1" applyBorder="1" applyAlignment="1">
      <alignment horizontal="center" wrapText="1"/>
    </xf>
    <xf numFmtId="8" fontId="62" fillId="15" borderId="14" xfId="0" applyNumberFormat="1" applyFont="1" applyFill="1" applyBorder="1" applyAlignment="1">
      <alignment horizontal="center" wrapText="1"/>
    </xf>
    <xf numFmtId="0" fontId="63" fillId="15" borderId="14" xfId="0" applyFont="1" applyFill="1" applyBorder="1" applyAlignment="1">
      <alignment horizontal="center" vertical="top" wrapText="1"/>
    </xf>
    <xf numFmtId="8" fontId="70" fillId="15" borderId="15" xfId="0" applyNumberFormat="1" applyFont="1" applyFill="1" applyBorder="1" applyAlignment="1">
      <alignment horizontal="center" wrapText="1"/>
    </xf>
    <xf numFmtId="0" fontId="21" fillId="13" borderId="28" xfId="0" applyFont="1" applyFill="1" applyBorder="1" applyAlignment="1">
      <alignment horizontal="center" wrapText="1"/>
    </xf>
    <xf numFmtId="0" fontId="71" fillId="0" borderId="14" xfId="0" applyFont="1" applyBorder="1" applyAlignment="1">
      <alignment horizontal="center" wrapText="1"/>
    </xf>
    <xf numFmtId="0" fontId="72" fillId="0" borderId="14" xfId="0" applyFont="1" applyBorder="1" applyAlignment="1">
      <alignment horizontal="center" wrapText="1"/>
    </xf>
    <xf numFmtId="0" fontId="73" fillId="0" borderId="14" xfId="0" applyFont="1" applyBorder="1" applyAlignment="1">
      <alignment horizontal="center" wrapText="1"/>
    </xf>
    <xf numFmtId="0" fontId="74" fillId="0" borderId="14" xfId="0" applyFont="1" applyBorder="1" applyAlignment="1">
      <alignment horizontal="center" wrapText="1"/>
    </xf>
    <xf numFmtId="44" fontId="4" fillId="0" borderId="0" xfId="0" applyNumberFormat="1" applyFont="1" applyAlignment="1">
      <alignment horizontal="center" wrapText="1"/>
    </xf>
    <xf numFmtId="44" fontId="4" fillId="0" borderId="2" xfId="0" applyNumberFormat="1" applyFont="1" applyBorder="1" applyAlignment="1">
      <alignment horizontal="center"/>
    </xf>
    <xf numFmtId="0" fontId="65" fillId="0" borderId="2" xfId="0" applyFont="1" applyBorder="1" applyAlignment="1">
      <alignment vertical="center"/>
    </xf>
    <xf numFmtId="0" fontId="59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/>
    </xf>
    <xf numFmtId="44" fontId="0" fillId="0" borderId="2" xfId="0" applyNumberFormat="1" applyBorder="1" applyAlignment="1">
      <alignment horizontal="center"/>
    </xf>
    <xf numFmtId="44" fontId="67" fillId="0" borderId="0" xfId="0" applyNumberFormat="1" applyFont="1"/>
    <xf numFmtId="0" fontId="3" fillId="0" borderId="2" xfId="0" applyFont="1" applyBorder="1" applyAlignment="1">
      <alignment horizontal="left" vertical="center"/>
    </xf>
    <xf numFmtId="0" fontId="38" fillId="0" borderId="2" xfId="0" applyFont="1" applyBorder="1" applyAlignment="1">
      <alignment horizontal="center"/>
    </xf>
    <xf numFmtId="0" fontId="38" fillId="0" borderId="2" xfId="0" applyFont="1" applyBorder="1" applyAlignment="1">
      <alignment horizontal="left" vertical="center"/>
    </xf>
    <xf numFmtId="0" fontId="22" fillId="14" borderId="13" xfId="0" applyFont="1" applyFill="1" applyBorder="1" applyAlignment="1">
      <alignment horizontal="center" wrapText="1"/>
    </xf>
    <xf numFmtId="0" fontId="23" fillId="14" borderId="14" xfId="0" applyFont="1" applyFill="1" applyBorder="1" applyAlignment="1">
      <alignment horizontal="center" wrapText="1"/>
    </xf>
    <xf numFmtId="8" fontId="42" fillId="0" borderId="24" xfId="0" applyNumberFormat="1" applyFont="1" applyBorder="1" applyAlignment="1">
      <alignment horizontal="center" wrapText="1"/>
    </xf>
    <xf numFmtId="0" fontId="36" fillId="14" borderId="14" xfId="0" applyFont="1" applyFill="1" applyBorder="1" applyAlignment="1">
      <alignment horizontal="center" wrapText="1"/>
    </xf>
    <xf numFmtId="0" fontId="29" fillId="14" borderId="14" xfId="0" applyFont="1" applyFill="1" applyBorder="1" applyAlignment="1">
      <alignment horizontal="center" wrapText="1"/>
    </xf>
    <xf numFmtId="0" fontId="25" fillId="14" borderId="14" xfId="0" applyFont="1" applyFill="1" applyBorder="1" applyAlignment="1">
      <alignment horizontal="center" wrapText="1"/>
    </xf>
    <xf numFmtId="0" fontId="69" fillId="14" borderId="14" xfId="0" applyFont="1" applyFill="1" applyBorder="1" applyAlignment="1">
      <alignment horizontal="center" wrapText="1"/>
    </xf>
    <xf numFmtId="0" fontId="65" fillId="0" borderId="4" xfId="0" applyFont="1" applyBorder="1" applyAlignment="1">
      <alignment horizontal="left"/>
    </xf>
    <xf numFmtId="44" fontId="0" fillId="0" borderId="0" xfId="0" applyNumberFormat="1" applyAlignment="1">
      <alignment horizontal="center"/>
    </xf>
    <xf numFmtId="11" fontId="0" fillId="0" borderId="2" xfId="0" applyNumberFormat="1" applyBorder="1" applyAlignment="1">
      <alignment horizontal="left" vertical="center"/>
    </xf>
    <xf numFmtId="1" fontId="6" fillId="0" borderId="2" xfId="4" applyNumberFormat="1" applyBorder="1" applyAlignment="1">
      <alignment horizontal="left"/>
    </xf>
    <xf numFmtId="44" fontId="0" fillId="0" borderId="2" xfId="0" applyNumberFormat="1" applyBorder="1" applyAlignment="1">
      <alignment horizontal="center" vertical="center"/>
    </xf>
    <xf numFmtId="0" fontId="62" fillId="15" borderId="14" xfId="0" applyFont="1" applyFill="1" applyBorder="1" applyAlignment="1">
      <alignment horizontal="center" wrapText="1"/>
    </xf>
    <xf numFmtId="0" fontId="62" fillId="14" borderId="14" xfId="0" applyFont="1" applyFill="1" applyBorder="1" applyAlignment="1">
      <alignment horizontal="center" wrapText="1"/>
    </xf>
    <xf numFmtId="8" fontId="70" fillId="14" borderId="24" xfId="0" applyNumberFormat="1" applyFont="1" applyFill="1" applyBorder="1" applyAlignment="1">
      <alignment horizontal="center" wrapText="1"/>
    </xf>
    <xf numFmtId="0" fontId="23" fillId="0" borderId="14" xfId="0" applyFont="1" applyBorder="1" applyAlignment="1">
      <alignment horizontal="right" wrapText="1"/>
    </xf>
    <xf numFmtId="8" fontId="45" fillId="25" borderId="13" xfId="0" applyNumberFormat="1" applyFont="1" applyFill="1" applyBorder="1" applyAlignment="1">
      <alignment horizontal="center" wrapText="1"/>
    </xf>
    <xf numFmtId="8" fontId="23" fillId="0" borderId="23" xfId="0" applyNumberFormat="1" applyFont="1" applyBorder="1" applyAlignment="1">
      <alignment wrapText="1"/>
    </xf>
    <xf numFmtId="0" fontId="26" fillId="14" borderId="12" xfId="0" applyFont="1" applyFill="1" applyBorder="1" applyAlignment="1">
      <alignment horizontal="center" wrapText="1"/>
    </xf>
    <xf numFmtId="0" fontId="63" fillId="15" borderId="14" xfId="0" applyFont="1" applyFill="1" applyBorder="1" applyAlignment="1">
      <alignment horizontal="center" wrapText="1"/>
    </xf>
    <xf numFmtId="8" fontId="0" fillId="0" borderId="0" xfId="0" applyNumberFormat="1" applyAlignment="1">
      <alignment horizontal="center"/>
    </xf>
    <xf numFmtId="0" fontId="37" fillId="0" borderId="0" xfId="0" applyFont="1"/>
    <xf numFmtId="0" fontId="75" fillId="12" borderId="28" xfId="0" applyFont="1" applyFill="1" applyBorder="1" applyAlignment="1">
      <alignment horizontal="center" wrapText="1"/>
    </xf>
    <xf numFmtId="0" fontId="31" fillId="14" borderId="11" xfId="0" applyFont="1" applyFill="1" applyBorder="1" applyAlignment="1">
      <alignment wrapText="1"/>
    </xf>
    <xf numFmtId="0" fontId="31" fillId="15" borderId="13" xfId="0" applyFont="1" applyFill="1" applyBorder="1" applyAlignment="1">
      <alignment wrapText="1"/>
    </xf>
    <xf numFmtId="0" fontId="31" fillId="14" borderId="13" xfId="0" applyFont="1" applyFill="1" applyBorder="1" applyAlignment="1">
      <alignment wrapText="1"/>
    </xf>
    <xf numFmtId="0" fontId="31" fillId="14" borderId="15" xfId="0" applyFont="1" applyFill="1" applyBorder="1" applyAlignment="1">
      <alignment wrapText="1"/>
    </xf>
    <xf numFmtId="0" fontId="65" fillId="0" borderId="2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4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8" fontId="38" fillId="0" borderId="2" xfId="1" applyNumberFormat="1" applyFont="1" applyBorder="1"/>
    <xf numFmtId="44" fontId="14" fillId="4" borderId="2" xfId="1" applyFont="1" applyFill="1" applyBorder="1" applyAlignment="1">
      <alignment horizontal="center"/>
    </xf>
    <xf numFmtId="8" fontId="0" fillId="0" borderId="0" xfId="1" applyNumberFormat="1" applyFont="1"/>
    <xf numFmtId="8" fontId="38" fillId="0" borderId="0" xfId="1" applyNumberFormat="1" applyFont="1" applyBorder="1"/>
    <xf numFmtId="0" fontId="76" fillId="26" borderId="15" xfId="0" applyFont="1" applyFill="1" applyBorder="1" applyAlignment="1">
      <alignment horizontal="center" wrapText="1"/>
    </xf>
    <xf numFmtId="0" fontId="76" fillId="14" borderId="15" xfId="0" applyFont="1" applyFill="1" applyBorder="1" applyAlignment="1">
      <alignment horizontal="center" wrapText="1"/>
    </xf>
    <xf numFmtId="0" fontId="77" fillId="15" borderId="14" xfId="0" applyFont="1" applyFill="1" applyBorder="1" applyAlignment="1">
      <alignment horizontal="center" wrapText="1"/>
    </xf>
    <xf numFmtId="0" fontId="77" fillId="14" borderId="14" xfId="0" applyFont="1" applyFill="1" applyBorder="1" applyAlignment="1">
      <alignment horizontal="center" wrapText="1"/>
    </xf>
    <xf numFmtId="8" fontId="62" fillId="14" borderId="14" xfId="0" applyNumberFormat="1" applyFont="1" applyFill="1" applyBorder="1" applyAlignment="1">
      <alignment horizontal="center" vertical="center" wrapText="1"/>
    </xf>
    <xf numFmtId="8" fontId="61" fillId="15" borderId="14" xfId="0" applyNumberFormat="1" applyFont="1" applyFill="1" applyBorder="1" applyAlignment="1">
      <alignment horizontal="center" vertical="center" wrapText="1"/>
    </xf>
    <xf numFmtId="8" fontId="23" fillId="14" borderId="14" xfId="0" applyNumberFormat="1" applyFont="1" applyFill="1" applyBorder="1" applyAlignment="1">
      <alignment horizontal="center" vertical="center" wrapText="1"/>
    </xf>
    <xf numFmtId="8" fontId="21" fillId="15" borderId="14" xfId="0" applyNumberFormat="1" applyFont="1" applyFill="1" applyBorder="1" applyAlignment="1">
      <alignment horizontal="center" vertical="center" wrapText="1"/>
    </xf>
    <xf numFmtId="8" fontId="62" fillId="15" borderId="14" xfId="0" applyNumberFormat="1" applyFont="1" applyFill="1" applyBorder="1" applyAlignment="1">
      <alignment horizontal="center" vertical="center" wrapText="1"/>
    </xf>
    <xf numFmtId="0" fontId="62" fillId="14" borderId="14" xfId="0" applyFont="1" applyFill="1" applyBorder="1" applyAlignment="1">
      <alignment horizontal="center" vertical="center" wrapText="1"/>
    </xf>
    <xf numFmtId="0" fontId="62" fillId="15" borderId="14" xfId="0" applyFont="1" applyFill="1" applyBorder="1" applyAlignment="1">
      <alignment horizontal="center" vertical="center" wrapText="1"/>
    </xf>
    <xf numFmtId="8" fontId="0" fillId="0" borderId="0" xfId="0" applyNumberFormat="1" applyAlignment="1">
      <alignment vertical="center"/>
    </xf>
    <xf numFmtId="8" fontId="21" fillId="0" borderId="15" xfId="0" applyNumberFormat="1" applyFont="1" applyBorder="1" applyAlignment="1">
      <alignment horizontal="center" wrapText="1"/>
    </xf>
    <xf numFmtId="0" fontId="23" fillId="12" borderId="14" xfId="0" applyFont="1" applyFill="1" applyBorder="1" applyAlignment="1">
      <alignment wrapText="1"/>
    </xf>
    <xf numFmtId="0" fontId="76" fillId="14" borderId="24" xfId="0" applyFont="1" applyFill="1" applyBorder="1" applyAlignment="1">
      <alignment horizontal="center" wrapText="1"/>
    </xf>
    <xf numFmtId="0" fontId="22" fillId="14" borderId="14" xfId="0" applyFont="1" applyFill="1" applyBorder="1" applyAlignment="1">
      <alignment horizontal="center" wrapText="1"/>
    </xf>
    <xf numFmtId="0" fontId="76" fillId="26" borderId="24" xfId="0" applyFont="1" applyFill="1" applyBorder="1" applyAlignment="1">
      <alignment horizontal="center" wrapText="1"/>
    </xf>
    <xf numFmtId="8" fontId="42" fillId="0" borderId="14" xfId="0" applyNumberFormat="1" applyFont="1" applyBorder="1" applyAlignment="1">
      <alignment horizontal="center" wrapText="1"/>
    </xf>
    <xf numFmtId="0" fontId="76" fillId="14" borderId="14" xfId="0" applyFont="1" applyFill="1" applyBorder="1" applyAlignment="1">
      <alignment horizontal="center" wrapText="1"/>
    </xf>
    <xf numFmtId="0" fontId="76" fillId="26" borderId="31" xfId="0" applyFont="1" applyFill="1" applyBorder="1" applyAlignment="1">
      <alignment horizontal="center" wrapText="1"/>
    </xf>
    <xf numFmtId="0" fontId="23" fillId="0" borderId="31" xfId="0" applyFont="1" applyBorder="1" applyAlignment="1">
      <alignment vertical="center" wrapText="1"/>
    </xf>
    <xf numFmtId="0" fontId="76" fillId="26" borderId="14" xfId="0" applyFont="1" applyFill="1" applyBorder="1" applyAlignment="1">
      <alignment horizontal="center" wrapText="1"/>
    </xf>
    <xf numFmtId="0" fontId="76" fillId="26" borderId="23" xfId="0" applyFont="1" applyFill="1" applyBorder="1" applyAlignment="1">
      <alignment horizontal="center" wrapText="1"/>
    </xf>
    <xf numFmtId="0" fontId="21" fillId="0" borderId="24" xfId="0" applyFont="1" applyBorder="1" applyAlignment="1">
      <alignment horizontal="center" wrapText="1"/>
    </xf>
    <xf numFmtId="0" fontId="23" fillId="0" borderId="24" xfId="0" applyFont="1" applyBorder="1" applyAlignment="1">
      <alignment horizontal="center" wrapText="1"/>
    </xf>
    <xf numFmtId="0" fontId="23" fillId="26" borderId="14" xfId="0" applyFont="1" applyFill="1" applyBorder="1" applyAlignment="1">
      <alignment wrapText="1"/>
    </xf>
    <xf numFmtId="0" fontId="23" fillId="14" borderId="24" xfId="0" applyFont="1" applyFill="1" applyBorder="1" applyAlignment="1">
      <alignment wrapText="1"/>
    </xf>
    <xf numFmtId="0" fontId="21" fillId="3" borderId="14" xfId="0" applyFont="1" applyFill="1" applyBorder="1" applyAlignment="1">
      <alignment horizontal="center" wrapText="1"/>
    </xf>
    <xf numFmtId="8" fontId="70" fillId="15" borderId="24" xfId="0" applyNumberFormat="1" applyFont="1" applyFill="1" applyBorder="1" applyAlignment="1">
      <alignment horizontal="center" wrapText="1"/>
    </xf>
    <xf numFmtId="0" fontId="23" fillId="14" borderId="24" xfId="0" applyFont="1" applyFill="1" applyBorder="1" applyAlignment="1">
      <alignment horizontal="center" wrapText="1"/>
    </xf>
    <xf numFmtId="0" fontId="23" fillId="25" borderId="12" xfId="0" applyFont="1" applyFill="1" applyBorder="1" applyAlignment="1">
      <alignment wrapText="1"/>
    </xf>
    <xf numFmtId="0" fontId="23" fillId="25" borderId="15" xfId="0" applyFont="1" applyFill="1" applyBorder="1" applyAlignment="1">
      <alignment wrapText="1"/>
    </xf>
    <xf numFmtId="0" fontId="21" fillId="0" borderId="15" xfId="0" applyFont="1" applyBorder="1" applyAlignment="1">
      <alignment horizontal="center" vertical="center"/>
    </xf>
    <xf numFmtId="0" fontId="23" fillId="25" borderId="14" xfId="0" applyFont="1" applyFill="1" applyBorder="1" applyAlignment="1">
      <alignment wrapText="1"/>
    </xf>
    <xf numFmtId="0" fontId="23" fillId="26" borderId="24" xfId="0" applyFont="1" applyFill="1" applyBorder="1" applyAlignment="1">
      <alignment wrapText="1"/>
    </xf>
    <xf numFmtId="0" fontId="23" fillId="26" borderId="31" xfId="0" applyFont="1" applyFill="1" applyBorder="1" applyAlignment="1">
      <alignment wrapText="1"/>
    </xf>
    <xf numFmtId="0" fontId="21" fillId="0" borderId="23" xfId="0" applyFont="1" applyBorder="1" applyAlignment="1">
      <alignment horizontal="center" wrapText="1"/>
    </xf>
    <xf numFmtId="0" fontId="23" fillId="26" borderId="15" xfId="0" applyFont="1" applyFill="1" applyBorder="1" applyAlignment="1">
      <alignment wrapText="1"/>
    </xf>
    <xf numFmtId="0" fontId="23" fillId="26" borderId="23" xfId="0" applyFont="1" applyFill="1" applyBorder="1" applyAlignment="1">
      <alignment wrapText="1"/>
    </xf>
    <xf numFmtId="0" fontId="21" fillId="0" borderId="15" xfId="0" applyFont="1" applyBorder="1" applyAlignment="1">
      <alignment horizontal="center" wrapText="1"/>
    </xf>
    <xf numFmtId="0" fontId="22" fillId="27" borderId="13" xfId="0" applyFont="1" applyFill="1" applyBorder="1" applyAlignment="1">
      <alignment horizontal="center" wrapText="1"/>
    </xf>
    <xf numFmtId="0" fontId="22" fillId="14" borderId="32" xfId="0" applyFont="1" applyFill="1" applyBorder="1" applyAlignment="1">
      <alignment horizontal="center" vertical="center"/>
    </xf>
    <xf numFmtId="0" fontId="23" fillId="14" borderId="23" xfId="0" applyFont="1" applyFill="1" applyBorder="1" applyAlignment="1">
      <alignment horizontal="center" wrapText="1"/>
    </xf>
    <xf numFmtId="0" fontId="22" fillId="28" borderId="13" xfId="0" applyFont="1" applyFill="1" applyBorder="1" applyAlignment="1">
      <alignment horizontal="center" wrapText="1"/>
    </xf>
    <xf numFmtId="8" fontId="0" fillId="0" borderId="2" xfId="1" applyNumberFormat="1" applyFont="1" applyBorder="1" applyAlignment="1">
      <alignment vertical="center"/>
    </xf>
    <xf numFmtId="0" fontId="38" fillId="0" borderId="0" xfId="0" applyFont="1" applyAlignment="1">
      <alignment horizontal="center" vertical="center"/>
    </xf>
    <xf numFmtId="44" fontId="38" fillId="0" borderId="0" xfId="1" applyFont="1"/>
    <xf numFmtId="44" fontId="5" fillId="0" borderId="2" xfId="0" applyNumberFormat="1" applyFont="1" applyBorder="1" applyAlignment="1">
      <alignment horizontal="center"/>
    </xf>
    <xf numFmtId="17" fontId="5" fillId="10" borderId="2" xfId="0" applyNumberFormat="1" applyFont="1" applyFill="1" applyBorder="1" applyAlignment="1">
      <alignment horizontal="center" vertical="center"/>
    </xf>
    <xf numFmtId="17" fontId="0" fillId="0" borderId="0" xfId="0" applyNumberFormat="1" applyAlignment="1">
      <alignment horizontal="center"/>
    </xf>
    <xf numFmtId="44" fontId="14" fillId="0" borderId="2" xfId="1" applyFont="1" applyBorder="1" applyAlignment="1">
      <alignment horizontal="right"/>
    </xf>
    <xf numFmtId="44" fontId="14" fillId="0" borderId="2" xfId="1" applyFont="1" applyBorder="1"/>
    <xf numFmtId="14" fontId="0" fillId="0" borderId="0" xfId="0" applyNumberFormat="1" applyAlignment="1">
      <alignment horizontal="center"/>
    </xf>
    <xf numFmtId="44" fontId="65" fillId="0" borderId="2" xfId="0" applyNumberFormat="1" applyFont="1" applyBorder="1" applyAlignment="1">
      <alignment horizontal="center"/>
    </xf>
    <xf numFmtId="44" fontId="68" fillId="0" borderId="2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44" fontId="0" fillId="0" borderId="4" xfId="1" applyFont="1" applyFill="1" applyBorder="1" applyAlignment="1">
      <alignment horizontal="center"/>
    </xf>
    <xf numFmtId="0" fontId="68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65" fillId="0" borderId="0" xfId="0" applyFont="1"/>
    <xf numFmtId="44" fontId="19" fillId="0" borderId="0" xfId="0" applyNumberFormat="1" applyFont="1"/>
    <xf numFmtId="44" fontId="37" fillId="0" borderId="2" xfId="0" applyNumberFormat="1" applyFont="1" applyBorder="1" applyAlignment="1">
      <alignment horizontal="center"/>
    </xf>
    <xf numFmtId="0" fontId="4" fillId="0" borderId="10" xfId="0" applyFont="1" applyBorder="1"/>
    <xf numFmtId="0" fontId="4" fillId="0" borderId="27" xfId="0" applyFont="1" applyBorder="1"/>
    <xf numFmtId="43" fontId="4" fillId="0" borderId="10" xfId="10" applyFont="1" applyBorder="1" applyAlignment="1">
      <alignment horizontal="center"/>
    </xf>
    <xf numFmtId="16" fontId="4" fillId="0" borderId="2" xfId="0" applyNumberFormat="1" applyFont="1" applyBorder="1" applyAlignment="1">
      <alignment horizontal="center"/>
    </xf>
    <xf numFmtId="43" fontId="4" fillId="0" borderId="2" xfId="10" applyFont="1" applyBorder="1"/>
    <xf numFmtId="43" fontId="4" fillId="0" borderId="0" xfId="10" applyFont="1"/>
    <xf numFmtId="43" fontId="0" fillId="0" borderId="0" xfId="0" applyNumberFormat="1"/>
    <xf numFmtId="44" fontId="19" fillId="0" borderId="2" xfId="0" applyNumberFormat="1" applyFont="1" applyBorder="1"/>
    <xf numFmtId="0" fontId="37" fillId="0" borderId="2" xfId="0" applyFont="1" applyBorder="1" applyAlignment="1">
      <alignment horizontal="center"/>
    </xf>
    <xf numFmtId="0" fontId="78" fillId="0" borderId="0" xfId="0" applyFont="1"/>
    <xf numFmtId="44" fontId="79" fillId="29" borderId="33" xfId="1" applyFont="1" applyFill="1" applyBorder="1" applyAlignment="1">
      <alignment horizontal="center"/>
    </xf>
    <xf numFmtId="44" fontId="4" fillId="0" borderId="0" xfId="0" applyNumberFormat="1" applyFont="1" applyAlignment="1">
      <alignment horizontal="center"/>
    </xf>
    <xf numFmtId="44" fontId="37" fillId="0" borderId="2" xfId="1" applyFont="1" applyBorder="1" applyAlignment="1">
      <alignment horizontal="center"/>
    </xf>
    <xf numFmtId="44" fontId="38" fillId="0" borderId="2" xfId="0" applyNumberFormat="1" applyFont="1" applyBorder="1" applyAlignment="1">
      <alignment horizontal="center"/>
    </xf>
    <xf numFmtId="0" fontId="79" fillId="29" borderId="0" xfId="0" applyFont="1" applyFill="1" applyAlignment="1">
      <alignment horizontal="center"/>
    </xf>
    <xf numFmtId="44" fontId="79" fillId="29" borderId="0" xfId="1" applyFont="1" applyFill="1" applyBorder="1" applyAlignment="1">
      <alignment horizontal="center"/>
    </xf>
    <xf numFmtId="0" fontId="38" fillId="0" borderId="0" xfId="0" applyFont="1" applyAlignment="1">
      <alignment horizontal="left" vertical="center"/>
    </xf>
    <xf numFmtId="9" fontId="4" fillId="0" borderId="0" xfId="0" applyNumberFormat="1" applyFont="1" applyAlignment="1">
      <alignment horizontal="center"/>
    </xf>
    <xf numFmtId="0" fontId="80" fillId="10" borderId="2" xfId="0" applyFont="1" applyFill="1" applyBorder="1" applyAlignment="1">
      <alignment horizontal="center" vertical="center"/>
    </xf>
    <xf numFmtId="44" fontId="38" fillId="0" borderId="2" xfId="1" quotePrefix="1" applyFont="1" applyBorder="1" applyAlignment="1">
      <alignment vertical="center"/>
    </xf>
    <xf numFmtId="0" fontId="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166" fontId="4" fillId="0" borderId="36" xfId="0" applyNumberFormat="1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17" fontId="4" fillId="0" borderId="38" xfId="0" applyNumberFormat="1" applyFont="1" applyBorder="1" applyAlignment="1">
      <alignment horizontal="center"/>
    </xf>
    <xf numFmtId="166" fontId="4" fillId="0" borderId="39" xfId="0" applyNumberFormat="1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17" fontId="4" fillId="0" borderId="2" xfId="0" applyNumberFormat="1" applyFont="1" applyBorder="1" applyAlignment="1">
      <alignment horizontal="center"/>
    </xf>
    <xf numFmtId="166" fontId="4" fillId="0" borderId="41" xfId="0" applyNumberFormat="1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17" fontId="4" fillId="0" borderId="43" xfId="0" applyNumberFormat="1" applyFont="1" applyBorder="1" applyAlignment="1">
      <alignment horizontal="center"/>
    </xf>
    <xf numFmtId="166" fontId="4" fillId="0" borderId="44" xfId="0" applyNumberFormat="1" applyFont="1" applyBorder="1" applyAlignment="1">
      <alignment horizontal="center"/>
    </xf>
    <xf numFmtId="166" fontId="0" fillId="0" borderId="0" xfId="0" applyNumberFormat="1"/>
    <xf numFmtId="0" fontId="4" fillId="0" borderId="45" xfId="0" applyFont="1" applyBorder="1"/>
    <xf numFmtId="166" fontId="4" fillId="0" borderId="46" xfId="0" applyNumberFormat="1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166" fontId="4" fillId="0" borderId="48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6" fontId="4" fillId="0" borderId="6" xfId="0" applyNumberFormat="1" applyFont="1" applyBorder="1" applyAlignment="1">
      <alignment horizontal="center"/>
    </xf>
    <xf numFmtId="14" fontId="0" fillId="0" borderId="0" xfId="0" applyNumberFormat="1"/>
    <xf numFmtId="167" fontId="0" fillId="0" borderId="0" xfId="0" applyNumberFormat="1"/>
    <xf numFmtId="11" fontId="38" fillId="0" borderId="2" xfId="0" applyNumberFormat="1" applyFont="1" applyBorder="1" applyAlignment="1">
      <alignment horizontal="left" vertical="center"/>
    </xf>
    <xf numFmtId="44" fontId="65" fillId="0" borderId="2" xfId="1" applyFont="1" applyFill="1" applyBorder="1"/>
    <xf numFmtId="1" fontId="0" fillId="0" borderId="2" xfId="0" applyNumberFormat="1" applyBorder="1"/>
    <xf numFmtId="0" fontId="81" fillId="0" borderId="2" xfId="0" applyFont="1" applyBorder="1" applyAlignment="1">
      <alignment horizontal="center" vertical="center" wrapText="1"/>
    </xf>
    <xf numFmtId="0" fontId="84" fillId="0" borderId="2" xfId="0" applyFont="1" applyBorder="1"/>
    <xf numFmtId="44" fontId="84" fillId="0" borderId="2" xfId="1" applyFont="1" applyBorder="1"/>
    <xf numFmtId="44" fontId="3" fillId="0" borderId="0" xfId="1" applyFont="1" applyBorder="1" applyAlignment="1">
      <alignment horizontal="center"/>
    </xf>
    <xf numFmtId="8" fontId="4" fillId="0" borderId="0" xfId="0" applyNumberFormat="1" applyFont="1" applyAlignment="1">
      <alignment horizontal="center"/>
    </xf>
    <xf numFmtId="0" fontId="37" fillId="0" borderId="2" xfId="0" applyFont="1" applyBorder="1"/>
    <xf numFmtId="8" fontId="37" fillId="0" borderId="2" xfId="0" applyNumberFormat="1" applyFont="1" applyBorder="1"/>
    <xf numFmtId="8" fontId="65" fillId="0" borderId="2" xfId="0" applyNumberFormat="1" applyFont="1" applyBorder="1"/>
    <xf numFmtId="0" fontId="7" fillId="0" borderId="5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7" fillId="0" borderId="2" xfId="0" applyFont="1" applyBorder="1" applyAlignment="1">
      <alignment horizontal="center"/>
    </xf>
    <xf numFmtId="0" fontId="45" fillId="19" borderId="17" xfId="0" applyFont="1" applyFill="1" applyBorder="1" applyAlignment="1">
      <alignment horizontal="center" wrapText="1"/>
    </xf>
    <xf numFmtId="0" fontId="45" fillId="19" borderId="18" xfId="0" applyFont="1" applyFill="1" applyBorder="1" applyAlignment="1">
      <alignment horizontal="center" wrapText="1"/>
    </xf>
    <xf numFmtId="0" fontId="45" fillId="19" borderId="22" xfId="0" applyFont="1" applyFill="1" applyBorder="1" applyAlignment="1">
      <alignment horizontal="center" wrapText="1"/>
    </xf>
    <xf numFmtId="0" fontId="22" fillId="0" borderId="29" xfId="0" applyFont="1" applyBorder="1" applyAlignment="1">
      <alignment horizontal="center" wrapText="1"/>
    </xf>
    <xf numFmtId="0" fontId="22" fillId="0" borderId="30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38" fillId="0" borderId="2" xfId="0" applyFont="1" applyBorder="1" applyAlignment="1">
      <alignment horizontal="left" vertical="center" wrapText="1"/>
    </xf>
    <xf numFmtId="0" fontId="38" fillId="0" borderId="0" xfId="0" applyFont="1" applyBorder="1" applyAlignment="1">
      <alignment horizontal="left" vertical="center"/>
    </xf>
  </cellXfs>
  <cellStyles count="11">
    <cellStyle name="20% - Ênfase6" xfId="9" builtinId="50"/>
    <cellStyle name="60% - Ênfase1" xfId="8" builtinId="32"/>
    <cellStyle name="Bom" xfId="3" builtinId="26"/>
    <cellStyle name="Ênfase1" xfId="7" builtinId="29"/>
    <cellStyle name="Hiperlink" xfId="4" builtinId="8"/>
    <cellStyle name="Moeda" xfId="1" builtinId="4"/>
    <cellStyle name="Moeda 2" xfId="5" xr:uid="{CFE52F82-41CF-4473-B45F-6D8E1C958CEF}"/>
    <cellStyle name="Normal" xfId="0" builtinId="0"/>
    <cellStyle name="Normal 2" xfId="6" xr:uid="{1208A32A-9B18-46F0-BA36-21628FD23219}"/>
    <cellStyle name="Porcentagem" xfId="2" builtinId="5"/>
    <cellStyle name="Vírgula" xfId="10" builtinId="3"/>
  </cellStyles>
  <dxfs count="1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2" formatCode="&quot;R$&quot;\ #,##0.00;[Red]\-&quot;R$&quot;\ #,##0.00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2" formatCode="&quot;R$&quot;\ #,##0.00;[Red]\-&quot;R$&quot;\ #,##0.00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2" formatCode="&quot;R$&quot;\ #,##0.00;[Red]\-&quot;R$&quot;\ #,##0.00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2" formatCode="&quot;R$&quot;\ #,##0.00;[Red]\-&quot;R$&quot;\ #,##0.00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2" formatCode="&quot;R$&quot;\ #,##0.00;[Red]\-&quot;R$&quot;\ #,##0.00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2" formatCode="&quot;R$&quot;\ #,##0.00;[Red]\-&quot;R$&quot;\ #,##0.00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2" formatCode="&quot;R$&quot;\ #,##0.00;[Red]\-&quot;R$&quot;\ #,##0.00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2" formatCode="&quot;R$&quot;\ #,##0.00;[Red]\-&quot;R$&quot;\ #,##0.00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font>
        <b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F0000"/>
          <bgColor rgb="FFFFFFFF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externalLink" Target="externalLinks/externalLink1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12</xdr:col>
      <xdr:colOff>437892</xdr:colOff>
      <xdr:row>17</xdr:row>
      <xdr:rowOff>76200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4FCE143-E627-AF00-5540-F95CCE2D1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15800" y="695325"/>
          <a:ext cx="3581142" cy="2905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1002031</xdr:colOff>
      <xdr:row>18</xdr:row>
      <xdr:rowOff>152401</xdr:rowOff>
    </xdr:from>
    <xdr:to>
      <xdr:col>12</xdr:col>
      <xdr:colOff>419101</xdr:colOff>
      <xdr:row>29</xdr:row>
      <xdr:rowOff>187156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B82C7EB-0110-6A20-1D5F-ED31D72B4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89131" y="3876676"/>
          <a:ext cx="3589020" cy="2616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287584</xdr:colOff>
      <xdr:row>16</xdr:row>
      <xdr:rowOff>161914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1C4A405-F959-E0EC-0B2A-62A711110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83584" cy="30879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9326</xdr:rowOff>
    </xdr:from>
    <xdr:to>
      <xdr:col>14</xdr:col>
      <xdr:colOff>367833</xdr:colOff>
      <xdr:row>26</xdr:row>
      <xdr:rowOff>38100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7CE9E06-696B-E142-3AC7-890121294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01166"/>
          <a:ext cx="8902233" cy="14918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156265</xdr:colOff>
      <xdr:row>16</xdr:row>
      <xdr:rowOff>92340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3870214-8C70-5DC2-F5BD-443263987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957865" cy="30184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34</xdr:row>
      <xdr:rowOff>0</xdr:rowOff>
    </xdr:from>
    <xdr:to>
      <xdr:col>12</xdr:col>
      <xdr:colOff>199605</xdr:colOff>
      <xdr:row>42</xdr:row>
      <xdr:rowOff>15702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D3BFE82-A419-E258-FDDA-81A7746D7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06050" y="8258175"/>
          <a:ext cx="4971630" cy="153970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19878</xdr:rowOff>
    </xdr:from>
    <xdr:to>
      <xdr:col>1</xdr:col>
      <xdr:colOff>1810215</xdr:colOff>
      <xdr:row>108</xdr:row>
      <xdr:rowOff>72962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6918861-9C2A-44B9-8C28-CE8D28CBE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749669"/>
          <a:ext cx="4379426" cy="17063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A:\Escrit&#243;rio\Ura%20Big\Afiliados\Pagamento%20Afiliados\Janeiro%20falta%20pagar\Pagamento.xlsx" TargetMode="External"/><Relationship Id="rId1" Type="http://schemas.openxmlformats.org/officeDocument/2006/relationships/externalLinkPath" Target="/Escrit&#243;rio/Ura%20Big/Afiliados/Pagamento%20Afiliados/Janeiro%20falta%20pagar/Pagament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yt\Downloads\Relat&#243;rio%20de%20a&#231;&#245;es_links%20-%2007-10-2024%2011_21.xlsx" TargetMode="External"/><Relationship Id="rId1" Type="http://schemas.openxmlformats.org/officeDocument/2006/relationships/externalLinkPath" Target="file:///C:\Users\almyt\Downloads\Relat&#243;rio%20de%20a&#231;&#245;es_links%20-%2007-10-2024%2011_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ivel 1"/>
      <sheetName val="FECHAMENTO GERAL"/>
      <sheetName val="FECHAMENTO DIGITAL JANEIRO"/>
      <sheetName val="MARK DIG"/>
      <sheetName val="OUTROS MEIOS JANEIRO"/>
      <sheetName val="FECHAMENTO FISICO JANEIRO"/>
      <sheetName val="Base de comissionados pdvs"/>
      <sheetName val="FECHAMENTO MOTOQUEIRO"/>
      <sheetName val="CPA MARK DIG E SANDRO BAHIENSE"/>
      <sheetName val="CPA"/>
      <sheetName val="Base de dados sysa e atena"/>
      <sheetName val="TOTALIZAD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A3" t="str">
            <v>Rótulos de Linha</v>
          </cell>
          <cell r="B3" t="str">
            <v xml:space="preserve">Soma de MOTOQUEIRO </v>
          </cell>
          <cell r="C3" t="str">
            <v>Soma de SUPERVISOR</v>
          </cell>
          <cell r="D3" t="str">
            <v>Soma de GERENTE DE CENTRAL</v>
          </cell>
        </row>
        <row r="4">
          <cell r="A4">
            <v>601</v>
          </cell>
          <cell r="B4">
            <v>6.8735999999999997</v>
          </cell>
          <cell r="C4">
            <v>3.4367999999999999</v>
          </cell>
          <cell r="D4">
            <v>3.4367999999999999</v>
          </cell>
        </row>
        <row r="5">
          <cell r="A5">
            <v>604</v>
          </cell>
          <cell r="B5">
            <v>26.6724</v>
          </cell>
          <cell r="C5">
            <v>13.3362</v>
          </cell>
          <cell r="D5">
            <v>13.3362</v>
          </cell>
        </row>
        <row r="6">
          <cell r="A6">
            <v>605</v>
          </cell>
          <cell r="B6">
            <v>5.6692</v>
          </cell>
          <cell r="C6">
            <v>2.8346</v>
          </cell>
          <cell r="D6">
            <v>2.8346</v>
          </cell>
        </row>
        <row r="7">
          <cell r="A7">
            <v>608</v>
          </cell>
          <cell r="B7">
            <v>6.5044000000000004</v>
          </cell>
          <cell r="C7">
            <v>3.2522000000000002</v>
          </cell>
          <cell r="D7">
            <v>3.2522000000000002</v>
          </cell>
        </row>
        <row r="8">
          <cell r="A8">
            <v>611</v>
          </cell>
          <cell r="B8">
            <v>49.7012</v>
          </cell>
          <cell r="C8">
            <v>24.8506</v>
          </cell>
          <cell r="D8">
            <v>24.8506</v>
          </cell>
        </row>
        <row r="9">
          <cell r="A9">
            <v>612</v>
          </cell>
          <cell r="B9">
            <v>0.52</v>
          </cell>
          <cell r="C9">
            <v>0.26</v>
          </cell>
          <cell r="D9">
            <v>0.26</v>
          </cell>
        </row>
        <row r="10">
          <cell r="A10">
            <v>5101</v>
          </cell>
          <cell r="B10">
            <v>27.616200000000003</v>
          </cell>
          <cell r="C10">
            <v>13.808100000000001</v>
          </cell>
          <cell r="D10">
            <v>13.808100000000001</v>
          </cell>
        </row>
        <row r="11">
          <cell r="A11">
            <v>5102</v>
          </cell>
          <cell r="B11">
            <v>8.5098000000000003</v>
          </cell>
          <cell r="C11">
            <v>4.2549000000000001</v>
          </cell>
          <cell r="D11">
            <v>4.2549000000000001</v>
          </cell>
        </row>
        <row r="12">
          <cell r="A12">
            <v>5103</v>
          </cell>
          <cell r="B12">
            <v>189.42040000000003</v>
          </cell>
          <cell r="C12">
            <v>94.710200000000015</v>
          </cell>
          <cell r="D12">
            <v>94.710200000000015</v>
          </cell>
        </row>
        <row r="13">
          <cell r="A13">
            <v>5104</v>
          </cell>
          <cell r="B13">
            <v>106.39660000000001</v>
          </cell>
          <cell r="C13">
            <v>53.198300000000003</v>
          </cell>
          <cell r="D13">
            <v>53.198300000000003</v>
          </cell>
        </row>
        <row r="14">
          <cell r="A14">
            <v>5105</v>
          </cell>
          <cell r="B14">
            <v>74.947000000000003</v>
          </cell>
          <cell r="C14">
            <v>37.473500000000001</v>
          </cell>
          <cell r="D14">
            <v>37.473500000000001</v>
          </cell>
        </row>
        <row r="15">
          <cell r="A15">
            <v>5202</v>
          </cell>
          <cell r="B15">
            <v>1.8202</v>
          </cell>
          <cell r="C15">
            <v>0.91010000000000002</v>
          </cell>
          <cell r="D15">
            <v>0.91010000000000002</v>
          </cell>
        </row>
        <row r="16">
          <cell r="A16">
            <v>5203</v>
          </cell>
          <cell r="B16">
            <v>28.333399999999997</v>
          </cell>
          <cell r="C16">
            <v>14.166699999999999</v>
          </cell>
          <cell r="D16">
            <v>14.166699999999999</v>
          </cell>
        </row>
        <row r="17">
          <cell r="A17">
            <v>5204</v>
          </cell>
          <cell r="B17">
            <v>52.834200000000003</v>
          </cell>
          <cell r="C17">
            <v>26.417100000000001</v>
          </cell>
          <cell r="D17">
            <v>26.417100000000001</v>
          </cell>
        </row>
        <row r="18">
          <cell r="A18">
            <v>5205</v>
          </cell>
          <cell r="B18">
            <v>14.837800000000001</v>
          </cell>
          <cell r="C18">
            <v>7.4189000000000007</v>
          </cell>
          <cell r="D18">
            <v>7.4189000000000007</v>
          </cell>
        </row>
        <row r="19">
          <cell r="A19">
            <v>6201</v>
          </cell>
          <cell r="B19">
            <v>36.323999999999998</v>
          </cell>
          <cell r="C19">
            <v>18.161999999999999</v>
          </cell>
          <cell r="D19">
            <v>18.161999999999999</v>
          </cell>
        </row>
        <row r="20">
          <cell r="A20">
            <v>6202</v>
          </cell>
          <cell r="B20">
            <v>66.465000000000003</v>
          </cell>
          <cell r="C20">
            <v>33.232500000000002</v>
          </cell>
          <cell r="D20">
            <v>33.232500000000002</v>
          </cell>
        </row>
        <row r="21">
          <cell r="A21">
            <v>6203</v>
          </cell>
          <cell r="B21">
            <v>127.81479999999999</v>
          </cell>
          <cell r="C21">
            <v>63.907399999999996</v>
          </cell>
          <cell r="D21">
            <v>63.907399999999996</v>
          </cell>
        </row>
        <row r="22">
          <cell r="A22">
            <v>6204</v>
          </cell>
          <cell r="B22">
            <v>35.3414</v>
          </cell>
          <cell r="C22">
            <v>17.6707</v>
          </cell>
          <cell r="D22">
            <v>17.6707</v>
          </cell>
        </row>
        <row r="23">
          <cell r="A23">
            <v>6207</v>
          </cell>
          <cell r="B23">
            <v>53.409800000000004</v>
          </cell>
          <cell r="C23">
            <v>26.704900000000002</v>
          </cell>
          <cell r="D23">
            <v>26.704900000000002</v>
          </cell>
        </row>
        <row r="24">
          <cell r="A24">
            <v>6209</v>
          </cell>
          <cell r="B24">
            <v>53.468599999999995</v>
          </cell>
          <cell r="C24">
            <v>26.734299999999998</v>
          </cell>
          <cell r="D24">
            <v>26.734299999999998</v>
          </cell>
        </row>
        <row r="25">
          <cell r="A25">
            <v>6301</v>
          </cell>
          <cell r="B25">
            <v>13.917400000000001</v>
          </cell>
          <cell r="C25">
            <v>6.9587000000000003</v>
          </cell>
          <cell r="D25">
            <v>6.9587000000000003</v>
          </cell>
        </row>
        <row r="26">
          <cell r="A26">
            <v>6302</v>
          </cell>
          <cell r="B26">
            <v>29.3582</v>
          </cell>
          <cell r="C26">
            <v>14.6791</v>
          </cell>
          <cell r="D26">
            <v>14.6791</v>
          </cell>
        </row>
        <row r="27">
          <cell r="A27">
            <v>6303</v>
          </cell>
          <cell r="B27">
            <v>68.900000000000006</v>
          </cell>
          <cell r="C27">
            <v>34.450000000000003</v>
          </cell>
          <cell r="D27">
            <v>34.450000000000003</v>
          </cell>
        </row>
        <row r="28">
          <cell r="A28">
            <v>6304</v>
          </cell>
          <cell r="B28">
            <v>10.5276</v>
          </cell>
          <cell r="C28">
            <v>5.2637999999999998</v>
          </cell>
          <cell r="D28">
            <v>5.2637999999999998</v>
          </cell>
        </row>
        <row r="29">
          <cell r="A29">
            <v>7001</v>
          </cell>
          <cell r="B29">
            <v>9.7585999999999995</v>
          </cell>
          <cell r="C29">
            <v>4.8792999999999997</v>
          </cell>
          <cell r="D29">
            <v>4.8792999999999997</v>
          </cell>
        </row>
        <row r="30">
          <cell r="A30">
            <v>7002</v>
          </cell>
          <cell r="B30">
            <v>16.318800000000003</v>
          </cell>
          <cell r="C30">
            <v>8.1594000000000015</v>
          </cell>
          <cell r="D30">
            <v>8.1594000000000015</v>
          </cell>
        </row>
        <row r="31">
          <cell r="A31">
            <v>7004</v>
          </cell>
          <cell r="B31">
            <v>17.159800000000001</v>
          </cell>
          <cell r="C31">
            <v>8.5799000000000003</v>
          </cell>
          <cell r="D31">
            <v>8.5799000000000003</v>
          </cell>
        </row>
        <row r="32">
          <cell r="A32">
            <v>7005</v>
          </cell>
          <cell r="B32">
            <v>34.995999999999995</v>
          </cell>
          <cell r="C32">
            <v>17.497999999999998</v>
          </cell>
          <cell r="D32">
            <v>17.497999999999998</v>
          </cell>
        </row>
        <row r="33">
          <cell r="A33">
            <v>7006</v>
          </cell>
          <cell r="B33">
            <v>37.561199999999999</v>
          </cell>
          <cell r="C33">
            <v>18.7806</v>
          </cell>
          <cell r="D33">
            <v>18.7806</v>
          </cell>
        </row>
        <row r="34">
          <cell r="A34">
            <v>7007</v>
          </cell>
          <cell r="B34">
            <v>3.07</v>
          </cell>
          <cell r="C34">
            <v>1.5349999999999999</v>
          </cell>
          <cell r="D34">
            <v>1.5349999999999999</v>
          </cell>
        </row>
        <row r="35">
          <cell r="A35">
            <v>7101</v>
          </cell>
          <cell r="B35">
            <v>19.9314</v>
          </cell>
          <cell r="C35">
            <v>9.9657</v>
          </cell>
          <cell r="D35">
            <v>9.9657</v>
          </cell>
        </row>
        <row r="36">
          <cell r="A36">
            <v>7102</v>
          </cell>
          <cell r="B36">
            <v>5.7888000000000002</v>
          </cell>
          <cell r="C36">
            <v>2.8944000000000001</v>
          </cell>
          <cell r="D36">
            <v>2.8944000000000001</v>
          </cell>
        </row>
        <row r="37">
          <cell r="A37">
            <v>7103</v>
          </cell>
          <cell r="B37">
            <v>144.298</v>
          </cell>
          <cell r="C37">
            <v>72.149000000000001</v>
          </cell>
          <cell r="D37">
            <v>72.149000000000001</v>
          </cell>
        </row>
        <row r="38">
          <cell r="A38">
            <v>7104</v>
          </cell>
          <cell r="B38">
            <v>0.8</v>
          </cell>
          <cell r="C38">
            <v>0.4</v>
          </cell>
          <cell r="D38">
            <v>0.4</v>
          </cell>
        </row>
        <row r="39">
          <cell r="A39">
            <v>7105</v>
          </cell>
          <cell r="B39">
            <v>45.231800000000007</v>
          </cell>
          <cell r="C39">
            <v>22.615900000000003</v>
          </cell>
          <cell r="D39">
            <v>22.615900000000003</v>
          </cell>
        </row>
        <row r="40">
          <cell r="A40">
            <v>8102</v>
          </cell>
          <cell r="B40">
            <v>2.3361999999999998</v>
          </cell>
          <cell r="C40">
            <v>1.1680999999999999</v>
          </cell>
          <cell r="D40">
            <v>1.1680999999999999</v>
          </cell>
        </row>
        <row r="41">
          <cell r="A41">
            <v>8104</v>
          </cell>
          <cell r="B41">
            <v>13.008000000000001</v>
          </cell>
          <cell r="C41">
            <v>6.5040000000000004</v>
          </cell>
          <cell r="D41">
            <v>6.5040000000000004</v>
          </cell>
        </row>
        <row r="42">
          <cell r="A42">
            <v>8105</v>
          </cell>
          <cell r="B42">
            <v>198.2612</v>
          </cell>
          <cell r="C42">
            <v>99.130600000000001</v>
          </cell>
          <cell r="D42">
            <v>99.130600000000001</v>
          </cell>
        </row>
        <row r="43">
          <cell r="A43">
            <v>8106</v>
          </cell>
          <cell r="B43">
            <v>0</v>
          </cell>
          <cell r="C43">
            <v>0</v>
          </cell>
          <cell r="D43">
            <v>0</v>
          </cell>
        </row>
        <row r="44">
          <cell r="A44">
            <v>8402</v>
          </cell>
          <cell r="B44">
            <v>8.8071999999999999</v>
          </cell>
          <cell r="C44">
            <v>4.4036</v>
          </cell>
          <cell r="D44">
            <v>4.4036</v>
          </cell>
        </row>
        <row r="45">
          <cell r="A45">
            <v>8403</v>
          </cell>
          <cell r="B45">
            <v>24.348800000000001</v>
          </cell>
          <cell r="C45">
            <v>12.1744</v>
          </cell>
          <cell r="D45">
            <v>12.1744</v>
          </cell>
        </row>
        <row r="46">
          <cell r="A46">
            <v>8405</v>
          </cell>
          <cell r="B46">
            <v>8.6112000000000002</v>
          </cell>
          <cell r="C46">
            <v>4.3056000000000001</v>
          </cell>
          <cell r="D46">
            <v>4.3056000000000001</v>
          </cell>
        </row>
        <row r="47">
          <cell r="A47">
            <v>8406</v>
          </cell>
          <cell r="B47">
            <v>27.427199999999999</v>
          </cell>
          <cell r="C47">
            <v>13.7136</v>
          </cell>
          <cell r="D47">
            <v>13.7136</v>
          </cell>
        </row>
        <row r="48">
          <cell r="A48">
            <v>8407</v>
          </cell>
          <cell r="B48">
            <v>0.628</v>
          </cell>
          <cell r="C48">
            <v>0.314</v>
          </cell>
          <cell r="D48">
            <v>0.314</v>
          </cell>
        </row>
        <row r="49">
          <cell r="A49" t="str">
            <v>(vazio)</v>
          </cell>
          <cell r="B49">
            <v>284.4144</v>
          </cell>
          <cell r="C49">
            <v>142.2072</v>
          </cell>
          <cell r="D49">
            <v>142.2072</v>
          </cell>
        </row>
        <row r="50">
          <cell r="A50" t="str">
            <v>Total Geral</v>
          </cell>
          <cell r="B50">
            <v>1998.9398000000001</v>
          </cell>
          <cell r="C50">
            <v>999.46990000000005</v>
          </cell>
          <cell r="D50">
            <v>999.46990000000005</v>
          </cell>
        </row>
      </sheetData>
      <sheetData sheetId="8">
        <row r="3">
          <cell r="A3" t="str">
            <v>Rótulos de Linha</v>
          </cell>
        </row>
      </sheetData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JS"/>
    </sheetNames>
    <sheetDataSet>
      <sheetData sheetId="0" refreshError="1">
        <row r="1">
          <cell r="C1" t="str">
            <v>Token</v>
          </cell>
          <cell r="D1" t="str">
            <v>Documento</v>
          </cell>
        </row>
        <row r="2">
          <cell r="C2" t="str">
            <v>lEEwzt</v>
          </cell>
        </row>
        <row r="3">
          <cell r="C3" t="str">
            <v>i1ZefU</v>
          </cell>
          <cell r="D3" t="str">
            <v>53742613553</v>
          </cell>
        </row>
        <row r="4">
          <cell r="C4" t="str">
            <v>0BDGo5</v>
          </cell>
          <cell r="D4" t="str">
            <v>06292047563</v>
          </cell>
        </row>
        <row r="5">
          <cell r="C5" t="str">
            <v>qyIApb</v>
          </cell>
          <cell r="D5" t="str">
            <v>06942319597</v>
          </cell>
        </row>
        <row r="6">
          <cell r="C6" t="str">
            <v>YhiOP7</v>
          </cell>
          <cell r="D6" t="str">
            <v>09800957510</v>
          </cell>
        </row>
        <row r="7">
          <cell r="C7" t="str">
            <v>d5dBac</v>
          </cell>
          <cell r="D7" t="str">
            <v>05154722558</v>
          </cell>
        </row>
        <row r="8">
          <cell r="C8" t="str">
            <v>kWkYL1</v>
          </cell>
          <cell r="D8" t="str">
            <v>01525412507</v>
          </cell>
        </row>
        <row r="9">
          <cell r="C9" t="str">
            <v>Eg5pLZ</v>
          </cell>
          <cell r="D9" t="str">
            <v>10934344574</v>
          </cell>
        </row>
        <row r="10">
          <cell r="C10" t="str">
            <v>JSAzHg</v>
          </cell>
          <cell r="D10" t="str">
            <v>86685659580</v>
          </cell>
        </row>
        <row r="11">
          <cell r="C11" t="str">
            <v>NaNjHA</v>
          </cell>
          <cell r="D11" t="str">
            <v>09710629514</v>
          </cell>
        </row>
        <row r="12">
          <cell r="C12" t="str">
            <v>yrPB2g</v>
          </cell>
          <cell r="D12" t="str">
            <v>11072994542</v>
          </cell>
        </row>
        <row r="13">
          <cell r="C13" t="str">
            <v>hx7yA1</v>
          </cell>
          <cell r="D13" t="str">
            <v>05974421507</v>
          </cell>
        </row>
        <row r="14">
          <cell r="C14" t="str">
            <v>I0PY0w</v>
          </cell>
          <cell r="D14" t="str">
            <v>02794611518</v>
          </cell>
        </row>
        <row r="15">
          <cell r="C15" t="str">
            <v>fhYU4L</v>
          </cell>
          <cell r="D15" t="str">
            <v>85891496500</v>
          </cell>
        </row>
        <row r="16">
          <cell r="C16" t="str">
            <v>POwcty</v>
          </cell>
          <cell r="D16" t="str">
            <v>41165996898</v>
          </cell>
        </row>
        <row r="17">
          <cell r="C17" t="str">
            <v>fTDiWS</v>
          </cell>
          <cell r="D17" t="str">
            <v>06553860505</v>
          </cell>
        </row>
        <row r="18">
          <cell r="C18" t="str">
            <v>0nIeJ1</v>
          </cell>
          <cell r="D18" t="str">
            <v>07971712588</v>
          </cell>
        </row>
        <row r="19">
          <cell r="C19" t="str">
            <v>XqmwWA</v>
          </cell>
          <cell r="D19" t="str">
            <v>08495514559</v>
          </cell>
        </row>
        <row r="20">
          <cell r="C20" t="str">
            <v>OIKlnr</v>
          </cell>
          <cell r="D20" t="str">
            <v>03390224505</v>
          </cell>
        </row>
        <row r="21">
          <cell r="C21" t="str">
            <v>iRJcNI</v>
          </cell>
          <cell r="D21" t="str">
            <v>09356818509</v>
          </cell>
        </row>
        <row r="22">
          <cell r="C22" t="str">
            <v>ZO3T3U</v>
          </cell>
          <cell r="D22" t="str">
            <v>11423778570</v>
          </cell>
        </row>
        <row r="23">
          <cell r="C23" t="str">
            <v>Z9uvAr</v>
          </cell>
          <cell r="D23" t="str">
            <v>03316077510</v>
          </cell>
        </row>
        <row r="24">
          <cell r="C24" t="str">
            <v>Wfs5HO</v>
          </cell>
          <cell r="D24" t="str">
            <v>03159755550</v>
          </cell>
        </row>
        <row r="25">
          <cell r="C25" t="str">
            <v>kxpxdE</v>
          </cell>
          <cell r="D25" t="str">
            <v>61885002572</v>
          </cell>
        </row>
        <row r="26">
          <cell r="C26" t="str">
            <v>eH5MFZ</v>
          </cell>
          <cell r="D26" t="str">
            <v>10705819507</v>
          </cell>
        </row>
        <row r="27">
          <cell r="C27" t="str">
            <v>cgeMPK</v>
          </cell>
          <cell r="D27" t="str">
            <v>09795974556</v>
          </cell>
        </row>
        <row r="28">
          <cell r="C28" t="str">
            <v>q3QGNU</v>
          </cell>
          <cell r="D28" t="str">
            <v>10289432537</v>
          </cell>
        </row>
        <row r="29">
          <cell r="C29" t="str">
            <v>JKNLYH</v>
          </cell>
          <cell r="D29" t="str">
            <v>09168626584</v>
          </cell>
        </row>
        <row r="30">
          <cell r="C30" t="str">
            <v>mj64ag</v>
          </cell>
          <cell r="D30" t="str">
            <v>06205292530</v>
          </cell>
        </row>
        <row r="31">
          <cell r="C31" t="str">
            <v>BAUMbb</v>
          </cell>
          <cell r="D31" t="str">
            <v>06115738571</v>
          </cell>
        </row>
        <row r="32">
          <cell r="C32" t="str">
            <v>hlloaM</v>
          </cell>
          <cell r="D32" t="str">
            <v>08629107570</v>
          </cell>
        </row>
        <row r="33">
          <cell r="C33" t="str">
            <v>ZOkvIV</v>
          </cell>
          <cell r="D33" t="str">
            <v>04604281521</v>
          </cell>
        </row>
        <row r="34">
          <cell r="C34" t="str">
            <v>gr8KPz</v>
          </cell>
          <cell r="D34" t="str">
            <v>74845330504</v>
          </cell>
        </row>
        <row r="35">
          <cell r="C35" t="str">
            <v>AORtha</v>
          </cell>
          <cell r="D35" t="str">
            <v>07194925567</v>
          </cell>
        </row>
        <row r="36">
          <cell r="C36" t="str">
            <v>Ih4ROD</v>
          </cell>
          <cell r="D36" t="str">
            <v>00187652546</v>
          </cell>
        </row>
        <row r="37">
          <cell r="C37" t="str">
            <v>z3q80z</v>
          </cell>
          <cell r="D37" t="str">
            <v>41467019534</v>
          </cell>
        </row>
        <row r="38">
          <cell r="C38" t="str">
            <v>gFovfq</v>
          </cell>
          <cell r="D38" t="str">
            <v>41467019534</v>
          </cell>
        </row>
        <row r="39">
          <cell r="C39" t="str">
            <v>mjOxDM</v>
          </cell>
          <cell r="D39" t="str">
            <v>41467019534</v>
          </cell>
        </row>
        <row r="40">
          <cell r="C40" t="str">
            <v>AqF7rZ</v>
          </cell>
          <cell r="D40" t="str">
            <v>41467019534</v>
          </cell>
        </row>
        <row r="41">
          <cell r="C41" t="str">
            <v>TJz6tC</v>
          </cell>
          <cell r="D41" t="str">
            <v>05025053544</v>
          </cell>
        </row>
        <row r="42">
          <cell r="C42" t="str">
            <v>NIgO3J</v>
          </cell>
          <cell r="D42" t="str">
            <v>06715607516</v>
          </cell>
        </row>
        <row r="43">
          <cell r="C43" t="str">
            <v>wOCGnu</v>
          </cell>
          <cell r="D43" t="str">
            <v>05112805560</v>
          </cell>
        </row>
        <row r="44">
          <cell r="C44" t="str">
            <v>mVugmw</v>
          </cell>
          <cell r="D44" t="str">
            <v>28086759504</v>
          </cell>
        </row>
        <row r="45">
          <cell r="C45" t="str">
            <v>He0a7d</v>
          </cell>
          <cell r="D45" t="str">
            <v>27107191500</v>
          </cell>
        </row>
        <row r="46">
          <cell r="C46" t="str">
            <v>2x5jE7</v>
          </cell>
          <cell r="D46" t="str">
            <v>42046475534</v>
          </cell>
        </row>
        <row r="47">
          <cell r="C47" t="str">
            <v>q2E1Cq</v>
          </cell>
          <cell r="D47" t="str">
            <v>00607333570</v>
          </cell>
        </row>
        <row r="48">
          <cell r="C48" t="str">
            <v>GmAoQX</v>
          </cell>
          <cell r="D48" t="str">
            <v>99243504568</v>
          </cell>
        </row>
        <row r="49">
          <cell r="C49" t="str">
            <v>dLDsiJ</v>
          </cell>
          <cell r="D49" t="str">
            <v>34607064572</v>
          </cell>
        </row>
        <row r="50">
          <cell r="C50" t="str">
            <v>oQ2lWu</v>
          </cell>
          <cell r="D50" t="str">
            <v>54824125553</v>
          </cell>
        </row>
        <row r="51">
          <cell r="C51" t="str">
            <v>kmkpAU</v>
          </cell>
          <cell r="D51" t="str">
            <v>06579696567</v>
          </cell>
        </row>
        <row r="52">
          <cell r="C52" t="str">
            <v>f1N1d8</v>
          </cell>
          <cell r="D52" t="str">
            <v>31389783553</v>
          </cell>
        </row>
        <row r="53">
          <cell r="C53" t="str">
            <v>ar8oXi</v>
          </cell>
          <cell r="D53" t="str">
            <v>96196769553</v>
          </cell>
        </row>
        <row r="54">
          <cell r="C54" t="str">
            <v>vwDnnm</v>
          </cell>
          <cell r="D54" t="str">
            <v>18036481553</v>
          </cell>
        </row>
        <row r="55">
          <cell r="C55" t="str">
            <v>1n3CP7</v>
          </cell>
          <cell r="D55" t="str">
            <v>35537442515</v>
          </cell>
        </row>
        <row r="56">
          <cell r="C56" t="str">
            <v>sBdlUo</v>
          </cell>
          <cell r="D56" t="str">
            <v>35537442515</v>
          </cell>
        </row>
        <row r="57">
          <cell r="C57" t="str">
            <v>4iJR37</v>
          </cell>
          <cell r="D57" t="str">
            <v>35537442515</v>
          </cell>
        </row>
        <row r="58">
          <cell r="C58" t="str">
            <v>F1HDuu</v>
          </cell>
          <cell r="D58" t="str">
            <v>35537442515</v>
          </cell>
        </row>
        <row r="59">
          <cell r="C59" t="str">
            <v>qsOYWR</v>
          </cell>
          <cell r="D59" t="str">
            <v>35537442515</v>
          </cell>
        </row>
        <row r="60">
          <cell r="C60" t="str">
            <v>xGNpK5</v>
          </cell>
          <cell r="D60" t="str">
            <v>03877532578</v>
          </cell>
        </row>
        <row r="61">
          <cell r="C61" t="str">
            <v>wWq95l</v>
          </cell>
          <cell r="D61" t="str">
            <v>02372750585</v>
          </cell>
        </row>
        <row r="62">
          <cell r="C62" t="str">
            <v>dgX61z</v>
          </cell>
          <cell r="D62" t="str">
            <v>02372750585</v>
          </cell>
        </row>
        <row r="63">
          <cell r="C63" t="str">
            <v>AmynNA</v>
          </cell>
          <cell r="D63" t="str">
            <v>85600121504</v>
          </cell>
        </row>
        <row r="64">
          <cell r="C64" t="str">
            <v>RMQVwR</v>
          </cell>
          <cell r="D64" t="str">
            <v>50826530591</v>
          </cell>
        </row>
        <row r="65">
          <cell r="C65" t="str">
            <v>Nabn4h</v>
          </cell>
          <cell r="D65" t="str">
            <v>96251905549</v>
          </cell>
        </row>
        <row r="66">
          <cell r="C66" t="str">
            <v>Vsejw8</v>
          </cell>
          <cell r="D66" t="str">
            <v>09625183523</v>
          </cell>
        </row>
        <row r="67">
          <cell r="C67" t="str">
            <v>SR73yw</v>
          </cell>
          <cell r="D67" t="str">
            <v>95199616587</v>
          </cell>
        </row>
        <row r="68">
          <cell r="C68" t="str">
            <v>qdsDUN</v>
          </cell>
          <cell r="D68" t="str">
            <v>07334272510</v>
          </cell>
        </row>
        <row r="69">
          <cell r="C69" t="str">
            <v>NqgWe4</v>
          </cell>
          <cell r="D69" t="str">
            <v>94874280544</v>
          </cell>
        </row>
        <row r="70">
          <cell r="C70" t="str">
            <v>f4yk5z</v>
          </cell>
          <cell r="D70" t="str">
            <v>97778311534</v>
          </cell>
        </row>
        <row r="71">
          <cell r="C71" t="str">
            <v>goQ4l7</v>
          </cell>
          <cell r="D71" t="str">
            <v>02157208577</v>
          </cell>
        </row>
        <row r="72">
          <cell r="C72" t="str">
            <v>51E8Eo</v>
          </cell>
          <cell r="D72" t="str">
            <v>01702574520</v>
          </cell>
        </row>
        <row r="73">
          <cell r="C73" t="str">
            <v>9GPlhi</v>
          </cell>
          <cell r="D73" t="str">
            <v>54037859572</v>
          </cell>
        </row>
        <row r="74">
          <cell r="C74" t="str">
            <v>5gndQi</v>
          </cell>
          <cell r="D74" t="str">
            <v>00318288508</v>
          </cell>
        </row>
        <row r="75">
          <cell r="C75" t="str">
            <v>B2a4kf</v>
          </cell>
          <cell r="D75" t="str">
            <v>48278351520</v>
          </cell>
        </row>
        <row r="76">
          <cell r="C76" t="str">
            <v>cgiZNg</v>
          </cell>
          <cell r="D76" t="str">
            <v>83838155572</v>
          </cell>
        </row>
        <row r="77">
          <cell r="C77" t="str">
            <v>XxyDro</v>
          </cell>
          <cell r="D77" t="str">
            <v>08384703515</v>
          </cell>
        </row>
        <row r="78">
          <cell r="C78" t="str">
            <v>EmkrU6</v>
          </cell>
          <cell r="D78" t="str">
            <v>02899818597</v>
          </cell>
        </row>
        <row r="79">
          <cell r="C79" t="str">
            <v>83V6ic</v>
          </cell>
          <cell r="D79" t="str">
            <v>00905582519</v>
          </cell>
        </row>
        <row r="80">
          <cell r="C80" t="str">
            <v>WqfYoy</v>
          </cell>
          <cell r="D80" t="str">
            <v>00905582519</v>
          </cell>
        </row>
        <row r="81">
          <cell r="C81" t="str">
            <v>vUnGSS</v>
          </cell>
          <cell r="D81" t="str">
            <v>02080299581</v>
          </cell>
        </row>
        <row r="82">
          <cell r="C82" t="str">
            <v>svTo8c</v>
          </cell>
          <cell r="D82" t="str">
            <v>84994770549</v>
          </cell>
        </row>
        <row r="83">
          <cell r="C83" t="str">
            <v>JcQ6b7</v>
          </cell>
          <cell r="D83" t="str">
            <v>03644975566</v>
          </cell>
        </row>
        <row r="84">
          <cell r="C84" t="str">
            <v>Q0zENV</v>
          </cell>
          <cell r="D84" t="str">
            <v>00937806560</v>
          </cell>
        </row>
        <row r="85">
          <cell r="C85" t="str">
            <v>JYUSMl</v>
          </cell>
          <cell r="D85" t="str">
            <v>77744020553</v>
          </cell>
        </row>
        <row r="86">
          <cell r="C86" t="str">
            <v>3ZVkBQ</v>
          </cell>
          <cell r="D86" t="str">
            <v>01875331565</v>
          </cell>
        </row>
        <row r="87">
          <cell r="C87" t="str">
            <v>RJmwwx</v>
          </cell>
          <cell r="D87" t="str">
            <v>05972343533</v>
          </cell>
        </row>
        <row r="88">
          <cell r="C88" t="str">
            <v>livccD</v>
          </cell>
          <cell r="D88" t="str">
            <v>02272116507</v>
          </cell>
        </row>
        <row r="89">
          <cell r="C89" t="str">
            <v>ddV5Nt</v>
          </cell>
          <cell r="D89" t="str">
            <v>04717809521</v>
          </cell>
        </row>
        <row r="90">
          <cell r="C90" t="str">
            <v>winKGJ</v>
          </cell>
          <cell r="D90" t="str">
            <v>94463581591</v>
          </cell>
        </row>
        <row r="91">
          <cell r="C91" t="str">
            <v>H8YAqU</v>
          </cell>
          <cell r="D91" t="str">
            <v>00721734596</v>
          </cell>
        </row>
        <row r="92">
          <cell r="C92" t="str">
            <v>hmaI9x</v>
          </cell>
          <cell r="D92" t="str">
            <v>02302499573</v>
          </cell>
        </row>
        <row r="93">
          <cell r="C93" t="str">
            <v>MP7Hbx</v>
          </cell>
          <cell r="D93" t="str">
            <v>82099677549</v>
          </cell>
        </row>
        <row r="94">
          <cell r="C94" t="str">
            <v>fg9UZE</v>
          </cell>
          <cell r="D94" t="str">
            <v>89538285549</v>
          </cell>
        </row>
        <row r="95">
          <cell r="C95" t="str">
            <v>0WmiKI</v>
          </cell>
          <cell r="D95" t="str">
            <v>93557299520</v>
          </cell>
        </row>
        <row r="96">
          <cell r="C96" t="str">
            <v>zPR5lb</v>
          </cell>
          <cell r="D96" t="str">
            <v>01190918528</v>
          </cell>
        </row>
        <row r="97">
          <cell r="C97" t="str">
            <v>zJeICK</v>
          </cell>
          <cell r="D97" t="str">
            <v>03529868590</v>
          </cell>
        </row>
        <row r="98">
          <cell r="C98" t="str">
            <v>qIFR4q</v>
          </cell>
          <cell r="D98" t="str">
            <v>08146743560</v>
          </cell>
        </row>
        <row r="99">
          <cell r="C99" t="str">
            <v>vHxvKV</v>
          </cell>
          <cell r="D99" t="str">
            <v>01594743533</v>
          </cell>
        </row>
        <row r="100">
          <cell r="C100" t="str">
            <v>AK7ioV</v>
          </cell>
          <cell r="D100" t="str">
            <v>92486282572</v>
          </cell>
        </row>
        <row r="101">
          <cell r="C101" t="str">
            <v>H7Gr3b</v>
          </cell>
          <cell r="D101" t="str">
            <v>97519626504</v>
          </cell>
        </row>
        <row r="102">
          <cell r="C102" t="str">
            <v>uSQmCc</v>
          </cell>
          <cell r="D102" t="str">
            <v>00303383526</v>
          </cell>
        </row>
        <row r="103">
          <cell r="C103" t="str">
            <v>P3vzgT</v>
          </cell>
          <cell r="D103" t="str">
            <v>00190236507</v>
          </cell>
        </row>
        <row r="104">
          <cell r="C104" t="str">
            <v>1fiIyL</v>
          </cell>
          <cell r="D104" t="str">
            <v>86528141550</v>
          </cell>
        </row>
        <row r="105">
          <cell r="C105" t="str">
            <v>RlM7In</v>
          </cell>
          <cell r="D105" t="str">
            <v>04129243586</v>
          </cell>
        </row>
        <row r="106">
          <cell r="C106" t="str">
            <v>KO2rRb</v>
          </cell>
          <cell r="D106" t="str">
            <v>08876463526</v>
          </cell>
        </row>
        <row r="107">
          <cell r="C107" t="str">
            <v>Uc7szB</v>
          </cell>
          <cell r="D107" t="str">
            <v>04028593590</v>
          </cell>
        </row>
        <row r="108">
          <cell r="C108" t="str">
            <v>TScnmt</v>
          </cell>
          <cell r="D108" t="str">
            <v>92885730544</v>
          </cell>
        </row>
        <row r="109">
          <cell r="C109" t="str">
            <v>Ilbkns</v>
          </cell>
          <cell r="D109" t="str">
            <v>03308959585</v>
          </cell>
        </row>
        <row r="110">
          <cell r="C110" t="str">
            <v>Sjc4Vk</v>
          </cell>
          <cell r="D110" t="str">
            <v>67691846568</v>
          </cell>
        </row>
        <row r="111">
          <cell r="C111" t="str">
            <v>JWuSWv</v>
          </cell>
          <cell r="D111" t="str">
            <v>67691846568</v>
          </cell>
        </row>
        <row r="112">
          <cell r="C112" t="str">
            <v>yTGFMq</v>
          </cell>
          <cell r="D112" t="str">
            <v>67691846568</v>
          </cell>
        </row>
        <row r="113">
          <cell r="C113" t="str">
            <v>nEYQAg</v>
          </cell>
          <cell r="D113" t="str">
            <v>67691846568</v>
          </cell>
        </row>
        <row r="114">
          <cell r="C114" t="str">
            <v>pAVaFR</v>
          </cell>
          <cell r="D114" t="str">
            <v>67691846568</v>
          </cell>
        </row>
        <row r="115">
          <cell r="C115" t="str">
            <v>JIxqUP</v>
          </cell>
          <cell r="D115" t="str">
            <v>67691846568</v>
          </cell>
        </row>
        <row r="116">
          <cell r="C116" t="str">
            <v>fz1xIQ</v>
          </cell>
          <cell r="D116" t="str">
            <v>67691846568</v>
          </cell>
        </row>
        <row r="117">
          <cell r="C117" t="str">
            <v>lo4mYg</v>
          </cell>
          <cell r="D117" t="str">
            <v>67691846568</v>
          </cell>
        </row>
        <row r="118">
          <cell r="C118" t="str">
            <v>ykUvym</v>
          </cell>
          <cell r="D118" t="str">
            <v>67691846568</v>
          </cell>
        </row>
        <row r="119">
          <cell r="C119" t="str">
            <v>aKQ3L8</v>
          </cell>
          <cell r="D119" t="str">
            <v>67691846568</v>
          </cell>
        </row>
        <row r="120">
          <cell r="C120" t="str">
            <v>V9lJvZ</v>
          </cell>
          <cell r="D120" t="str">
            <v>67691846568</v>
          </cell>
        </row>
        <row r="121">
          <cell r="C121" t="str">
            <v>umdZjL</v>
          </cell>
          <cell r="D121" t="str">
            <v>67691846568</v>
          </cell>
        </row>
        <row r="122">
          <cell r="C122" t="str">
            <v>b3iUAn</v>
          </cell>
          <cell r="D122" t="str">
            <v>67691846568</v>
          </cell>
        </row>
        <row r="123">
          <cell r="C123" t="str">
            <v>FYUBX8</v>
          </cell>
          <cell r="D123" t="str">
            <v>67691846568</v>
          </cell>
        </row>
        <row r="124">
          <cell r="C124" t="str">
            <v>vN4HPL</v>
          </cell>
          <cell r="D124" t="str">
            <v>67691846568</v>
          </cell>
        </row>
        <row r="125">
          <cell r="C125" t="str">
            <v>vlUyD0</v>
          </cell>
          <cell r="D125" t="str">
            <v>06410972555</v>
          </cell>
        </row>
        <row r="126">
          <cell r="C126" t="str">
            <v>EX2POX</v>
          </cell>
          <cell r="D126" t="str">
            <v>86393554525</v>
          </cell>
        </row>
        <row r="127">
          <cell r="C127" t="str">
            <v>akrHMs</v>
          </cell>
          <cell r="D127" t="str">
            <v>86045759524</v>
          </cell>
        </row>
        <row r="128">
          <cell r="C128" t="str">
            <v>B1zgzX</v>
          </cell>
          <cell r="D128" t="str">
            <v>86125069567</v>
          </cell>
        </row>
        <row r="129">
          <cell r="C129" t="str">
            <v>0NEYQ2</v>
          </cell>
          <cell r="D129" t="str">
            <v>09877750570</v>
          </cell>
        </row>
        <row r="130">
          <cell r="C130" t="str">
            <v>MWSBDs</v>
          </cell>
          <cell r="D130" t="str">
            <v>04859396570</v>
          </cell>
        </row>
        <row r="131">
          <cell r="C131" t="str">
            <v>NlpX7r</v>
          </cell>
          <cell r="D131" t="str">
            <v>12526545536</v>
          </cell>
        </row>
        <row r="132">
          <cell r="C132" t="str">
            <v>Id4o0O</v>
          </cell>
        </row>
        <row r="133">
          <cell r="C133" t="str">
            <v>qRlFyF</v>
          </cell>
          <cell r="D133" t="str">
            <v>00095712569</v>
          </cell>
        </row>
        <row r="134">
          <cell r="C134" t="str">
            <v>janIQS</v>
          </cell>
          <cell r="D134" t="str">
            <v>02272129595</v>
          </cell>
        </row>
        <row r="135">
          <cell r="C135" t="str">
            <v>cstdFo</v>
          </cell>
        </row>
        <row r="136">
          <cell r="C136" t="str">
            <v>K7lpNT</v>
          </cell>
          <cell r="D136" t="str">
            <v>02965925520</v>
          </cell>
        </row>
        <row r="137">
          <cell r="C137" t="str">
            <v>xeUJLf</v>
          </cell>
          <cell r="D137" t="str">
            <v>36057150520</v>
          </cell>
        </row>
        <row r="138">
          <cell r="C138" t="str">
            <v>u6QKvW</v>
          </cell>
          <cell r="D138" t="str">
            <v>86847618558</v>
          </cell>
        </row>
        <row r="139">
          <cell r="C139" t="str">
            <v>257O0J</v>
          </cell>
          <cell r="D139" t="str">
            <v>41931777500</v>
          </cell>
        </row>
        <row r="140">
          <cell r="C140" t="str">
            <v>cmRL0G</v>
          </cell>
          <cell r="D140" t="str">
            <v>28748549568</v>
          </cell>
        </row>
        <row r="141">
          <cell r="C141" t="str">
            <v>7Xy8EO</v>
          </cell>
          <cell r="D141" t="str">
            <v>50714805572</v>
          </cell>
        </row>
        <row r="142">
          <cell r="C142" t="str">
            <v>U1eoqv</v>
          </cell>
          <cell r="D142" t="str">
            <v>52003175504</v>
          </cell>
        </row>
        <row r="143">
          <cell r="C143" t="str">
            <v>UTiuFU</v>
          </cell>
          <cell r="D143" t="str">
            <v>46166742568</v>
          </cell>
        </row>
        <row r="144">
          <cell r="C144" t="str">
            <v>z6nzoN</v>
          </cell>
          <cell r="D144" t="str">
            <v>60797541500</v>
          </cell>
        </row>
        <row r="145">
          <cell r="C145" t="str">
            <v>2QG8Nj</v>
          </cell>
          <cell r="D145" t="str">
            <v>85587737500</v>
          </cell>
        </row>
        <row r="146">
          <cell r="C146" t="str">
            <v>sGIT3N</v>
          </cell>
          <cell r="D146" t="str">
            <v>85599433587</v>
          </cell>
        </row>
        <row r="147">
          <cell r="C147" t="str">
            <v>WLDGuj</v>
          </cell>
          <cell r="D147" t="str">
            <v>01396548521</v>
          </cell>
        </row>
        <row r="148">
          <cell r="C148" t="str">
            <v>z019l1</v>
          </cell>
          <cell r="D148" t="str">
            <v>18155278549</v>
          </cell>
        </row>
        <row r="149">
          <cell r="C149" t="str">
            <v>DaCijW</v>
          </cell>
          <cell r="D149" t="str">
            <v>54979455549</v>
          </cell>
        </row>
        <row r="150">
          <cell r="C150" t="str">
            <v>PXxsg8</v>
          </cell>
          <cell r="D150" t="str">
            <v>41582071500</v>
          </cell>
        </row>
        <row r="151">
          <cell r="C151" t="str">
            <v>tGCq45</v>
          </cell>
          <cell r="D151" t="str">
            <v>05999144590</v>
          </cell>
        </row>
        <row r="152">
          <cell r="C152" t="str">
            <v>GEaDGO</v>
          </cell>
          <cell r="D152" t="str">
            <v>03574005504</v>
          </cell>
        </row>
        <row r="153">
          <cell r="C153" t="str">
            <v>ulVFm5</v>
          </cell>
          <cell r="D153" t="str">
            <v>32827792591</v>
          </cell>
        </row>
        <row r="154">
          <cell r="C154" t="str">
            <v>BjyIcJ</v>
          </cell>
          <cell r="D154" t="str">
            <v>55094520563</v>
          </cell>
        </row>
        <row r="155">
          <cell r="C155" t="str">
            <v>GUzGng</v>
          </cell>
          <cell r="D155" t="str">
            <v>55094520563</v>
          </cell>
        </row>
        <row r="156">
          <cell r="C156" t="str">
            <v>ec3c7J</v>
          </cell>
          <cell r="D156" t="str">
            <v>21409617572</v>
          </cell>
        </row>
        <row r="157">
          <cell r="C157" t="str">
            <v>QppZHU</v>
          </cell>
          <cell r="D157" t="str">
            <v>28786394568</v>
          </cell>
        </row>
        <row r="158">
          <cell r="C158" t="str">
            <v>15LU6o</v>
          </cell>
          <cell r="D158" t="str">
            <v>86946013549</v>
          </cell>
        </row>
        <row r="159">
          <cell r="C159" t="str">
            <v>b7zWyS</v>
          </cell>
          <cell r="D159" t="str">
            <v>07187248520</v>
          </cell>
        </row>
        <row r="160">
          <cell r="C160" t="str">
            <v>qhsPcx</v>
          </cell>
          <cell r="D160" t="str">
            <v>01607999536</v>
          </cell>
        </row>
        <row r="161">
          <cell r="C161" t="str">
            <v>g34VuN</v>
          </cell>
          <cell r="D161" t="str">
            <v>03471614567</v>
          </cell>
        </row>
        <row r="162">
          <cell r="C162" t="str">
            <v>Kl8ecz</v>
          </cell>
          <cell r="D162" t="str">
            <v>31419356534</v>
          </cell>
        </row>
        <row r="163">
          <cell r="C163" t="str">
            <v>EfgGE4</v>
          </cell>
          <cell r="D163" t="str">
            <v>81376413515</v>
          </cell>
        </row>
        <row r="164">
          <cell r="C164" t="str">
            <v>lBs7Ml</v>
          </cell>
          <cell r="D164" t="str">
            <v>03484241594</v>
          </cell>
        </row>
        <row r="165">
          <cell r="C165" t="str">
            <v>rumzfl</v>
          </cell>
          <cell r="D165" t="str">
            <v>07062600580</v>
          </cell>
        </row>
        <row r="166">
          <cell r="C166" t="str">
            <v>fOfsMU</v>
          </cell>
          <cell r="D166" t="str">
            <v>80875815553</v>
          </cell>
        </row>
        <row r="167">
          <cell r="C167" t="str">
            <v>wB1ytt</v>
          </cell>
          <cell r="D167" t="str">
            <v>06717824522</v>
          </cell>
        </row>
        <row r="168">
          <cell r="C168" t="str">
            <v>PnQS7N</v>
          </cell>
          <cell r="D168" t="str">
            <v>82612366504</v>
          </cell>
        </row>
        <row r="169">
          <cell r="C169" t="str">
            <v>9Pu7VD</v>
          </cell>
          <cell r="D169" t="str">
            <v>03174181577</v>
          </cell>
        </row>
        <row r="170">
          <cell r="C170" t="str">
            <v>tK8Jh6</v>
          </cell>
          <cell r="D170" t="str">
            <v>22885090820</v>
          </cell>
        </row>
        <row r="171">
          <cell r="C171" t="str">
            <v>BUVCXT</v>
          </cell>
          <cell r="D171" t="str">
            <v>10647537524</v>
          </cell>
        </row>
        <row r="172">
          <cell r="C172" t="str">
            <v>Tl7188</v>
          </cell>
          <cell r="D172" t="str">
            <v>12108677534</v>
          </cell>
        </row>
        <row r="173">
          <cell r="C173" t="str">
            <v>g1Mzjy</v>
          </cell>
          <cell r="D173" t="str">
            <v>12108677534</v>
          </cell>
        </row>
        <row r="174">
          <cell r="C174" t="str">
            <v>vEs8vJ</v>
          </cell>
          <cell r="D174" t="str">
            <v>12108677534</v>
          </cell>
        </row>
        <row r="175">
          <cell r="C175" t="str">
            <v>0HRFde</v>
          </cell>
          <cell r="D175" t="str">
            <v>12108677534</v>
          </cell>
        </row>
        <row r="176">
          <cell r="C176" t="str">
            <v>rlTxi2</v>
          </cell>
          <cell r="D176" t="str">
            <v>04425119576</v>
          </cell>
        </row>
        <row r="177">
          <cell r="C177" t="str">
            <v>79e1r8</v>
          </cell>
          <cell r="D177" t="str">
            <v>05211454570</v>
          </cell>
        </row>
        <row r="178">
          <cell r="C178" t="str">
            <v>93IScT</v>
          </cell>
          <cell r="D178" t="str">
            <v>06817515505</v>
          </cell>
        </row>
        <row r="179">
          <cell r="C179" t="str">
            <v>F6S3RB</v>
          </cell>
          <cell r="D179" t="str">
            <v>04514309567</v>
          </cell>
        </row>
        <row r="180">
          <cell r="C180" t="str">
            <v>6v4izX</v>
          </cell>
          <cell r="D180" t="str">
            <v>04462002555</v>
          </cell>
        </row>
        <row r="181">
          <cell r="C181" t="str">
            <v>QkWYZA</v>
          </cell>
          <cell r="D181" t="str">
            <v>05440044507</v>
          </cell>
        </row>
        <row r="182">
          <cell r="C182" t="str">
            <v>wLCwzC</v>
          </cell>
          <cell r="D182" t="str">
            <v>86000570511</v>
          </cell>
        </row>
        <row r="183">
          <cell r="C183" t="str">
            <v>O96DgR</v>
          </cell>
          <cell r="D183" t="str">
            <v>86444878500</v>
          </cell>
        </row>
        <row r="184">
          <cell r="C184" t="str">
            <v>pgyqH7</v>
          </cell>
          <cell r="D184" t="str">
            <v>02918482579</v>
          </cell>
        </row>
        <row r="185">
          <cell r="C185" t="str">
            <v>Fgpcsb</v>
          </cell>
          <cell r="D185" t="str">
            <v>02711845583</v>
          </cell>
        </row>
        <row r="186">
          <cell r="C186" t="str">
            <v>FpoC0Y</v>
          </cell>
          <cell r="D186" t="str">
            <v>93886942520</v>
          </cell>
        </row>
        <row r="187">
          <cell r="C187" t="str">
            <v>8ELs3H</v>
          </cell>
          <cell r="D187" t="str">
            <v>81906862591</v>
          </cell>
        </row>
        <row r="188">
          <cell r="C188" t="str">
            <v>F0UlL0</v>
          </cell>
          <cell r="D188" t="str">
            <v>04712032545</v>
          </cell>
        </row>
        <row r="189">
          <cell r="C189" t="str">
            <v>Rv7dwh</v>
          </cell>
          <cell r="D189" t="str">
            <v>04712032545</v>
          </cell>
        </row>
        <row r="190">
          <cell r="C190" t="str">
            <v>rgWmMX</v>
          </cell>
          <cell r="D190" t="str">
            <v>07708496527</v>
          </cell>
        </row>
        <row r="191">
          <cell r="C191" t="str">
            <v>9Gej4i</v>
          </cell>
          <cell r="D191" t="str">
            <v>02182434569</v>
          </cell>
        </row>
        <row r="192">
          <cell r="C192" t="str">
            <v>4h3j7P</v>
          </cell>
          <cell r="D192" t="str">
            <v>50187830525</v>
          </cell>
        </row>
        <row r="193">
          <cell r="C193" t="str">
            <v>nTVqmx</v>
          </cell>
          <cell r="D193" t="str">
            <v>80346413591</v>
          </cell>
        </row>
        <row r="194">
          <cell r="C194" t="str">
            <v>BNfwo1</v>
          </cell>
          <cell r="D194" t="str">
            <v>03347519507</v>
          </cell>
        </row>
        <row r="195">
          <cell r="C195" t="str">
            <v>pHjiPi</v>
          </cell>
          <cell r="D195" t="str">
            <v>51094193534</v>
          </cell>
        </row>
        <row r="196">
          <cell r="C196" t="str">
            <v>nsGjnh</v>
          </cell>
          <cell r="D196" t="str">
            <v>06559795578</v>
          </cell>
        </row>
        <row r="197">
          <cell r="C197" t="str">
            <v>MthHR1</v>
          </cell>
          <cell r="D197" t="str">
            <v>07434313595</v>
          </cell>
        </row>
        <row r="198">
          <cell r="C198" t="str">
            <v>QVXx6y</v>
          </cell>
          <cell r="D198" t="str">
            <v>03262459526</v>
          </cell>
        </row>
        <row r="199">
          <cell r="C199" t="str">
            <v>eSyYbR</v>
          </cell>
          <cell r="D199" t="str">
            <v>86055998556</v>
          </cell>
        </row>
        <row r="200">
          <cell r="C200" t="str">
            <v>LXmgNt</v>
          </cell>
          <cell r="D200" t="str">
            <v>06822044558</v>
          </cell>
        </row>
        <row r="201">
          <cell r="C201" t="str">
            <v>0fh5PJ</v>
          </cell>
          <cell r="D201" t="str">
            <v>88500810572</v>
          </cell>
        </row>
        <row r="202">
          <cell r="C202" t="str">
            <v>I3HZU7</v>
          </cell>
          <cell r="D202" t="str">
            <v>08922811544</v>
          </cell>
        </row>
        <row r="203">
          <cell r="C203" t="str">
            <v>rfI09s</v>
          </cell>
          <cell r="D203" t="str">
            <v>61472883500</v>
          </cell>
        </row>
        <row r="204">
          <cell r="C204" t="str">
            <v>1FmuO6</v>
          </cell>
          <cell r="D204" t="str">
            <v>05654194550</v>
          </cell>
        </row>
        <row r="205">
          <cell r="C205" t="str">
            <v>14lxY2</v>
          </cell>
          <cell r="D205" t="str">
            <v>86152493501</v>
          </cell>
        </row>
        <row r="206">
          <cell r="C206" t="str">
            <v>PWLbg0</v>
          </cell>
          <cell r="D206" t="str">
            <v>86123375504</v>
          </cell>
        </row>
        <row r="207">
          <cell r="C207" t="str">
            <v>Oajp9B</v>
          </cell>
          <cell r="D207" t="str">
            <v>64778754549</v>
          </cell>
        </row>
        <row r="208">
          <cell r="C208" t="str">
            <v>4bOgdv</v>
          </cell>
          <cell r="D208" t="str">
            <v>04920865597</v>
          </cell>
        </row>
        <row r="209">
          <cell r="C209" t="str">
            <v>9Ovtjd</v>
          </cell>
          <cell r="D209" t="str">
            <v>04274225585</v>
          </cell>
        </row>
        <row r="210">
          <cell r="C210" t="str">
            <v>S9ON3s</v>
          </cell>
          <cell r="D210" t="str">
            <v>03472092548</v>
          </cell>
        </row>
        <row r="211">
          <cell r="C211" t="str">
            <v>mFvoVk</v>
          </cell>
          <cell r="D211" t="str">
            <v>02236527500</v>
          </cell>
        </row>
        <row r="212">
          <cell r="C212" t="str">
            <v>gDrndy</v>
          </cell>
          <cell r="D212" t="str">
            <v>02236527500</v>
          </cell>
        </row>
        <row r="213">
          <cell r="C213" t="str">
            <v>Rj2NZh</v>
          </cell>
          <cell r="D213" t="str">
            <v>22975265808</v>
          </cell>
        </row>
        <row r="214">
          <cell r="C214" t="str">
            <v>5o4Qt4</v>
          </cell>
          <cell r="D214" t="str">
            <v>83562052553</v>
          </cell>
        </row>
        <row r="215">
          <cell r="C215" t="str">
            <v>zxvfCC</v>
          </cell>
          <cell r="D215" t="str">
            <v>02771172593</v>
          </cell>
        </row>
        <row r="216">
          <cell r="C216" t="str">
            <v>k4Hhk8</v>
          </cell>
          <cell r="D216" t="str">
            <v>04935975571</v>
          </cell>
        </row>
        <row r="217">
          <cell r="C217" t="str">
            <v>7H49mN</v>
          </cell>
          <cell r="D217" t="str">
            <v>04920862571</v>
          </cell>
        </row>
        <row r="218">
          <cell r="C218" t="str">
            <v>WgeFYn</v>
          </cell>
          <cell r="D218" t="str">
            <v>04139274581</v>
          </cell>
        </row>
        <row r="219">
          <cell r="C219" t="str">
            <v>bzXtO9</v>
          </cell>
          <cell r="D219" t="str">
            <v>07207765541</v>
          </cell>
        </row>
        <row r="220">
          <cell r="C220" t="str">
            <v>mD4sD1</v>
          </cell>
          <cell r="D220" t="str">
            <v>05910257528</v>
          </cell>
        </row>
        <row r="221">
          <cell r="C221" t="str">
            <v>BuVzhd</v>
          </cell>
          <cell r="D221" t="str">
            <v>08778213568</v>
          </cell>
        </row>
        <row r="222">
          <cell r="C222" t="str">
            <v>AxxIL6</v>
          </cell>
          <cell r="D222" t="str">
            <v>04514299588</v>
          </cell>
        </row>
        <row r="223">
          <cell r="C223" t="str">
            <v>2drwpM</v>
          </cell>
          <cell r="D223" t="str">
            <v>63477041534</v>
          </cell>
        </row>
        <row r="224">
          <cell r="C224" t="str">
            <v>Uv9TU2</v>
          </cell>
          <cell r="D224" t="str">
            <v>05625321531</v>
          </cell>
        </row>
        <row r="225">
          <cell r="C225" t="str">
            <v>dtMcU2</v>
          </cell>
          <cell r="D225" t="str">
            <v>86569573500</v>
          </cell>
        </row>
        <row r="226">
          <cell r="C226" t="str">
            <v>eurdPv</v>
          </cell>
          <cell r="D226" t="str">
            <v>03582738540</v>
          </cell>
        </row>
        <row r="227">
          <cell r="C227" t="str">
            <v>LLDtcM</v>
          </cell>
          <cell r="D227" t="str">
            <v>01992364532</v>
          </cell>
        </row>
        <row r="228">
          <cell r="C228" t="str">
            <v>9RAFbp</v>
          </cell>
          <cell r="D228" t="str">
            <v>07914977551</v>
          </cell>
        </row>
        <row r="229">
          <cell r="C229" t="str">
            <v>Bm6wLr</v>
          </cell>
          <cell r="D229" t="str">
            <v>06144141561</v>
          </cell>
        </row>
        <row r="230">
          <cell r="C230" t="str">
            <v>Onw3iD</v>
          </cell>
          <cell r="D230" t="str">
            <v>65091299572</v>
          </cell>
        </row>
        <row r="231">
          <cell r="C231" t="str">
            <v>9G2UmI</v>
          </cell>
          <cell r="D231" t="str">
            <v>02846988579</v>
          </cell>
        </row>
        <row r="232">
          <cell r="C232" t="str">
            <v>B4isJE</v>
          </cell>
          <cell r="D232" t="str">
            <v>03641114535</v>
          </cell>
        </row>
        <row r="233">
          <cell r="C233" t="str">
            <v>RCEjGy</v>
          </cell>
          <cell r="D233" t="str">
            <v>03641114535</v>
          </cell>
        </row>
        <row r="234">
          <cell r="C234" t="str">
            <v>diP3tv</v>
          </cell>
          <cell r="D234" t="str">
            <v>00784879516</v>
          </cell>
        </row>
        <row r="235">
          <cell r="C235" t="str">
            <v>uJFuHR</v>
          </cell>
          <cell r="D235" t="str">
            <v>07062114561</v>
          </cell>
        </row>
        <row r="236">
          <cell r="C236" t="str">
            <v>DQjpgX</v>
          </cell>
          <cell r="D236" t="str">
            <v>06861832588</v>
          </cell>
        </row>
        <row r="237">
          <cell r="C237" t="str">
            <v>TdDxCV</v>
          </cell>
          <cell r="D237" t="str">
            <v>07576377526</v>
          </cell>
        </row>
        <row r="238">
          <cell r="C238" t="str">
            <v>TllD0x</v>
          </cell>
          <cell r="D238" t="str">
            <v>81473281504</v>
          </cell>
        </row>
        <row r="239">
          <cell r="C239" t="str">
            <v>TK9gTJ</v>
          </cell>
          <cell r="D239" t="str">
            <v>08645446502</v>
          </cell>
        </row>
        <row r="240">
          <cell r="C240" t="str">
            <v>URR1c4</v>
          </cell>
          <cell r="D240" t="str">
            <v>03565626542</v>
          </cell>
        </row>
        <row r="241">
          <cell r="C241" t="str">
            <v>jN9SrE</v>
          </cell>
          <cell r="D241" t="str">
            <v>01496046536</v>
          </cell>
        </row>
        <row r="242">
          <cell r="C242" t="str">
            <v>GzLr0z</v>
          </cell>
          <cell r="D242" t="str">
            <v>01496046536</v>
          </cell>
        </row>
        <row r="243">
          <cell r="C243" t="str">
            <v>h7d6x7</v>
          </cell>
          <cell r="D243" t="str">
            <v>01496046536</v>
          </cell>
        </row>
        <row r="244">
          <cell r="C244" t="str">
            <v>kBFoRa</v>
          </cell>
          <cell r="D244" t="str">
            <v>01496046536</v>
          </cell>
        </row>
        <row r="245">
          <cell r="C245" t="str">
            <v>rgahNu</v>
          </cell>
          <cell r="D245" t="str">
            <v>68498152534</v>
          </cell>
        </row>
        <row r="246">
          <cell r="C246" t="str">
            <v>IrxL4Q</v>
          </cell>
          <cell r="D246" t="str">
            <v>23735295568</v>
          </cell>
        </row>
        <row r="247">
          <cell r="C247" t="str">
            <v>xnpBdS</v>
          </cell>
          <cell r="D247" t="str">
            <v>02004890541</v>
          </cell>
        </row>
        <row r="248">
          <cell r="C248" t="str">
            <v>cbcpm6</v>
          </cell>
          <cell r="D248" t="str">
            <v>90247507504</v>
          </cell>
        </row>
        <row r="249">
          <cell r="C249" t="str">
            <v>FeGabK</v>
          </cell>
          <cell r="D249" t="str">
            <v>80087353504</v>
          </cell>
        </row>
        <row r="250">
          <cell r="C250" t="str">
            <v>E1HC6P</v>
          </cell>
          <cell r="D250" t="str">
            <v>09334811528</v>
          </cell>
        </row>
        <row r="251">
          <cell r="C251" t="str">
            <v>wywpo3</v>
          </cell>
          <cell r="D251" t="str">
            <v>03444884540</v>
          </cell>
        </row>
        <row r="252">
          <cell r="C252" t="str">
            <v>qksefu</v>
          </cell>
          <cell r="D252" t="str">
            <v>80875815553</v>
          </cell>
        </row>
        <row r="253">
          <cell r="C253" t="str">
            <v>PZF4oW</v>
          </cell>
          <cell r="D253" t="str">
            <v>80875815553</v>
          </cell>
        </row>
        <row r="254">
          <cell r="C254" t="str">
            <v>z2Jgsj</v>
          </cell>
          <cell r="D254" t="str">
            <v>80875815553</v>
          </cell>
        </row>
        <row r="255">
          <cell r="C255" t="str">
            <v>JK7gQd</v>
          </cell>
          <cell r="D255" t="str">
            <v>80875815553</v>
          </cell>
        </row>
        <row r="256">
          <cell r="C256" t="str">
            <v>52UvA8</v>
          </cell>
          <cell r="D256" t="str">
            <v>80875815553</v>
          </cell>
        </row>
        <row r="257">
          <cell r="C257" t="str">
            <v>ml8aCw</v>
          </cell>
          <cell r="D257" t="str">
            <v>80875815553</v>
          </cell>
        </row>
        <row r="258">
          <cell r="C258" t="str">
            <v>pArT7s</v>
          </cell>
          <cell r="D258" t="str">
            <v>03330598590</v>
          </cell>
        </row>
        <row r="259">
          <cell r="C259" t="str">
            <v>YVeTEL</v>
          </cell>
          <cell r="D259" t="str">
            <v>02757820508</v>
          </cell>
        </row>
        <row r="260">
          <cell r="C260" t="str">
            <v>ZO9cZL</v>
          </cell>
          <cell r="D260" t="str">
            <v>97576123591</v>
          </cell>
        </row>
        <row r="261">
          <cell r="C261" t="str">
            <v>SnmakV</v>
          </cell>
          <cell r="D261" t="str">
            <v>09116022599</v>
          </cell>
        </row>
        <row r="262">
          <cell r="C262" t="str">
            <v>tl2bXC</v>
          </cell>
          <cell r="D262" t="str">
            <v>05992378561</v>
          </cell>
        </row>
        <row r="263">
          <cell r="C263" t="str">
            <v>lXMQAi</v>
          </cell>
          <cell r="D263" t="str">
            <v>85970940526</v>
          </cell>
        </row>
        <row r="264">
          <cell r="C264" t="str">
            <v>1evb6B</v>
          </cell>
          <cell r="D264" t="str">
            <v>06085894546</v>
          </cell>
        </row>
        <row r="265">
          <cell r="C265" t="str">
            <v>LRNzek</v>
          </cell>
          <cell r="D265" t="str">
            <v>86097789599</v>
          </cell>
        </row>
        <row r="266">
          <cell r="C266" t="str">
            <v>GcV5X9</v>
          </cell>
          <cell r="D266" t="str">
            <v>79489982504</v>
          </cell>
        </row>
        <row r="267">
          <cell r="C267" t="str">
            <v>2sicNO</v>
          </cell>
          <cell r="D267" t="str">
            <v>79489982504</v>
          </cell>
        </row>
        <row r="268">
          <cell r="C268" t="str">
            <v>5Grmqb</v>
          </cell>
          <cell r="D268" t="str">
            <v>79489982504</v>
          </cell>
        </row>
        <row r="269">
          <cell r="C269" t="str">
            <v>VSedEX</v>
          </cell>
          <cell r="D269" t="str">
            <v>79489982504</v>
          </cell>
        </row>
        <row r="270">
          <cell r="C270" t="str">
            <v>skD2cV</v>
          </cell>
          <cell r="D270" t="str">
            <v>79489982504</v>
          </cell>
        </row>
        <row r="271">
          <cell r="C271" t="str">
            <v>DgJyjr</v>
          </cell>
          <cell r="D271" t="str">
            <v>79489982504</v>
          </cell>
        </row>
        <row r="272">
          <cell r="C272" t="str">
            <v>iOPF64</v>
          </cell>
          <cell r="D272" t="str">
            <v>00534762557</v>
          </cell>
        </row>
        <row r="273">
          <cell r="C273" t="str">
            <v>B396UI</v>
          </cell>
          <cell r="D273" t="str">
            <v>05492441582</v>
          </cell>
        </row>
        <row r="274">
          <cell r="C274" t="str">
            <v>MEY75a</v>
          </cell>
          <cell r="D274" t="str">
            <v>06505411542</v>
          </cell>
        </row>
        <row r="275">
          <cell r="C275" t="str">
            <v>ALceuk</v>
          </cell>
          <cell r="D275" t="str">
            <v>77829212520</v>
          </cell>
        </row>
        <row r="276">
          <cell r="C276" t="str">
            <v>FDMsNu</v>
          </cell>
          <cell r="D276" t="str">
            <v>77829212520</v>
          </cell>
        </row>
        <row r="277">
          <cell r="C277" t="str">
            <v>lzdxTW</v>
          </cell>
          <cell r="D277" t="str">
            <v>77829212520</v>
          </cell>
        </row>
        <row r="278">
          <cell r="C278" t="str">
            <v>B8rbt6</v>
          </cell>
          <cell r="D278" t="str">
            <v>77829212520</v>
          </cell>
        </row>
        <row r="279">
          <cell r="C279" t="str">
            <v>IWd1JQ</v>
          </cell>
          <cell r="D279" t="str">
            <v>77829212520</v>
          </cell>
        </row>
        <row r="280">
          <cell r="C280" t="str">
            <v>QNPVdV</v>
          </cell>
          <cell r="D280" t="str">
            <v>77829212520</v>
          </cell>
        </row>
        <row r="281">
          <cell r="C281" t="str">
            <v>Oe0VFE</v>
          </cell>
          <cell r="D281" t="str">
            <v>77829212520</v>
          </cell>
        </row>
        <row r="282">
          <cell r="C282" t="str">
            <v>dORycy</v>
          </cell>
          <cell r="D282" t="str">
            <v>77829212520</v>
          </cell>
        </row>
        <row r="283">
          <cell r="C283" t="str">
            <v>Hh7QY1</v>
          </cell>
          <cell r="D283" t="str">
            <v>77829212520</v>
          </cell>
        </row>
        <row r="284">
          <cell r="C284" t="str">
            <v>cnDOVM</v>
          </cell>
          <cell r="D284" t="str">
            <v>77829212520</v>
          </cell>
        </row>
        <row r="285">
          <cell r="C285" t="str">
            <v>oBH9XA</v>
          </cell>
          <cell r="D285" t="str">
            <v>77829212520</v>
          </cell>
        </row>
        <row r="286">
          <cell r="C286" t="str">
            <v>NgPKIp</v>
          </cell>
          <cell r="D286" t="str">
            <v>77829212520</v>
          </cell>
        </row>
        <row r="287">
          <cell r="C287" t="str">
            <v>mNJ2aD</v>
          </cell>
          <cell r="D287" t="str">
            <v>77829212520</v>
          </cell>
        </row>
        <row r="288">
          <cell r="C288" t="str">
            <v>8VefW8</v>
          </cell>
          <cell r="D288" t="str">
            <v>77829212520</v>
          </cell>
        </row>
        <row r="289">
          <cell r="C289" t="str">
            <v>YgSriK</v>
          </cell>
          <cell r="D289" t="str">
            <v>77829212520</v>
          </cell>
        </row>
        <row r="290">
          <cell r="C290" t="str">
            <v>Ztoq3Q</v>
          </cell>
          <cell r="D290" t="str">
            <v>77829212520</v>
          </cell>
        </row>
        <row r="291">
          <cell r="C291" t="str">
            <v>RNCunN</v>
          </cell>
          <cell r="D291" t="str">
            <v>77829212520</v>
          </cell>
        </row>
        <row r="292">
          <cell r="C292" t="str">
            <v>1EEgqv</v>
          </cell>
          <cell r="D292" t="str">
            <v>77829212520</v>
          </cell>
        </row>
        <row r="293">
          <cell r="C293" t="str">
            <v>fN9NlV</v>
          </cell>
          <cell r="D293" t="str">
            <v>05334095519</v>
          </cell>
        </row>
        <row r="294">
          <cell r="C294" t="str">
            <v>QIzSzQ</v>
          </cell>
          <cell r="D294" t="str">
            <v>06584537501</v>
          </cell>
        </row>
        <row r="295">
          <cell r="C295" t="str">
            <v>u1sNux</v>
          </cell>
          <cell r="D295" t="str">
            <v>81224818504</v>
          </cell>
        </row>
        <row r="296">
          <cell r="C296" t="str">
            <v>YvPDE7</v>
          </cell>
          <cell r="D296" t="str">
            <v>00534762557</v>
          </cell>
        </row>
        <row r="297">
          <cell r="C297" t="str">
            <v>kcTxXC</v>
          </cell>
          <cell r="D297" t="str">
            <v>10978963580</v>
          </cell>
        </row>
        <row r="298">
          <cell r="C298" t="str">
            <v>saFIJO</v>
          </cell>
          <cell r="D298" t="str">
            <v>79489982504</v>
          </cell>
        </row>
        <row r="299">
          <cell r="C299" t="str">
            <v>zhUMut</v>
          </cell>
          <cell r="D299" t="str">
            <v>79489982504</v>
          </cell>
        </row>
        <row r="300">
          <cell r="C300" t="str">
            <v>PlQtnt</v>
          </cell>
          <cell r="D300" t="str">
            <v>79489982504</v>
          </cell>
        </row>
        <row r="301">
          <cell r="C301" t="str">
            <v>kpy0Kf</v>
          </cell>
          <cell r="D301" t="str">
            <v>79489982504</v>
          </cell>
        </row>
        <row r="302">
          <cell r="C302" t="str">
            <v>XbXoiR</v>
          </cell>
          <cell r="D302" t="str">
            <v>07700795550</v>
          </cell>
        </row>
        <row r="303">
          <cell r="C303" t="str">
            <v>f3WBvp</v>
          </cell>
          <cell r="D303" t="str">
            <v>05891678551</v>
          </cell>
        </row>
        <row r="304">
          <cell r="C304" t="str">
            <v>CvJ0bf</v>
          </cell>
          <cell r="D304" t="str">
            <v>82539839568</v>
          </cell>
        </row>
        <row r="305">
          <cell r="C305" t="str">
            <v>UKJMYK</v>
          </cell>
          <cell r="D305" t="str">
            <v>82539839568</v>
          </cell>
        </row>
        <row r="306">
          <cell r="C306" t="str">
            <v>TdRvBe</v>
          </cell>
          <cell r="D306" t="str">
            <v>82539839568</v>
          </cell>
        </row>
        <row r="307">
          <cell r="C307" t="str">
            <v>PZ8p3w</v>
          </cell>
          <cell r="D307" t="str">
            <v>82539839568</v>
          </cell>
        </row>
        <row r="308">
          <cell r="C308" t="str">
            <v>00l7YM</v>
          </cell>
          <cell r="D308" t="str">
            <v>82539839568</v>
          </cell>
        </row>
        <row r="309">
          <cell r="C309" t="str">
            <v>bMoH11</v>
          </cell>
          <cell r="D309" t="str">
            <v>82539839568</v>
          </cell>
        </row>
        <row r="310">
          <cell r="C310" t="str">
            <v>FFP43J</v>
          </cell>
          <cell r="D310" t="str">
            <v>82539839568</v>
          </cell>
        </row>
        <row r="311">
          <cell r="C311" t="str">
            <v>flXk4g</v>
          </cell>
          <cell r="D311" t="str">
            <v>82539839568</v>
          </cell>
        </row>
        <row r="312">
          <cell r="C312" t="str">
            <v>DukEyB</v>
          </cell>
          <cell r="D312" t="str">
            <v>82539839568</v>
          </cell>
        </row>
        <row r="313">
          <cell r="C313" t="str">
            <v>P9f5tI</v>
          </cell>
          <cell r="D313" t="str">
            <v>25842188520</v>
          </cell>
        </row>
        <row r="314">
          <cell r="C314" t="str">
            <v>UJuvsE</v>
          </cell>
          <cell r="D314" t="str">
            <v>62785745515</v>
          </cell>
        </row>
        <row r="315">
          <cell r="C315" t="str">
            <v>uUgXmH</v>
          </cell>
          <cell r="D315" t="str">
            <v>02621666582</v>
          </cell>
        </row>
        <row r="316">
          <cell r="C316" t="str">
            <v>1i7OJw</v>
          </cell>
          <cell r="D316" t="str">
            <v>82886342572</v>
          </cell>
        </row>
        <row r="317">
          <cell r="C317" t="str">
            <v>eVPgkr</v>
          </cell>
          <cell r="D317" t="str">
            <v>82886342572</v>
          </cell>
        </row>
        <row r="318">
          <cell r="C318" t="str">
            <v>YkPZP0</v>
          </cell>
          <cell r="D318" t="str">
            <v>82886342572</v>
          </cell>
        </row>
        <row r="319">
          <cell r="C319" t="str">
            <v>3SI3HD</v>
          </cell>
          <cell r="D319" t="str">
            <v>02077026596</v>
          </cell>
        </row>
        <row r="320">
          <cell r="C320" t="str">
            <v>5EHeZv</v>
          </cell>
          <cell r="D320" t="str">
            <v>99069946572</v>
          </cell>
        </row>
        <row r="321">
          <cell r="C321" t="str">
            <v>wcROP7</v>
          </cell>
          <cell r="D321" t="str">
            <v>06680951569</v>
          </cell>
        </row>
        <row r="322">
          <cell r="C322" t="str">
            <v>zHNPBw</v>
          </cell>
          <cell r="D322" t="str">
            <v>06585360524</v>
          </cell>
        </row>
        <row r="323">
          <cell r="C323" t="str">
            <v>Dw4T5T</v>
          </cell>
          <cell r="D323" t="str">
            <v>82475911549</v>
          </cell>
        </row>
        <row r="324">
          <cell r="C324" t="str">
            <v>XAQXuZ</v>
          </cell>
          <cell r="D324" t="str">
            <v>07122984524</v>
          </cell>
        </row>
        <row r="325">
          <cell r="C325" t="str">
            <v>6YEc1P</v>
          </cell>
          <cell r="D325" t="str">
            <v>49112163520</v>
          </cell>
        </row>
        <row r="326">
          <cell r="C326" t="str">
            <v>HaLBhK</v>
          </cell>
          <cell r="D326" t="str">
            <v>01852349506</v>
          </cell>
        </row>
        <row r="327">
          <cell r="C327" t="str">
            <v>NmDpdK</v>
          </cell>
          <cell r="D327" t="str">
            <v>05504474582</v>
          </cell>
        </row>
        <row r="328">
          <cell r="C328" t="str">
            <v>W6S6qU</v>
          </cell>
          <cell r="D328" t="str">
            <v>05504474582</v>
          </cell>
        </row>
        <row r="329">
          <cell r="C329" t="str">
            <v>Qfev3Y</v>
          </cell>
          <cell r="D329" t="str">
            <v>05504474582</v>
          </cell>
        </row>
        <row r="330">
          <cell r="C330" t="str">
            <v>YTigMI</v>
          </cell>
          <cell r="D330" t="str">
            <v>05504474582</v>
          </cell>
        </row>
        <row r="331">
          <cell r="C331" t="str">
            <v>NroR5k</v>
          </cell>
          <cell r="D331" t="str">
            <v>02898787566</v>
          </cell>
        </row>
        <row r="332">
          <cell r="C332" t="str">
            <v>P30P0O</v>
          </cell>
          <cell r="D332" t="str">
            <v>86260000570</v>
          </cell>
        </row>
        <row r="333">
          <cell r="C333" t="str">
            <v>tO2Vu6</v>
          </cell>
          <cell r="D333" t="str">
            <v>04810895513</v>
          </cell>
        </row>
        <row r="334">
          <cell r="C334" t="str">
            <v>LeA2bW</v>
          </cell>
          <cell r="D334" t="str">
            <v>06224646554</v>
          </cell>
        </row>
        <row r="335">
          <cell r="C335" t="str">
            <v>J0GhSQ</v>
          </cell>
          <cell r="D335" t="str">
            <v>88172171587</v>
          </cell>
        </row>
        <row r="336">
          <cell r="C336" t="str">
            <v>btaFIt</v>
          </cell>
          <cell r="D336" t="str">
            <v>96927500510</v>
          </cell>
        </row>
        <row r="337">
          <cell r="C337" t="str">
            <v>ceDuz7</v>
          </cell>
          <cell r="D337" t="str">
            <v>08064442583</v>
          </cell>
        </row>
        <row r="338">
          <cell r="C338" t="str">
            <v>kVT8HL</v>
          </cell>
          <cell r="D338" t="str">
            <v>08296745518</v>
          </cell>
        </row>
        <row r="339">
          <cell r="C339" t="str">
            <v>EARQGq</v>
          </cell>
          <cell r="D339" t="str">
            <v>96822554572</v>
          </cell>
        </row>
        <row r="340">
          <cell r="C340" t="str">
            <v>HS0y1R</v>
          </cell>
          <cell r="D340" t="str">
            <v>61197246568</v>
          </cell>
        </row>
        <row r="341">
          <cell r="C341" t="str">
            <v>1G5RW5</v>
          </cell>
          <cell r="D341" t="str">
            <v>75293498568</v>
          </cell>
        </row>
        <row r="342">
          <cell r="C342" t="str">
            <v>CXWOuB</v>
          </cell>
          <cell r="D342" t="str">
            <v>02727659539</v>
          </cell>
        </row>
        <row r="343">
          <cell r="C343" t="str">
            <v>zVVBWO</v>
          </cell>
          <cell r="D343" t="str">
            <v>76570991515</v>
          </cell>
        </row>
        <row r="344">
          <cell r="C344" t="str">
            <v>jQfqyt</v>
          </cell>
          <cell r="D344" t="str">
            <v>01735680508</v>
          </cell>
        </row>
        <row r="345">
          <cell r="C345" t="str">
            <v>YU0bk5</v>
          </cell>
          <cell r="D345" t="str">
            <v>00242223567</v>
          </cell>
        </row>
        <row r="346">
          <cell r="C346" t="str">
            <v>RgyH2n</v>
          </cell>
          <cell r="D346" t="str">
            <v>79954561587</v>
          </cell>
        </row>
        <row r="347">
          <cell r="C347" t="str">
            <v>HPRGa2</v>
          </cell>
          <cell r="D347" t="str">
            <v>79954561587</v>
          </cell>
        </row>
        <row r="348">
          <cell r="C348" t="str">
            <v>xAPoIZ</v>
          </cell>
          <cell r="D348" t="str">
            <v>79954561587</v>
          </cell>
        </row>
        <row r="349">
          <cell r="C349" t="str">
            <v>V2PuOX</v>
          </cell>
          <cell r="D349" t="str">
            <v>79954561587</v>
          </cell>
        </row>
        <row r="350">
          <cell r="C350" t="str">
            <v>8PLcjk</v>
          </cell>
          <cell r="D350" t="str">
            <v>79954561587</v>
          </cell>
        </row>
        <row r="351">
          <cell r="C351" t="str">
            <v>3TNf16</v>
          </cell>
          <cell r="D351" t="str">
            <v>04709947546</v>
          </cell>
        </row>
        <row r="352">
          <cell r="C352" t="str">
            <v>EqSLmS</v>
          </cell>
          <cell r="D352" t="str">
            <v>05584333590</v>
          </cell>
        </row>
        <row r="353">
          <cell r="C353" t="str">
            <v>psNk7r</v>
          </cell>
          <cell r="D353" t="str">
            <v>22636315500</v>
          </cell>
        </row>
        <row r="354">
          <cell r="C354" t="str">
            <v>m0D2Jv</v>
          </cell>
          <cell r="D354" t="str">
            <v>07508615506</v>
          </cell>
        </row>
        <row r="355">
          <cell r="C355" t="str">
            <v>f69rWv</v>
          </cell>
          <cell r="D355" t="str">
            <v>01434042537</v>
          </cell>
        </row>
        <row r="356">
          <cell r="C356" t="str">
            <v>PKRdw2</v>
          </cell>
          <cell r="D356" t="str">
            <v>78395321520</v>
          </cell>
        </row>
        <row r="357">
          <cell r="C357" t="str">
            <v>M2ONE7</v>
          </cell>
          <cell r="D357" t="str">
            <v>78395321520</v>
          </cell>
        </row>
        <row r="358">
          <cell r="C358" t="str">
            <v>Wi4k4d</v>
          </cell>
          <cell r="D358" t="str">
            <v>92867561515</v>
          </cell>
        </row>
        <row r="359">
          <cell r="C359" t="str">
            <v>ZLjRRD</v>
          </cell>
          <cell r="D359" t="str">
            <v>35537442515</v>
          </cell>
        </row>
        <row r="360">
          <cell r="C360" t="str">
            <v>pxITXD</v>
          </cell>
          <cell r="D360" t="str">
            <v>35537442515</v>
          </cell>
        </row>
        <row r="361">
          <cell r="C361" t="str">
            <v>d6Y7wk</v>
          </cell>
          <cell r="D361" t="str">
            <v>28260082500</v>
          </cell>
        </row>
        <row r="362">
          <cell r="C362" t="str">
            <v>chBbHg</v>
          </cell>
          <cell r="D362" t="str">
            <v>28260082500</v>
          </cell>
        </row>
        <row r="363">
          <cell r="C363" t="str">
            <v>OCWzz0</v>
          </cell>
          <cell r="D363" t="str">
            <v>29223199549</v>
          </cell>
        </row>
        <row r="364">
          <cell r="C364" t="str">
            <v>O4Rv1g</v>
          </cell>
          <cell r="D364" t="str">
            <v>43934684572</v>
          </cell>
        </row>
        <row r="365">
          <cell r="C365" t="str">
            <v>lXOZsZ</v>
          </cell>
          <cell r="D365" t="str">
            <v>96197560534</v>
          </cell>
        </row>
        <row r="366">
          <cell r="C366" t="str">
            <v>6dmIjq</v>
          </cell>
          <cell r="D366" t="str">
            <v>07543542536</v>
          </cell>
        </row>
        <row r="367">
          <cell r="C367" t="str">
            <v>9vkDG2</v>
          </cell>
          <cell r="D367" t="str">
            <v>07798708596</v>
          </cell>
        </row>
        <row r="368">
          <cell r="C368" t="str">
            <v>OvaYWK</v>
          </cell>
          <cell r="D368" t="str">
            <v>07710939503</v>
          </cell>
        </row>
        <row r="369">
          <cell r="C369" t="str">
            <v>FXCMmO</v>
          </cell>
          <cell r="D369" t="str">
            <v>98647490568</v>
          </cell>
        </row>
        <row r="370">
          <cell r="C370" t="str">
            <v>arFbXy</v>
          </cell>
          <cell r="D370" t="str">
            <v>01109725540</v>
          </cell>
        </row>
        <row r="371">
          <cell r="C371" t="str">
            <v>ybJzYZ</v>
          </cell>
          <cell r="D371" t="str">
            <v>01109725540</v>
          </cell>
        </row>
        <row r="372">
          <cell r="C372" t="str">
            <v>DLHZ6E</v>
          </cell>
          <cell r="D372" t="str">
            <v>06169077530</v>
          </cell>
        </row>
        <row r="373">
          <cell r="C373" t="str">
            <v>nI2KhE</v>
          </cell>
          <cell r="D373" t="str">
            <v>01566166535</v>
          </cell>
        </row>
        <row r="374">
          <cell r="C374" t="str">
            <v>ITQYDL</v>
          </cell>
          <cell r="D374" t="str">
            <v>02888574535</v>
          </cell>
        </row>
        <row r="375">
          <cell r="C375" t="str">
            <v>OXngJ7</v>
          </cell>
          <cell r="D375" t="str">
            <v>06373166570</v>
          </cell>
        </row>
        <row r="376">
          <cell r="C376" t="str">
            <v>r5mlzD</v>
          </cell>
          <cell r="D376" t="str">
            <v>02096858593</v>
          </cell>
        </row>
        <row r="377">
          <cell r="C377" t="str">
            <v>rV45V1</v>
          </cell>
          <cell r="D377" t="str">
            <v>85841952544</v>
          </cell>
        </row>
        <row r="378">
          <cell r="C378" t="str">
            <v>8dzCDd</v>
          </cell>
          <cell r="D378" t="str">
            <v>07166317507</v>
          </cell>
        </row>
        <row r="379">
          <cell r="C379" t="str">
            <v>c6fWJ7</v>
          </cell>
          <cell r="D379" t="str">
            <v>05872246579</v>
          </cell>
        </row>
        <row r="380">
          <cell r="C380" t="str">
            <v>oE3zre</v>
          </cell>
          <cell r="D380" t="str">
            <v>65951719100</v>
          </cell>
        </row>
        <row r="381">
          <cell r="C381" t="str">
            <v>RDoXAp</v>
          </cell>
          <cell r="D381" t="str">
            <v>86157237538</v>
          </cell>
        </row>
        <row r="382">
          <cell r="C382" t="str">
            <v>faDqIh</v>
          </cell>
          <cell r="D382" t="str">
            <v>03025348577</v>
          </cell>
        </row>
        <row r="383">
          <cell r="C383" t="str">
            <v>dYFLn1</v>
          </cell>
          <cell r="D383" t="str">
            <v>05896853505</v>
          </cell>
        </row>
        <row r="384">
          <cell r="C384" t="str">
            <v>qTfqLe</v>
          </cell>
          <cell r="D384" t="str">
            <v>94545049591</v>
          </cell>
        </row>
        <row r="385">
          <cell r="C385" t="str">
            <v>7HOpwd</v>
          </cell>
          <cell r="D385" t="str">
            <v>94545049591</v>
          </cell>
        </row>
        <row r="386">
          <cell r="C386" t="str">
            <v>5G1FY8</v>
          </cell>
          <cell r="D386" t="str">
            <v>79066232587</v>
          </cell>
        </row>
        <row r="387">
          <cell r="C387" t="str">
            <v>RNeSvj</v>
          </cell>
          <cell r="D387" t="str">
            <v>00042273528</v>
          </cell>
        </row>
        <row r="388">
          <cell r="C388" t="str">
            <v>Kh4pFq</v>
          </cell>
          <cell r="D388" t="str">
            <v>86661917598</v>
          </cell>
        </row>
        <row r="389">
          <cell r="C389" t="str">
            <v>Mnj7qN</v>
          </cell>
          <cell r="D389" t="str">
            <v>05388078574</v>
          </cell>
        </row>
        <row r="390">
          <cell r="C390" t="str">
            <v>eEfphh</v>
          </cell>
          <cell r="D390" t="str">
            <v>05293263536</v>
          </cell>
        </row>
        <row r="391">
          <cell r="C391" t="str">
            <v>Efnm1p</v>
          </cell>
          <cell r="D391" t="str">
            <v>05174072567</v>
          </cell>
        </row>
        <row r="392">
          <cell r="C392" t="str">
            <v>IDStww</v>
          </cell>
          <cell r="D392" t="str">
            <v>81060777568</v>
          </cell>
        </row>
        <row r="393">
          <cell r="C393" t="str">
            <v>TJa7AL</v>
          </cell>
          <cell r="D393" t="str">
            <v>69435189415</v>
          </cell>
        </row>
        <row r="394">
          <cell r="C394" t="str">
            <v>SoE9vE</v>
          </cell>
          <cell r="D394" t="str">
            <v>82769184504</v>
          </cell>
        </row>
        <row r="395">
          <cell r="C395" t="str">
            <v>rzpQa2</v>
          </cell>
          <cell r="D395" t="str">
            <v>78271002520</v>
          </cell>
        </row>
        <row r="396">
          <cell r="C396" t="str">
            <v>SjqtBt</v>
          </cell>
          <cell r="D396" t="str">
            <v>05928344503</v>
          </cell>
        </row>
        <row r="397">
          <cell r="C397" t="str">
            <v>SiDpfV</v>
          </cell>
          <cell r="D397" t="str">
            <v>05536920545</v>
          </cell>
        </row>
        <row r="398">
          <cell r="C398" t="str">
            <v>7NUtTY</v>
          </cell>
          <cell r="D398" t="str">
            <v>78391059553</v>
          </cell>
        </row>
        <row r="399">
          <cell r="C399" t="str">
            <v>zZDdsu</v>
          </cell>
          <cell r="D399" t="str">
            <v>92826253549</v>
          </cell>
        </row>
        <row r="400">
          <cell r="C400" t="str">
            <v>uRPZ4d</v>
          </cell>
          <cell r="D400" t="str">
            <v>00125321503</v>
          </cell>
        </row>
        <row r="401">
          <cell r="C401" t="str">
            <v>xcuhcx</v>
          </cell>
          <cell r="D401" t="str">
            <v>83895892572</v>
          </cell>
        </row>
        <row r="402">
          <cell r="C402" t="str">
            <v>S4GlSr</v>
          </cell>
          <cell r="D402" t="str">
            <v>07499283526</v>
          </cell>
        </row>
        <row r="403">
          <cell r="C403" t="str">
            <v>PW7UVE</v>
          </cell>
          <cell r="D403" t="str">
            <v>06761581532</v>
          </cell>
        </row>
        <row r="404">
          <cell r="C404" t="str">
            <v>bb2XyX</v>
          </cell>
          <cell r="D404" t="str">
            <v>02494237580</v>
          </cell>
        </row>
        <row r="405">
          <cell r="C405" t="str">
            <v>7AOa99</v>
          </cell>
          <cell r="D405" t="str">
            <v>02836547596</v>
          </cell>
        </row>
        <row r="406">
          <cell r="C406" t="str">
            <v>sEw3Fv</v>
          </cell>
          <cell r="D406" t="str">
            <v>64520706572</v>
          </cell>
        </row>
        <row r="407">
          <cell r="C407" t="str">
            <v>x6fJS9</v>
          </cell>
          <cell r="D407" t="str">
            <v>03932861507</v>
          </cell>
        </row>
        <row r="408">
          <cell r="C408" t="str">
            <v>rySva4</v>
          </cell>
          <cell r="D408" t="str">
            <v>03813182576</v>
          </cell>
        </row>
        <row r="409">
          <cell r="C409" t="str">
            <v>xOV4nf</v>
          </cell>
          <cell r="D409" t="str">
            <v>01531337597</v>
          </cell>
        </row>
        <row r="410">
          <cell r="C410" t="str">
            <v>0cwRaI</v>
          </cell>
          <cell r="D410" t="str">
            <v>81534639500</v>
          </cell>
        </row>
        <row r="411">
          <cell r="C411" t="str">
            <v>VIRvMg</v>
          </cell>
          <cell r="D411" t="str">
            <v>08434762579</v>
          </cell>
        </row>
        <row r="412">
          <cell r="C412" t="str">
            <v>V9KFkc</v>
          </cell>
          <cell r="D412" t="str">
            <v>01426724594</v>
          </cell>
        </row>
        <row r="413">
          <cell r="C413" t="str">
            <v>DfkBE5</v>
          </cell>
          <cell r="D413" t="str">
            <v>07555448548</v>
          </cell>
        </row>
        <row r="414">
          <cell r="C414" t="str">
            <v>o2atYj</v>
          </cell>
          <cell r="D414" t="str">
            <v>07052165511</v>
          </cell>
        </row>
        <row r="415">
          <cell r="C415" t="str">
            <v>u3Ezua</v>
          </cell>
          <cell r="D415" t="str">
            <v>00691838569</v>
          </cell>
        </row>
        <row r="416">
          <cell r="C416" t="str">
            <v>XPg05n</v>
          </cell>
          <cell r="D416" t="str">
            <v>62317792549</v>
          </cell>
        </row>
        <row r="417">
          <cell r="C417" t="str">
            <v>Scu3lt</v>
          </cell>
          <cell r="D417" t="str">
            <v>82200041500</v>
          </cell>
        </row>
        <row r="418">
          <cell r="C418" t="str">
            <v>pKyOV5</v>
          </cell>
          <cell r="D418" t="str">
            <v>82200041500</v>
          </cell>
        </row>
        <row r="419">
          <cell r="C419" t="str">
            <v>p2cT19</v>
          </cell>
          <cell r="D419" t="str">
            <v>00440377595</v>
          </cell>
        </row>
        <row r="420">
          <cell r="C420" t="str">
            <v>v1uhzA</v>
          </cell>
          <cell r="D420" t="str">
            <v>84496517515</v>
          </cell>
        </row>
        <row r="421">
          <cell r="C421" t="str">
            <v>0nZimP</v>
          </cell>
          <cell r="D421" t="str">
            <v>04153274585</v>
          </cell>
        </row>
        <row r="422">
          <cell r="C422" t="str">
            <v>71oKI8</v>
          </cell>
          <cell r="D422" t="str">
            <v>06152207541</v>
          </cell>
        </row>
        <row r="423">
          <cell r="C423" t="str">
            <v>DahpdL</v>
          </cell>
          <cell r="D423" t="str">
            <v>35691280597</v>
          </cell>
        </row>
        <row r="424">
          <cell r="C424" t="str">
            <v>amrJ10</v>
          </cell>
          <cell r="D424" t="str">
            <v>84429453500</v>
          </cell>
        </row>
        <row r="425">
          <cell r="C425" t="str">
            <v>3uzC3w</v>
          </cell>
          <cell r="D425" t="str">
            <v>85810378528</v>
          </cell>
        </row>
        <row r="426">
          <cell r="C426" t="str">
            <v>PWkkSc</v>
          </cell>
          <cell r="D426" t="str">
            <v>07904779552</v>
          </cell>
        </row>
        <row r="427">
          <cell r="C427" t="str">
            <v>UYVKnX</v>
          </cell>
          <cell r="D427" t="str">
            <v>85266612568</v>
          </cell>
        </row>
        <row r="428">
          <cell r="C428" t="str">
            <v>qmhyDt</v>
          </cell>
          <cell r="D428" t="str">
            <v>04813344593</v>
          </cell>
        </row>
        <row r="429">
          <cell r="C429" t="str">
            <v>Uwh73J</v>
          </cell>
          <cell r="D429" t="str">
            <v>06569695550</v>
          </cell>
        </row>
        <row r="430">
          <cell r="C430" t="str">
            <v>UbPi77</v>
          </cell>
          <cell r="D430" t="str">
            <v>04191121545</v>
          </cell>
        </row>
        <row r="431">
          <cell r="C431" t="str">
            <v>gzvdXX</v>
          </cell>
          <cell r="D431" t="str">
            <v>02823328556</v>
          </cell>
        </row>
        <row r="432">
          <cell r="C432" t="str">
            <v>QRElaz</v>
          </cell>
          <cell r="D432" t="str">
            <v>82002886504</v>
          </cell>
        </row>
        <row r="433">
          <cell r="C433" t="str">
            <v>eNDx4l</v>
          </cell>
          <cell r="D433" t="str">
            <v>04415970508</v>
          </cell>
        </row>
        <row r="434">
          <cell r="C434" t="str">
            <v>wRIKb8</v>
          </cell>
          <cell r="D434" t="str">
            <v>95857370515</v>
          </cell>
        </row>
        <row r="435">
          <cell r="C435" t="str">
            <v>GWkYto</v>
          </cell>
          <cell r="D435" t="str">
            <v>04602325505</v>
          </cell>
        </row>
        <row r="436">
          <cell r="C436" t="str">
            <v>N4whuO</v>
          </cell>
          <cell r="D436" t="str">
            <v>00659205890</v>
          </cell>
        </row>
        <row r="437">
          <cell r="C437" t="str">
            <v>WeoEsu</v>
          </cell>
          <cell r="D437" t="str">
            <v>04194472535</v>
          </cell>
        </row>
        <row r="438">
          <cell r="C438" t="str">
            <v>oYNEJw</v>
          </cell>
          <cell r="D438" t="str">
            <v>64919978553</v>
          </cell>
        </row>
        <row r="439">
          <cell r="C439" t="str">
            <v>kXvsur</v>
          </cell>
          <cell r="D439" t="str">
            <v>86470979556</v>
          </cell>
        </row>
        <row r="440">
          <cell r="C440" t="str">
            <v>MYAPH8</v>
          </cell>
          <cell r="D440" t="str">
            <v>06094344545</v>
          </cell>
        </row>
        <row r="441">
          <cell r="C441" t="str">
            <v>k0cS0p</v>
          </cell>
          <cell r="D441" t="str">
            <v>58150595520</v>
          </cell>
        </row>
        <row r="442">
          <cell r="C442" t="str">
            <v>PjC0ix</v>
          </cell>
          <cell r="D442" t="str">
            <v>11529334500</v>
          </cell>
        </row>
        <row r="443">
          <cell r="C443" t="str">
            <v>reft1O</v>
          </cell>
          <cell r="D443" t="str">
            <v>11529334500</v>
          </cell>
        </row>
        <row r="444">
          <cell r="C444" t="str">
            <v>EGF3I3</v>
          </cell>
          <cell r="D444" t="str">
            <v>80504914553</v>
          </cell>
        </row>
        <row r="445">
          <cell r="C445" t="str">
            <v>rZ1kGv</v>
          </cell>
          <cell r="D445" t="str">
            <v>86156816518</v>
          </cell>
        </row>
        <row r="446">
          <cell r="C446" t="str">
            <v>yr6I0h</v>
          </cell>
          <cell r="D446" t="str">
            <v>29205581534</v>
          </cell>
        </row>
        <row r="447">
          <cell r="C447" t="str">
            <v>560xMy</v>
          </cell>
          <cell r="D447" t="str">
            <v>00198345518</v>
          </cell>
        </row>
        <row r="448">
          <cell r="C448" t="str">
            <v>eEWVAL</v>
          </cell>
          <cell r="D448" t="str">
            <v>23940468568</v>
          </cell>
        </row>
        <row r="449">
          <cell r="C449" t="str">
            <v>BXx0Yc</v>
          </cell>
          <cell r="D449" t="str">
            <v>86584392597</v>
          </cell>
        </row>
        <row r="450">
          <cell r="C450" t="str">
            <v>EURLyu</v>
          </cell>
          <cell r="D450" t="str">
            <v>06507426563</v>
          </cell>
        </row>
        <row r="451">
          <cell r="C451" t="str">
            <v>jon7Yt</v>
          </cell>
          <cell r="D451" t="str">
            <v>02771868547</v>
          </cell>
        </row>
        <row r="452">
          <cell r="C452" t="str">
            <v>RhmYUL</v>
          </cell>
          <cell r="D452" t="str">
            <v>08497248562</v>
          </cell>
        </row>
        <row r="453">
          <cell r="C453" t="str">
            <v>HD3UUo</v>
          </cell>
          <cell r="D453" t="str">
            <v>03762391580</v>
          </cell>
        </row>
        <row r="454">
          <cell r="C454" t="str">
            <v>hqAbkJ</v>
          </cell>
          <cell r="D454" t="str">
            <v>36642045572</v>
          </cell>
        </row>
        <row r="455">
          <cell r="C455" t="str">
            <v>0r3RP9</v>
          </cell>
          <cell r="D455" t="str">
            <v>96581310506</v>
          </cell>
        </row>
        <row r="456">
          <cell r="C456" t="str">
            <v>8c8wZy</v>
          </cell>
          <cell r="D456" t="str">
            <v>08579906598</v>
          </cell>
        </row>
        <row r="457">
          <cell r="C457" t="str">
            <v>Wc36DD</v>
          </cell>
          <cell r="D457" t="str">
            <v>09126997525</v>
          </cell>
        </row>
        <row r="458">
          <cell r="C458" t="str">
            <v>GOUCt1</v>
          </cell>
          <cell r="D458" t="str">
            <v>04487821541</v>
          </cell>
        </row>
        <row r="459">
          <cell r="C459" t="str">
            <v>V6NDRq</v>
          </cell>
          <cell r="D459" t="str">
            <v>79610625568</v>
          </cell>
        </row>
        <row r="460">
          <cell r="C460" t="str">
            <v>ivUuLp</v>
          </cell>
          <cell r="D460" t="str">
            <v>08795277579</v>
          </cell>
        </row>
        <row r="461">
          <cell r="C461" t="str">
            <v>ZLwbCO</v>
          </cell>
          <cell r="D461" t="str">
            <v>07761469555</v>
          </cell>
        </row>
        <row r="462">
          <cell r="C462" t="str">
            <v>iUn43i</v>
          </cell>
          <cell r="D462" t="str">
            <v>03685164589</v>
          </cell>
        </row>
        <row r="463">
          <cell r="C463" t="str">
            <v>2TQf0L</v>
          </cell>
        </row>
        <row r="464">
          <cell r="C464" t="str">
            <v>BJiCmr</v>
          </cell>
          <cell r="D464" t="str">
            <v>08666207531</v>
          </cell>
        </row>
        <row r="465">
          <cell r="C465" t="str">
            <v>BTeD0V</v>
          </cell>
          <cell r="D465" t="str">
            <v>10166895512</v>
          </cell>
        </row>
        <row r="466">
          <cell r="C466" t="str">
            <v>Lb4VTO</v>
          </cell>
          <cell r="D466" t="str">
            <v>42396050591</v>
          </cell>
        </row>
        <row r="467">
          <cell r="C467" t="str">
            <v>5c7kom</v>
          </cell>
          <cell r="D467" t="str">
            <v>42396050591</v>
          </cell>
        </row>
        <row r="468">
          <cell r="C468" t="str">
            <v>MT25Wy</v>
          </cell>
          <cell r="D468" t="str">
            <v>42396050591</v>
          </cell>
        </row>
        <row r="469">
          <cell r="C469" t="str">
            <v>adgSZ8</v>
          </cell>
          <cell r="D469" t="str">
            <v>42396050591</v>
          </cell>
        </row>
        <row r="470">
          <cell r="C470" t="str">
            <v>PFdP7s</v>
          </cell>
          <cell r="D470" t="str">
            <v>42396050591</v>
          </cell>
        </row>
        <row r="471">
          <cell r="C471" t="str">
            <v>BRcXPm</v>
          </cell>
          <cell r="D471" t="str">
            <v>42396050591</v>
          </cell>
        </row>
        <row r="472">
          <cell r="C472" t="str">
            <v>lgdDaK</v>
          </cell>
          <cell r="D472" t="str">
            <v>42396050591</v>
          </cell>
        </row>
        <row r="473">
          <cell r="C473" t="str">
            <v>Y7vdHB</v>
          </cell>
          <cell r="D473" t="str">
            <v>42396050591</v>
          </cell>
        </row>
        <row r="474">
          <cell r="C474" t="str">
            <v>3NDhrQ</v>
          </cell>
          <cell r="D474" t="str">
            <v>42396050591</v>
          </cell>
        </row>
        <row r="475">
          <cell r="C475" t="str">
            <v>yRqZyI</v>
          </cell>
          <cell r="D475" t="str">
            <v>42396050591</v>
          </cell>
        </row>
        <row r="476">
          <cell r="C476" t="str">
            <v>1egKBr</v>
          </cell>
        </row>
        <row r="477">
          <cell r="C477" t="str">
            <v>052oVP</v>
          </cell>
          <cell r="D477" t="str">
            <v>42396050591</v>
          </cell>
        </row>
        <row r="478">
          <cell r="C478" t="str">
            <v>26zpAy</v>
          </cell>
          <cell r="D478" t="str">
            <v>42396050591</v>
          </cell>
        </row>
        <row r="479">
          <cell r="C479" t="str">
            <v>ZjjlRO</v>
          </cell>
          <cell r="D479" t="str">
            <v>42396050591</v>
          </cell>
        </row>
        <row r="480">
          <cell r="C480" t="str">
            <v>u7btCs</v>
          </cell>
          <cell r="D480" t="str">
            <v>42396050591</v>
          </cell>
        </row>
        <row r="481">
          <cell r="C481" t="str">
            <v>pg2pPj</v>
          </cell>
          <cell r="D481" t="str">
            <v>42396050591</v>
          </cell>
        </row>
        <row r="482">
          <cell r="C482" t="str">
            <v>7sc6ZM</v>
          </cell>
          <cell r="D482" t="str">
            <v>67933653553</v>
          </cell>
        </row>
        <row r="483">
          <cell r="C483" t="str">
            <v>Jet9e2</v>
          </cell>
          <cell r="D483" t="str">
            <v>09605359774</v>
          </cell>
        </row>
        <row r="484">
          <cell r="C484" t="str">
            <v>m31iW8</v>
          </cell>
          <cell r="D484" t="str">
            <v>68921241515</v>
          </cell>
        </row>
        <row r="485">
          <cell r="C485" t="str">
            <v>2sxsQb</v>
          </cell>
          <cell r="D485" t="str">
            <v>86266852543</v>
          </cell>
        </row>
        <row r="486">
          <cell r="C486" t="str">
            <v>u71TgW</v>
          </cell>
          <cell r="D486" t="str">
            <v>41461177553</v>
          </cell>
        </row>
        <row r="487">
          <cell r="C487" t="str">
            <v>LJI4DJ</v>
          </cell>
          <cell r="D487" t="str">
            <v>02527075592</v>
          </cell>
        </row>
        <row r="488">
          <cell r="C488" t="str">
            <v>6AfMpJ</v>
          </cell>
          <cell r="D488" t="str">
            <v>07161097517</v>
          </cell>
        </row>
        <row r="489">
          <cell r="C489" t="str">
            <v>5BJ5g5</v>
          </cell>
          <cell r="D489" t="str">
            <v>06299002565</v>
          </cell>
        </row>
        <row r="490">
          <cell r="C490" t="str">
            <v>hFS25F</v>
          </cell>
          <cell r="D490" t="str">
            <v>07804953577</v>
          </cell>
        </row>
        <row r="491">
          <cell r="C491" t="str">
            <v>MlMy7e</v>
          </cell>
          <cell r="D491" t="str">
            <v>04623257509</v>
          </cell>
        </row>
        <row r="492">
          <cell r="C492" t="str">
            <v>eAmV1y</v>
          </cell>
          <cell r="D492" t="str">
            <v>47852984568</v>
          </cell>
        </row>
        <row r="493">
          <cell r="C493" t="str">
            <v>wPi34E</v>
          </cell>
          <cell r="D493" t="str">
            <v>66618975549</v>
          </cell>
        </row>
        <row r="494">
          <cell r="C494" t="str">
            <v>ld9vgJ</v>
          </cell>
          <cell r="D494" t="str">
            <v>08139618586</v>
          </cell>
        </row>
        <row r="495">
          <cell r="C495" t="str">
            <v>xWWB72</v>
          </cell>
          <cell r="D495" t="str">
            <v>08924183540</v>
          </cell>
        </row>
        <row r="496">
          <cell r="C496" t="str">
            <v>HZNCRz</v>
          </cell>
          <cell r="D496" t="str">
            <v>06795204570</v>
          </cell>
        </row>
        <row r="497">
          <cell r="C497" t="str">
            <v>QsF5xK</v>
          </cell>
          <cell r="D497" t="str">
            <v>63378264500</v>
          </cell>
        </row>
        <row r="498">
          <cell r="C498" t="str">
            <v>00hV93</v>
          </cell>
          <cell r="D498" t="str">
            <v>99126249553</v>
          </cell>
        </row>
        <row r="499">
          <cell r="C499" t="str">
            <v>WuY0Gb</v>
          </cell>
          <cell r="D499" t="str">
            <v>54783046549</v>
          </cell>
        </row>
        <row r="500">
          <cell r="C500" t="str">
            <v>M1LerH</v>
          </cell>
          <cell r="D500" t="str">
            <v>03768592537</v>
          </cell>
        </row>
        <row r="501">
          <cell r="C501" t="str">
            <v>q8Ywry</v>
          </cell>
          <cell r="D501" t="str">
            <v>02272194575</v>
          </cell>
        </row>
        <row r="502">
          <cell r="C502" t="str">
            <v>fm2TqD</v>
          </cell>
          <cell r="D502" t="str">
            <v>86213220569</v>
          </cell>
        </row>
        <row r="503">
          <cell r="C503" t="str">
            <v>507x3a</v>
          </cell>
          <cell r="D503" t="str">
            <v>33643725515</v>
          </cell>
        </row>
        <row r="504">
          <cell r="C504" t="str">
            <v>17VrIa</v>
          </cell>
          <cell r="D504" t="str">
            <v>24088951549</v>
          </cell>
        </row>
        <row r="505">
          <cell r="C505" t="str">
            <v>yjL95x</v>
          </cell>
          <cell r="D505" t="str">
            <v>04262369552</v>
          </cell>
        </row>
        <row r="506">
          <cell r="C506" t="str">
            <v>7tN1TE</v>
          </cell>
          <cell r="D506" t="str">
            <v>51568659504</v>
          </cell>
        </row>
        <row r="507">
          <cell r="C507" t="str">
            <v>XHnGJP</v>
          </cell>
          <cell r="D507" t="str">
            <v>51568659504</v>
          </cell>
        </row>
        <row r="508">
          <cell r="C508" t="str">
            <v>MU6Yht</v>
          </cell>
          <cell r="D508" t="str">
            <v>07805185514</v>
          </cell>
        </row>
        <row r="509">
          <cell r="C509" t="str">
            <v>SwNO4j</v>
          </cell>
          <cell r="D509" t="str">
            <v>78711860510</v>
          </cell>
        </row>
        <row r="510">
          <cell r="C510" t="str">
            <v>0fwgQg</v>
          </cell>
          <cell r="D510" t="str">
            <v>02832513522</v>
          </cell>
        </row>
        <row r="511">
          <cell r="C511" t="str">
            <v>UWOD7J</v>
          </cell>
          <cell r="D511" t="str">
            <v>44417632553</v>
          </cell>
        </row>
        <row r="512">
          <cell r="C512" t="str">
            <v>JpjP3L</v>
          </cell>
          <cell r="D512" t="str">
            <v>08219129506</v>
          </cell>
        </row>
        <row r="513">
          <cell r="C513" t="str">
            <v>GBS6tg</v>
          </cell>
          <cell r="D513" t="str">
            <v>07861750523</v>
          </cell>
        </row>
        <row r="514">
          <cell r="C514" t="str">
            <v>B98ROw</v>
          </cell>
          <cell r="D514" t="str">
            <v>04143808510</v>
          </cell>
        </row>
        <row r="515">
          <cell r="C515" t="str">
            <v>l5nEY5</v>
          </cell>
          <cell r="D515" t="str">
            <v>57125708587</v>
          </cell>
        </row>
        <row r="516">
          <cell r="C516" t="str">
            <v>LXKszU</v>
          </cell>
          <cell r="D516" t="str">
            <v>88656349520</v>
          </cell>
        </row>
        <row r="517">
          <cell r="C517" t="str">
            <v>rspXDo</v>
          </cell>
          <cell r="D517" t="str">
            <v>53595041534</v>
          </cell>
        </row>
        <row r="518">
          <cell r="C518" t="str">
            <v>L31pgq</v>
          </cell>
          <cell r="D518" t="str">
            <v>91618436520</v>
          </cell>
        </row>
        <row r="519">
          <cell r="C519" t="str">
            <v>yOYhz8</v>
          </cell>
          <cell r="D519" t="str">
            <v>27393410591</v>
          </cell>
        </row>
        <row r="520">
          <cell r="C520" t="str">
            <v>02dMnV</v>
          </cell>
          <cell r="D520" t="str">
            <v>81254245553</v>
          </cell>
        </row>
        <row r="521">
          <cell r="C521" t="str">
            <v>d7Cmuv</v>
          </cell>
          <cell r="D521" t="str">
            <v>40687481520</v>
          </cell>
        </row>
        <row r="522">
          <cell r="C522" t="str">
            <v>kDZ025</v>
          </cell>
          <cell r="D522" t="str">
            <v>79816436515</v>
          </cell>
        </row>
        <row r="523">
          <cell r="C523" t="str">
            <v>fq6ooj</v>
          </cell>
          <cell r="D523" t="str">
            <v>06634611548</v>
          </cell>
        </row>
        <row r="524">
          <cell r="C524" t="str">
            <v>FX92Te</v>
          </cell>
          <cell r="D524" t="str">
            <v>02429719541</v>
          </cell>
        </row>
        <row r="525">
          <cell r="C525" t="str">
            <v>rWIpxM</v>
          </cell>
          <cell r="D525" t="str">
            <v>36992810510</v>
          </cell>
        </row>
        <row r="526">
          <cell r="C526" t="str">
            <v>qxLEtC</v>
          </cell>
          <cell r="D526" t="str">
            <v>08578479530</v>
          </cell>
        </row>
        <row r="527">
          <cell r="C527" t="str">
            <v>Nix8BB</v>
          </cell>
          <cell r="D527" t="str">
            <v>75906180559</v>
          </cell>
        </row>
        <row r="528">
          <cell r="C528" t="str">
            <v>Z512b6</v>
          </cell>
          <cell r="D528" t="str">
            <v>06022098548</v>
          </cell>
        </row>
        <row r="529">
          <cell r="C529" t="str">
            <v>bC3Fa4</v>
          </cell>
          <cell r="D529" t="str">
            <v>78174210563</v>
          </cell>
        </row>
        <row r="530">
          <cell r="C530" t="str">
            <v>bh11Or</v>
          </cell>
          <cell r="D530" t="str">
            <v>04998667548</v>
          </cell>
        </row>
        <row r="531">
          <cell r="C531" t="str">
            <v>CsVKrQ</v>
          </cell>
          <cell r="D531" t="str">
            <v>91910960578</v>
          </cell>
        </row>
        <row r="532">
          <cell r="C532" t="str">
            <v>VOTejm</v>
          </cell>
          <cell r="D532" t="str">
            <v>04824856558</v>
          </cell>
        </row>
        <row r="533">
          <cell r="C533" t="str">
            <v>oCnvs1</v>
          </cell>
          <cell r="D533" t="str">
            <v>01795070528</v>
          </cell>
        </row>
        <row r="534">
          <cell r="C534" t="str">
            <v>n6dLVA</v>
          </cell>
          <cell r="D534" t="str">
            <v>03691991548</v>
          </cell>
        </row>
        <row r="535">
          <cell r="C535" t="str">
            <v>JC87yZ</v>
          </cell>
          <cell r="D535" t="str">
            <v>70188270515</v>
          </cell>
        </row>
        <row r="536">
          <cell r="C536" t="str">
            <v>hEIA0h</v>
          </cell>
          <cell r="D536" t="str">
            <v>01719200580</v>
          </cell>
        </row>
        <row r="537">
          <cell r="C537" t="str">
            <v>Be0vC6</v>
          </cell>
          <cell r="D537" t="str">
            <v>86009253551</v>
          </cell>
        </row>
        <row r="538">
          <cell r="C538" t="str">
            <v>YKCdo6</v>
          </cell>
          <cell r="D538" t="str">
            <v>03247658866</v>
          </cell>
        </row>
        <row r="539">
          <cell r="C539" t="str">
            <v>ZUncAR</v>
          </cell>
          <cell r="D539" t="str">
            <v>03247658866</v>
          </cell>
        </row>
        <row r="540">
          <cell r="C540" t="str">
            <v>wsOKcX</v>
          </cell>
          <cell r="D540" t="str">
            <v>03247658866</v>
          </cell>
        </row>
        <row r="541">
          <cell r="C541" t="str">
            <v>sq8nlP</v>
          </cell>
          <cell r="D541" t="str">
            <v>09062953514</v>
          </cell>
        </row>
        <row r="542">
          <cell r="C542" t="str">
            <v>cd9If5</v>
          </cell>
          <cell r="D542" t="str">
            <v>51568659504</v>
          </cell>
        </row>
        <row r="543">
          <cell r="C543" t="str">
            <v>L4i67g</v>
          </cell>
          <cell r="D543" t="str">
            <v>51568659504</v>
          </cell>
        </row>
        <row r="544">
          <cell r="C544" t="str">
            <v>Zg3TWc</v>
          </cell>
          <cell r="D544" t="str">
            <v>36463221520</v>
          </cell>
        </row>
        <row r="545">
          <cell r="C545" t="str">
            <v>2QTsFw</v>
          </cell>
          <cell r="D545" t="str">
            <v>86508173510</v>
          </cell>
        </row>
        <row r="546">
          <cell r="C546" t="str">
            <v>gyVySu</v>
          </cell>
          <cell r="D546" t="str">
            <v>56418310500</v>
          </cell>
        </row>
        <row r="547">
          <cell r="C547" t="str">
            <v>flslEG</v>
          </cell>
          <cell r="D547" t="str">
            <v>08692302554</v>
          </cell>
        </row>
        <row r="548">
          <cell r="C548" t="str">
            <v>3ZFQls</v>
          </cell>
          <cell r="D548" t="str">
            <v>03877196527</v>
          </cell>
        </row>
        <row r="549">
          <cell r="C549" t="str">
            <v>GgUO8o</v>
          </cell>
          <cell r="D549" t="str">
            <v>56443021568</v>
          </cell>
        </row>
        <row r="550">
          <cell r="C550" t="str">
            <v>l3D8Mj</v>
          </cell>
          <cell r="D550" t="str">
            <v>49749960530</v>
          </cell>
        </row>
        <row r="551">
          <cell r="C551" t="str">
            <v>URTVB0</v>
          </cell>
          <cell r="D551" t="str">
            <v>06358847554</v>
          </cell>
        </row>
        <row r="552">
          <cell r="C552" t="str">
            <v>ncYvtw</v>
          </cell>
          <cell r="D552" t="str">
            <v>08842854565</v>
          </cell>
        </row>
        <row r="553">
          <cell r="C553" t="str">
            <v>HUGVgN</v>
          </cell>
          <cell r="D553" t="str">
            <v>82481423534</v>
          </cell>
        </row>
        <row r="554">
          <cell r="C554" t="str">
            <v>ZK4lFc</v>
          </cell>
          <cell r="D554" t="str">
            <v>62705830553</v>
          </cell>
        </row>
        <row r="555">
          <cell r="C555" t="str">
            <v>hduaHp</v>
          </cell>
          <cell r="D555" t="str">
            <v>00525158502</v>
          </cell>
        </row>
        <row r="556">
          <cell r="C556" t="str">
            <v>7hKneF</v>
          </cell>
          <cell r="D556" t="str">
            <v>66618975549</v>
          </cell>
        </row>
        <row r="557">
          <cell r="C557" t="str">
            <v>KYxT8Z</v>
          </cell>
          <cell r="D557" t="str">
            <v>82352577500</v>
          </cell>
        </row>
        <row r="558">
          <cell r="C558" t="str">
            <v>9SVSFu</v>
          </cell>
          <cell r="D558" t="str">
            <v>34895469549</v>
          </cell>
        </row>
        <row r="559">
          <cell r="C559" t="str">
            <v>Qvkgb0</v>
          </cell>
          <cell r="D559" t="str">
            <v>40678300500</v>
          </cell>
        </row>
        <row r="560">
          <cell r="C560" t="str">
            <v>Of1udB</v>
          </cell>
          <cell r="D560" t="str">
            <v>05881616596</v>
          </cell>
        </row>
        <row r="561">
          <cell r="C561" t="str">
            <v>trvqlS</v>
          </cell>
          <cell r="D561" t="str">
            <v>14265479782</v>
          </cell>
        </row>
        <row r="562">
          <cell r="C562" t="str">
            <v>FHdV5N</v>
          </cell>
          <cell r="D562" t="str">
            <v>00816708509</v>
          </cell>
        </row>
        <row r="563">
          <cell r="C563" t="str">
            <v>YKB2OC</v>
          </cell>
          <cell r="D563" t="str">
            <v>10532143590</v>
          </cell>
        </row>
        <row r="564">
          <cell r="C564" t="str">
            <v>TylDaF</v>
          </cell>
          <cell r="D564" t="str">
            <v>02130175554</v>
          </cell>
        </row>
        <row r="565">
          <cell r="C565" t="str">
            <v>fm2xwn</v>
          </cell>
          <cell r="D565" t="str">
            <v>09970115561</v>
          </cell>
        </row>
        <row r="566">
          <cell r="C566" t="str">
            <v>XZyJvh</v>
          </cell>
          <cell r="D566" t="str">
            <v>78374138572</v>
          </cell>
        </row>
        <row r="567">
          <cell r="C567" t="str">
            <v>uJRkmF</v>
          </cell>
          <cell r="D567" t="str">
            <v>78374138572</v>
          </cell>
        </row>
        <row r="568">
          <cell r="C568" t="str">
            <v>oxVS92</v>
          </cell>
          <cell r="D568" t="str">
            <v>05189984524</v>
          </cell>
        </row>
        <row r="569">
          <cell r="C569" t="str">
            <v>UXugQP</v>
          </cell>
          <cell r="D569" t="str">
            <v>06448387528</v>
          </cell>
        </row>
        <row r="570">
          <cell r="C570" t="str">
            <v>1Z6Dv1</v>
          </cell>
          <cell r="D570" t="str">
            <v>08281347589</v>
          </cell>
        </row>
        <row r="571">
          <cell r="C571" t="str">
            <v>jGIwxh</v>
          </cell>
          <cell r="D571" t="str">
            <v>98944886504</v>
          </cell>
        </row>
        <row r="572">
          <cell r="C572" t="str">
            <v>KWJuBe</v>
          </cell>
          <cell r="D572" t="str">
            <v>82774218500</v>
          </cell>
        </row>
        <row r="573">
          <cell r="C573" t="str">
            <v>oKV3dl</v>
          </cell>
          <cell r="D573" t="str">
            <v>78527660563</v>
          </cell>
        </row>
        <row r="574">
          <cell r="C574" t="str">
            <v>WmPBXo</v>
          </cell>
          <cell r="D574" t="str">
            <v>07924696580</v>
          </cell>
        </row>
        <row r="575">
          <cell r="C575" t="str">
            <v>f6pvJv</v>
          </cell>
          <cell r="D575" t="str">
            <v>03431822541</v>
          </cell>
        </row>
        <row r="576">
          <cell r="C576" t="str">
            <v>6KXwJx</v>
          </cell>
          <cell r="D576" t="str">
            <v>03480144578</v>
          </cell>
        </row>
        <row r="577">
          <cell r="C577" t="str">
            <v>0hsvyO</v>
          </cell>
          <cell r="D577" t="str">
            <v>00965896552</v>
          </cell>
        </row>
        <row r="578">
          <cell r="C578" t="str">
            <v>wMC4UB</v>
          </cell>
          <cell r="D578" t="str">
            <v>02116450527</v>
          </cell>
        </row>
        <row r="579">
          <cell r="C579" t="str">
            <v>pKIJsZ</v>
          </cell>
          <cell r="D579" t="str">
            <v>02116450527</v>
          </cell>
        </row>
        <row r="580">
          <cell r="C580" t="str">
            <v>2wAG8l</v>
          </cell>
          <cell r="D580" t="str">
            <v>83049835591</v>
          </cell>
        </row>
        <row r="581">
          <cell r="C581" t="str">
            <v>6DgSzU</v>
          </cell>
          <cell r="D581" t="str">
            <v>05649953554</v>
          </cell>
        </row>
        <row r="582">
          <cell r="C582" t="str">
            <v>QXbWDk</v>
          </cell>
          <cell r="D582" t="str">
            <v>06014935592</v>
          </cell>
        </row>
        <row r="583">
          <cell r="C583" t="str">
            <v>JSBhkx</v>
          </cell>
          <cell r="D583" t="str">
            <v>94826021534</v>
          </cell>
        </row>
        <row r="584">
          <cell r="C584" t="str">
            <v>37FvTW</v>
          </cell>
          <cell r="D584" t="str">
            <v>02533885541</v>
          </cell>
        </row>
        <row r="585">
          <cell r="C585" t="str">
            <v>hsI6P8</v>
          </cell>
          <cell r="D585" t="str">
            <v>07047644580</v>
          </cell>
        </row>
        <row r="586">
          <cell r="C586" t="str">
            <v>eyM1Mi</v>
          </cell>
          <cell r="D586" t="str">
            <v>01391691563</v>
          </cell>
        </row>
        <row r="587">
          <cell r="C587" t="str">
            <v>Xhgyhx</v>
          </cell>
          <cell r="D587" t="str">
            <v>72765283591</v>
          </cell>
        </row>
        <row r="588">
          <cell r="C588" t="str">
            <v>U7rTsh</v>
          </cell>
          <cell r="D588" t="str">
            <v>00565363565</v>
          </cell>
        </row>
        <row r="589">
          <cell r="C589" t="str">
            <v>94xM7f</v>
          </cell>
          <cell r="D589" t="str">
            <v>01013857577</v>
          </cell>
        </row>
        <row r="590">
          <cell r="C590" t="str">
            <v>Kg9J3E</v>
          </cell>
          <cell r="D590" t="str">
            <v>82209260582</v>
          </cell>
        </row>
        <row r="591">
          <cell r="C591" t="str">
            <v>YTFsAH</v>
          </cell>
          <cell r="D591" t="str">
            <v>66758440591</v>
          </cell>
        </row>
        <row r="592">
          <cell r="C592" t="str">
            <v>2tH9UG</v>
          </cell>
          <cell r="D592" t="str">
            <v>88286142500</v>
          </cell>
        </row>
        <row r="593">
          <cell r="C593" t="str">
            <v>Bw9Kec</v>
          </cell>
          <cell r="D593" t="str">
            <v>01576048535</v>
          </cell>
        </row>
        <row r="594">
          <cell r="C594" t="str">
            <v>LGU5vo</v>
          </cell>
          <cell r="D594" t="str">
            <v>92596576520</v>
          </cell>
        </row>
        <row r="595">
          <cell r="C595" t="str">
            <v>D64byD</v>
          </cell>
          <cell r="D595" t="str">
            <v>95336516520</v>
          </cell>
        </row>
        <row r="596">
          <cell r="C596" t="str">
            <v>toLizQ</v>
          </cell>
          <cell r="D596" t="str">
            <v>93288956500</v>
          </cell>
        </row>
        <row r="597">
          <cell r="C597" t="str">
            <v>hVpqmT</v>
          </cell>
          <cell r="D597" t="str">
            <v>71621393534</v>
          </cell>
        </row>
        <row r="598">
          <cell r="C598" t="str">
            <v>sCrdtq</v>
          </cell>
          <cell r="D598" t="str">
            <v>81461330530</v>
          </cell>
        </row>
        <row r="599">
          <cell r="C599" t="str">
            <v>iyNj9h</v>
          </cell>
          <cell r="D599" t="str">
            <v>81461330530</v>
          </cell>
        </row>
        <row r="600">
          <cell r="C600" t="str">
            <v>eUlTiN</v>
          </cell>
          <cell r="D600" t="str">
            <v>86548523563</v>
          </cell>
        </row>
        <row r="601">
          <cell r="C601" t="str">
            <v>6POkct</v>
          </cell>
          <cell r="D601" t="str">
            <v>03911238584</v>
          </cell>
        </row>
        <row r="602">
          <cell r="C602" t="str">
            <v>6EazSZ</v>
          </cell>
          <cell r="D602" t="str">
            <v>04703878585</v>
          </cell>
        </row>
        <row r="603">
          <cell r="C603" t="str">
            <v>ouXU9v</v>
          </cell>
          <cell r="D603" t="str">
            <v>07126437536</v>
          </cell>
        </row>
        <row r="604">
          <cell r="C604" t="str">
            <v>U1HTVR</v>
          </cell>
          <cell r="D604" t="str">
            <v>04527673505</v>
          </cell>
        </row>
        <row r="605">
          <cell r="C605" t="str">
            <v>SQAISf</v>
          </cell>
          <cell r="D605" t="str">
            <v>04964558509</v>
          </cell>
        </row>
        <row r="606">
          <cell r="C606" t="str">
            <v>I4RKx4</v>
          </cell>
          <cell r="D606" t="str">
            <v>64112861591</v>
          </cell>
        </row>
        <row r="607">
          <cell r="C607" t="str">
            <v>XMLwgi</v>
          </cell>
          <cell r="D607" t="str">
            <v>48956392587</v>
          </cell>
        </row>
        <row r="608">
          <cell r="C608" t="str">
            <v>EDvxnn</v>
          </cell>
          <cell r="D608" t="str">
            <v>48956392587</v>
          </cell>
        </row>
        <row r="609">
          <cell r="C609" t="str">
            <v>kv9UJ8</v>
          </cell>
          <cell r="D609" t="str">
            <v>48956392587</v>
          </cell>
        </row>
        <row r="610">
          <cell r="C610" t="str">
            <v>KZuHZ6</v>
          </cell>
          <cell r="D610" t="str">
            <v>48956392587</v>
          </cell>
        </row>
        <row r="611">
          <cell r="C611" t="str">
            <v>kQZFEo</v>
          </cell>
          <cell r="D611" t="str">
            <v>48956392587</v>
          </cell>
        </row>
        <row r="612">
          <cell r="C612" t="str">
            <v>paXSeO</v>
          </cell>
          <cell r="D612" t="str">
            <v>48956392587</v>
          </cell>
        </row>
        <row r="613">
          <cell r="C613" t="str">
            <v>VDoy86</v>
          </cell>
          <cell r="D613" t="str">
            <v>48956392587</v>
          </cell>
        </row>
        <row r="614">
          <cell r="C614" t="str">
            <v>4ow06F</v>
          </cell>
          <cell r="D614" t="str">
            <v>48956392587</v>
          </cell>
        </row>
        <row r="615">
          <cell r="C615" t="str">
            <v>o2X3Yq</v>
          </cell>
          <cell r="D615" t="str">
            <v>48956392587</v>
          </cell>
        </row>
        <row r="616">
          <cell r="C616" t="str">
            <v>3v69kA</v>
          </cell>
          <cell r="D616" t="str">
            <v>48956392587</v>
          </cell>
        </row>
        <row r="617">
          <cell r="C617" t="str">
            <v>FlWPQU</v>
          </cell>
          <cell r="D617" t="str">
            <v>48956392587</v>
          </cell>
        </row>
        <row r="618">
          <cell r="C618" t="str">
            <v>G3mWp9</v>
          </cell>
          <cell r="D618" t="str">
            <v>48956392587</v>
          </cell>
        </row>
        <row r="619">
          <cell r="C619" t="str">
            <v>UK3ovm</v>
          </cell>
          <cell r="D619" t="str">
            <v>48956392587</v>
          </cell>
        </row>
        <row r="620">
          <cell r="C620" t="str">
            <v>D0I214</v>
          </cell>
          <cell r="D620" t="str">
            <v>48956392587</v>
          </cell>
        </row>
        <row r="621">
          <cell r="C621" t="str">
            <v>v4ci0a</v>
          </cell>
          <cell r="D621" t="str">
            <v>48956392587</v>
          </cell>
        </row>
        <row r="622">
          <cell r="C622" t="str">
            <v>BYXJSp</v>
          </cell>
          <cell r="D622" t="str">
            <v>80904394549</v>
          </cell>
        </row>
        <row r="623">
          <cell r="C623" t="str">
            <v>Xw2KYF</v>
          </cell>
          <cell r="D623" t="str">
            <v>80904394549</v>
          </cell>
        </row>
        <row r="624">
          <cell r="C624" t="str">
            <v>Rc75El</v>
          </cell>
          <cell r="D624" t="str">
            <v>80904394549</v>
          </cell>
        </row>
        <row r="625">
          <cell r="C625" t="str">
            <v>9A78bM</v>
          </cell>
          <cell r="D625" t="str">
            <v>07790674528</v>
          </cell>
        </row>
        <row r="626">
          <cell r="C626" t="str">
            <v>Wf3OHE</v>
          </cell>
          <cell r="D626" t="str">
            <v>86273374546</v>
          </cell>
        </row>
        <row r="627">
          <cell r="C627" t="str">
            <v>q3yEh3</v>
          </cell>
          <cell r="D627" t="str">
            <v>05756117580</v>
          </cell>
        </row>
        <row r="628">
          <cell r="C628" t="str">
            <v>Af8vs0</v>
          </cell>
          <cell r="D628" t="str">
            <v>97147621549</v>
          </cell>
        </row>
        <row r="629">
          <cell r="C629" t="str">
            <v>hzXQvU</v>
          </cell>
          <cell r="D629" t="str">
            <v>13305494654</v>
          </cell>
        </row>
        <row r="630">
          <cell r="C630" t="str">
            <v>TsbPhT</v>
          </cell>
          <cell r="D630" t="str">
            <v>86072747590</v>
          </cell>
        </row>
        <row r="631">
          <cell r="C631" t="str">
            <v>RWMdhV</v>
          </cell>
          <cell r="D631" t="str">
            <v>08410576562</v>
          </cell>
        </row>
        <row r="632">
          <cell r="C632" t="str">
            <v>1LQS3j</v>
          </cell>
          <cell r="D632" t="str">
            <v>06794063522</v>
          </cell>
        </row>
        <row r="633">
          <cell r="C633" t="str">
            <v>JNd8Yb</v>
          </cell>
          <cell r="D633" t="str">
            <v>85918950532</v>
          </cell>
        </row>
        <row r="634">
          <cell r="C634" t="str">
            <v>gqFGeU</v>
          </cell>
          <cell r="D634" t="str">
            <v>06803738531</v>
          </cell>
        </row>
        <row r="635">
          <cell r="C635" t="str">
            <v>LJNjxD</v>
          </cell>
          <cell r="D635" t="str">
            <v>06865863526</v>
          </cell>
        </row>
        <row r="636">
          <cell r="C636" t="str">
            <v>2P9aW6</v>
          </cell>
          <cell r="D636" t="str">
            <v>06530901531</v>
          </cell>
        </row>
        <row r="637">
          <cell r="C637" t="str">
            <v>ercM2Q</v>
          </cell>
          <cell r="D637" t="str">
            <v>06280209539</v>
          </cell>
        </row>
        <row r="638">
          <cell r="C638" t="str">
            <v>Mpjdp1</v>
          </cell>
          <cell r="D638" t="str">
            <v>06352853552</v>
          </cell>
        </row>
        <row r="639">
          <cell r="C639" t="str">
            <v>zPKz15</v>
          </cell>
          <cell r="D639" t="str">
            <v>53100310578</v>
          </cell>
        </row>
        <row r="640">
          <cell r="C640" t="str">
            <v>d81rFG</v>
          </cell>
          <cell r="D640" t="str">
            <v>44162910510</v>
          </cell>
        </row>
        <row r="641">
          <cell r="C641" t="str">
            <v>RfDhLn</v>
          </cell>
          <cell r="D641" t="str">
            <v>44413106504</v>
          </cell>
        </row>
        <row r="642">
          <cell r="C642" t="str">
            <v>XIVpTS</v>
          </cell>
          <cell r="D642" t="str">
            <v>78211093553</v>
          </cell>
        </row>
        <row r="643">
          <cell r="C643" t="str">
            <v>vQTydC</v>
          </cell>
          <cell r="D643" t="str">
            <v>78838509549</v>
          </cell>
        </row>
        <row r="644">
          <cell r="C644" t="str">
            <v>vqwrPE</v>
          </cell>
          <cell r="D644" t="str">
            <v>86821237549</v>
          </cell>
        </row>
        <row r="645">
          <cell r="C645" t="str">
            <v>KVyj0Q</v>
          </cell>
          <cell r="D645" t="str">
            <v>00822372550</v>
          </cell>
        </row>
        <row r="646">
          <cell r="C646" t="str">
            <v>QjrOxT</v>
          </cell>
          <cell r="D646" t="str">
            <v>01283397560</v>
          </cell>
        </row>
        <row r="647">
          <cell r="C647" t="str">
            <v>umv30H</v>
          </cell>
          <cell r="D647" t="str">
            <v>06401158530</v>
          </cell>
        </row>
        <row r="648">
          <cell r="C648" t="str">
            <v>xjky0z</v>
          </cell>
          <cell r="D648" t="str">
            <v>54883709515</v>
          </cell>
        </row>
        <row r="649">
          <cell r="C649" t="str">
            <v>Uvghk8</v>
          </cell>
          <cell r="D649" t="str">
            <v>38191377500</v>
          </cell>
        </row>
        <row r="650">
          <cell r="C650" t="str">
            <v>N3Je1J</v>
          </cell>
          <cell r="D650" t="str">
            <v>56407971500</v>
          </cell>
        </row>
        <row r="651">
          <cell r="C651" t="str">
            <v>RHLn8I</v>
          </cell>
          <cell r="D651" t="str">
            <v>43041892553</v>
          </cell>
        </row>
        <row r="652">
          <cell r="C652" t="str">
            <v>2Cq3IR</v>
          </cell>
          <cell r="D652" t="str">
            <v>77046811504</v>
          </cell>
        </row>
        <row r="653">
          <cell r="C653" t="str">
            <v>D1vJp2</v>
          </cell>
          <cell r="D653" t="str">
            <v>79039855587</v>
          </cell>
        </row>
        <row r="654">
          <cell r="C654" t="str">
            <v>qKHipP</v>
          </cell>
          <cell r="D654" t="str">
            <v>22733795520</v>
          </cell>
        </row>
        <row r="655">
          <cell r="C655" t="str">
            <v>2hM20K</v>
          </cell>
          <cell r="D655" t="str">
            <v>34932178549</v>
          </cell>
        </row>
        <row r="656">
          <cell r="C656" t="str">
            <v>Lqlnnw</v>
          </cell>
          <cell r="D656" t="str">
            <v>12431036553</v>
          </cell>
        </row>
        <row r="657">
          <cell r="C657" t="str">
            <v>jgjl4u</v>
          </cell>
          <cell r="D657" t="str">
            <v>09046229599</v>
          </cell>
        </row>
        <row r="658">
          <cell r="C658" t="str">
            <v>mDb8kH</v>
          </cell>
          <cell r="D658" t="str">
            <v>99249278500</v>
          </cell>
        </row>
        <row r="659">
          <cell r="C659" t="str">
            <v>YOMo83</v>
          </cell>
          <cell r="D659" t="str">
            <v>00198432593</v>
          </cell>
        </row>
        <row r="660">
          <cell r="C660" t="str">
            <v>A65oNn</v>
          </cell>
          <cell r="D660" t="str">
            <v>70590460544</v>
          </cell>
        </row>
        <row r="661">
          <cell r="C661" t="str">
            <v>D32ruC</v>
          </cell>
          <cell r="D661" t="str">
            <v>02259689590</v>
          </cell>
        </row>
        <row r="662">
          <cell r="C662" t="str">
            <v>wHIJgw</v>
          </cell>
          <cell r="D662" t="str">
            <v>28198964568</v>
          </cell>
        </row>
        <row r="663">
          <cell r="C663" t="str">
            <v>SbfVYw</v>
          </cell>
          <cell r="D663" t="str">
            <v>03639559509</v>
          </cell>
        </row>
        <row r="664">
          <cell r="C664" t="str">
            <v>U5D2Hz</v>
          </cell>
          <cell r="D664" t="str">
            <v>14037580500</v>
          </cell>
        </row>
        <row r="665">
          <cell r="C665" t="str">
            <v>U5Gd8r</v>
          </cell>
          <cell r="D665" t="str">
            <v>70529590549</v>
          </cell>
        </row>
        <row r="666">
          <cell r="C666" t="str">
            <v>PUF0p1</v>
          </cell>
          <cell r="D666" t="str">
            <v>19268823500</v>
          </cell>
        </row>
        <row r="667">
          <cell r="C667" t="str">
            <v>Eywt7I</v>
          </cell>
          <cell r="D667" t="str">
            <v>38659727568</v>
          </cell>
        </row>
        <row r="668">
          <cell r="C668" t="str">
            <v>LykNvV</v>
          </cell>
          <cell r="D668" t="str">
            <v>51920662553</v>
          </cell>
        </row>
        <row r="669">
          <cell r="C669" t="str">
            <v>OWshNt</v>
          </cell>
          <cell r="D669" t="str">
            <v>09530486596</v>
          </cell>
        </row>
        <row r="670">
          <cell r="C670" t="str">
            <v>kYYLLl</v>
          </cell>
          <cell r="D670" t="str">
            <v>00451039505</v>
          </cell>
        </row>
        <row r="671">
          <cell r="C671" t="str">
            <v>F4yZcU</v>
          </cell>
          <cell r="D671" t="str">
            <v>88370836534</v>
          </cell>
        </row>
        <row r="672">
          <cell r="C672" t="str">
            <v>KcO8aX</v>
          </cell>
          <cell r="D672" t="str">
            <v>25540750500</v>
          </cell>
        </row>
        <row r="673">
          <cell r="C673" t="str">
            <v>QOQhXF</v>
          </cell>
          <cell r="D673" t="str">
            <v>06575603599</v>
          </cell>
        </row>
        <row r="674">
          <cell r="C674" t="str">
            <v>3FG1wm</v>
          </cell>
          <cell r="D674" t="str">
            <v>70565503553</v>
          </cell>
        </row>
        <row r="675">
          <cell r="C675" t="str">
            <v>1HqUJR</v>
          </cell>
          <cell r="D675" t="str">
            <v>58178589591</v>
          </cell>
        </row>
        <row r="676">
          <cell r="C676" t="str">
            <v>QMWjzp</v>
          </cell>
          <cell r="D676" t="str">
            <v>02650962518</v>
          </cell>
        </row>
        <row r="677">
          <cell r="C677" t="str">
            <v>B9EUmU</v>
          </cell>
          <cell r="D677" t="str">
            <v>26456281504</v>
          </cell>
        </row>
        <row r="678">
          <cell r="C678" t="str">
            <v>MKRpxh</v>
          </cell>
          <cell r="D678" t="str">
            <v>48021091568</v>
          </cell>
        </row>
        <row r="679">
          <cell r="C679" t="str">
            <v>ryf4cu</v>
          </cell>
          <cell r="D679" t="str">
            <v>86832840500</v>
          </cell>
        </row>
        <row r="680">
          <cell r="C680" t="str">
            <v>WICH3k</v>
          </cell>
          <cell r="D680" t="str">
            <v>10047115572</v>
          </cell>
        </row>
        <row r="681">
          <cell r="C681" t="str">
            <v>Sfz3pd</v>
          </cell>
          <cell r="D681" t="str">
            <v>57684529587</v>
          </cell>
        </row>
        <row r="682">
          <cell r="C682" t="str">
            <v>h80NzE</v>
          </cell>
          <cell r="D682" t="str">
            <v>33103216572</v>
          </cell>
        </row>
        <row r="683">
          <cell r="C683" t="str">
            <v>Kzx8ak</v>
          </cell>
          <cell r="D683" t="str">
            <v>00366629506</v>
          </cell>
        </row>
        <row r="684">
          <cell r="C684" t="str">
            <v>ef3qAI</v>
          </cell>
          <cell r="D684" t="str">
            <v>02936628350</v>
          </cell>
        </row>
        <row r="685">
          <cell r="C685" t="str">
            <v>6sp3yY</v>
          </cell>
          <cell r="D685" t="str">
            <v>31394302568</v>
          </cell>
        </row>
        <row r="686">
          <cell r="C686" t="str">
            <v>mESSbV</v>
          </cell>
          <cell r="D686" t="str">
            <v>94676976534</v>
          </cell>
        </row>
        <row r="687">
          <cell r="C687" t="str">
            <v>kaVqUE</v>
          </cell>
          <cell r="D687" t="str">
            <v>84452595553</v>
          </cell>
        </row>
        <row r="688">
          <cell r="C688" t="str">
            <v>VJUNTg</v>
          </cell>
          <cell r="D688" t="str">
            <v>63087286591</v>
          </cell>
        </row>
        <row r="689">
          <cell r="C689" t="str">
            <v>yn4tRf</v>
          </cell>
          <cell r="D689" t="str">
            <v>04418267506</v>
          </cell>
        </row>
        <row r="690">
          <cell r="C690" t="str">
            <v>JyIdel</v>
          </cell>
          <cell r="D690" t="str">
            <v>00802330584</v>
          </cell>
        </row>
        <row r="691">
          <cell r="C691" t="str">
            <v>zxHvRF</v>
          </cell>
          <cell r="D691" t="str">
            <v>54991757568</v>
          </cell>
        </row>
        <row r="692">
          <cell r="C692" t="str">
            <v>fhCcwE</v>
          </cell>
          <cell r="D692" t="str">
            <v>09033015552</v>
          </cell>
        </row>
        <row r="693">
          <cell r="C693" t="str">
            <v>ogJJcf</v>
          </cell>
          <cell r="D693" t="str">
            <v>00510024505</v>
          </cell>
        </row>
        <row r="694">
          <cell r="C694" t="str">
            <v>ZOQzzn</v>
          </cell>
          <cell r="D694" t="str">
            <v>63167824549</v>
          </cell>
        </row>
        <row r="695">
          <cell r="C695" t="str">
            <v>zpcUgx</v>
          </cell>
          <cell r="D695" t="str">
            <v>09664523569</v>
          </cell>
        </row>
        <row r="696">
          <cell r="C696" t="str">
            <v>cCPNWr</v>
          </cell>
          <cell r="D696" t="str">
            <v>00346202574</v>
          </cell>
        </row>
        <row r="697">
          <cell r="C697" t="str">
            <v>RdNiy2</v>
          </cell>
          <cell r="D697" t="str">
            <v>29029201568</v>
          </cell>
        </row>
        <row r="698">
          <cell r="C698" t="str">
            <v>m8zQUn</v>
          </cell>
          <cell r="D698" t="str">
            <v>97523313515</v>
          </cell>
        </row>
        <row r="699">
          <cell r="C699" t="str">
            <v>BKS1QM</v>
          </cell>
          <cell r="D699" t="str">
            <v>33475652587</v>
          </cell>
        </row>
        <row r="700">
          <cell r="C700" t="str">
            <v>Ctz8ow</v>
          </cell>
          <cell r="D700" t="str">
            <v>63087286591</v>
          </cell>
        </row>
        <row r="701">
          <cell r="C701" t="str">
            <v>9sXQLo</v>
          </cell>
          <cell r="D701" t="str">
            <v>63087286591</v>
          </cell>
        </row>
        <row r="702">
          <cell r="C702" t="str">
            <v>SHplUk</v>
          </cell>
          <cell r="D702" t="str">
            <v>63087286591</v>
          </cell>
        </row>
        <row r="703">
          <cell r="C703" t="str">
            <v>8GA9p7</v>
          </cell>
          <cell r="D703" t="str">
            <v>63087286591</v>
          </cell>
        </row>
        <row r="704">
          <cell r="C704" t="str">
            <v>NdQHPg</v>
          </cell>
          <cell r="D704" t="str">
            <v>63087286591</v>
          </cell>
        </row>
        <row r="705">
          <cell r="C705" t="str">
            <v>7PHd54</v>
          </cell>
          <cell r="D705" t="str">
            <v>63087286591</v>
          </cell>
        </row>
        <row r="706">
          <cell r="C706" t="str">
            <v>pNlxOd</v>
          </cell>
        </row>
        <row r="707">
          <cell r="C707" t="str">
            <v>ZgUlmW</v>
          </cell>
          <cell r="D707" t="str">
            <v>63087286591</v>
          </cell>
        </row>
        <row r="708">
          <cell r="C708" t="str">
            <v>PrKkbE</v>
          </cell>
          <cell r="D708" t="str">
            <v>63087286591</v>
          </cell>
        </row>
        <row r="709">
          <cell r="C709" t="str">
            <v>h7QR5X</v>
          </cell>
          <cell r="D709" t="str">
            <v>63087286591</v>
          </cell>
        </row>
        <row r="710">
          <cell r="C710" t="str">
            <v>WK0SIc</v>
          </cell>
          <cell r="D710" t="str">
            <v>63087286591</v>
          </cell>
        </row>
        <row r="711">
          <cell r="C711" t="str">
            <v>YkoVLe</v>
          </cell>
          <cell r="D711" t="str">
            <v>04993474555</v>
          </cell>
        </row>
        <row r="712">
          <cell r="C712" t="str">
            <v>RktMsv</v>
          </cell>
          <cell r="D712" t="str">
            <v>01756855501</v>
          </cell>
        </row>
        <row r="713">
          <cell r="C713" t="str">
            <v>mn2rPW</v>
          </cell>
          <cell r="D713" t="str">
            <v>51858649587</v>
          </cell>
        </row>
        <row r="714">
          <cell r="C714" t="str">
            <v>Uxx6UB</v>
          </cell>
          <cell r="D714" t="str">
            <v>07679555524</v>
          </cell>
        </row>
        <row r="715">
          <cell r="C715" t="str">
            <v>SHL4Vh</v>
          </cell>
          <cell r="D715" t="str">
            <v>44840756520</v>
          </cell>
        </row>
        <row r="716">
          <cell r="C716" t="str">
            <v>V7eLuQ</v>
          </cell>
          <cell r="D716" t="str">
            <v>22980229504</v>
          </cell>
        </row>
        <row r="717">
          <cell r="C717" t="str">
            <v>bJjetL</v>
          </cell>
          <cell r="D717" t="str">
            <v>92435041500</v>
          </cell>
        </row>
        <row r="718">
          <cell r="C718" t="str">
            <v>V0bc18</v>
          </cell>
          <cell r="D718" t="str">
            <v>20220006504</v>
          </cell>
        </row>
        <row r="719">
          <cell r="C719" t="str">
            <v>yfbxXx</v>
          </cell>
          <cell r="D719" t="str">
            <v>88249395549</v>
          </cell>
        </row>
        <row r="720">
          <cell r="C720" t="str">
            <v>RJw6Y8</v>
          </cell>
          <cell r="D720" t="str">
            <v>11545356572</v>
          </cell>
        </row>
        <row r="721">
          <cell r="C721" t="str">
            <v>JzZ6Jw</v>
          </cell>
          <cell r="D721" t="str">
            <v>92435041500</v>
          </cell>
        </row>
        <row r="722">
          <cell r="C722" t="str">
            <v>1SMj1k</v>
          </cell>
          <cell r="D722" t="str">
            <v>81785070568</v>
          </cell>
        </row>
        <row r="723">
          <cell r="C723" t="str">
            <v>zDUEcm</v>
          </cell>
          <cell r="D723" t="str">
            <v>13436260568</v>
          </cell>
        </row>
        <row r="724">
          <cell r="C724" t="str">
            <v>Dvdlnn</v>
          </cell>
          <cell r="D724" t="str">
            <v>10917888553</v>
          </cell>
        </row>
        <row r="725">
          <cell r="C725" t="str">
            <v>M2a8Ty</v>
          </cell>
          <cell r="D725" t="str">
            <v>48824585515</v>
          </cell>
        </row>
        <row r="726">
          <cell r="C726" t="str">
            <v>v0y5Fq</v>
          </cell>
          <cell r="D726" t="str">
            <v>28450612500</v>
          </cell>
        </row>
        <row r="727">
          <cell r="C727" t="str">
            <v>UlN30L</v>
          </cell>
          <cell r="D727" t="str">
            <v>01093982543</v>
          </cell>
        </row>
        <row r="728">
          <cell r="C728" t="str">
            <v>Nu6Q06</v>
          </cell>
          <cell r="D728" t="str">
            <v>03637856557</v>
          </cell>
        </row>
        <row r="729">
          <cell r="C729" t="str">
            <v>vdmDoj</v>
          </cell>
          <cell r="D729" t="str">
            <v>00020090560</v>
          </cell>
        </row>
        <row r="730">
          <cell r="C730" t="str">
            <v>bqT6mt</v>
          </cell>
          <cell r="D730" t="str">
            <v>09061339553</v>
          </cell>
        </row>
        <row r="731">
          <cell r="C731" t="str">
            <v>NDci79</v>
          </cell>
          <cell r="D731" t="str">
            <v>49670310563</v>
          </cell>
        </row>
        <row r="732">
          <cell r="C732" t="str">
            <v>t1yT2C</v>
          </cell>
          <cell r="D732" t="str">
            <v>13112210506</v>
          </cell>
        </row>
        <row r="733">
          <cell r="C733" t="str">
            <v>uGJljB</v>
          </cell>
          <cell r="D733" t="str">
            <v>90652339549</v>
          </cell>
        </row>
        <row r="734">
          <cell r="C734" t="str">
            <v>64xchR</v>
          </cell>
          <cell r="D734" t="str">
            <v>85767136599</v>
          </cell>
        </row>
        <row r="735">
          <cell r="C735" t="str">
            <v>PRub79</v>
          </cell>
          <cell r="D735" t="str">
            <v>95596127515</v>
          </cell>
        </row>
        <row r="736">
          <cell r="C736" t="str">
            <v>FfwLTr</v>
          </cell>
          <cell r="D736" t="str">
            <v>81756968500</v>
          </cell>
        </row>
        <row r="737">
          <cell r="C737" t="str">
            <v>szmUxP</v>
          </cell>
          <cell r="D737" t="str">
            <v>03564110526</v>
          </cell>
        </row>
        <row r="738">
          <cell r="C738" t="str">
            <v>GGGxZB</v>
          </cell>
          <cell r="D738" t="str">
            <v>03486895516</v>
          </cell>
        </row>
        <row r="739">
          <cell r="C739" t="str">
            <v>LIO5Oy</v>
          </cell>
          <cell r="D739" t="str">
            <v>03330271590</v>
          </cell>
        </row>
        <row r="740">
          <cell r="C740" t="str">
            <v>AH8COY</v>
          </cell>
          <cell r="D740" t="str">
            <v>04080592574</v>
          </cell>
        </row>
        <row r="741">
          <cell r="C741" t="str">
            <v>zRW7td</v>
          </cell>
          <cell r="D741" t="str">
            <v>12108677534</v>
          </cell>
        </row>
        <row r="742">
          <cell r="C742" t="str">
            <v>NvsTyl</v>
          </cell>
        </row>
        <row r="743">
          <cell r="C743" t="str">
            <v>HOKIKW</v>
          </cell>
        </row>
        <row r="744">
          <cell r="C744" t="str">
            <v>Kqf96R</v>
          </cell>
        </row>
        <row r="745">
          <cell r="C745" t="str">
            <v>kFgjZh</v>
          </cell>
        </row>
        <row r="746">
          <cell r="C746" t="str">
            <v>JpY46n</v>
          </cell>
          <cell r="D746" t="str">
            <v>07806790594</v>
          </cell>
        </row>
        <row r="747">
          <cell r="C747" t="str">
            <v>2aW2yW</v>
          </cell>
          <cell r="D747" t="str">
            <v>03547896517</v>
          </cell>
        </row>
        <row r="748">
          <cell r="C748" t="str">
            <v>mn2st2</v>
          </cell>
          <cell r="D748" t="str">
            <v>54329361515</v>
          </cell>
        </row>
        <row r="749">
          <cell r="C749" t="str">
            <v>G8Td4t</v>
          </cell>
          <cell r="D749" t="str">
            <v>34070087591</v>
          </cell>
        </row>
        <row r="750">
          <cell r="C750" t="str">
            <v>DdEecC</v>
          </cell>
          <cell r="D750" t="str">
            <v>34070087591</v>
          </cell>
        </row>
        <row r="751">
          <cell r="C751" t="str">
            <v>rwW64V</v>
          </cell>
          <cell r="D751" t="str">
            <v>34070087591</v>
          </cell>
        </row>
        <row r="752">
          <cell r="C752" t="str">
            <v>LHqJdt</v>
          </cell>
          <cell r="D752" t="str">
            <v>34070087591</v>
          </cell>
        </row>
        <row r="753">
          <cell r="C753" t="str">
            <v>BladU9</v>
          </cell>
          <cell r="D753" t="str">
            <v>34070087591</v>
          </cell>
        </row>
        <row r="754">
          <cell r="C754" t="str">
            <v>bpUK1z</v>
          </cell>
          <cell r="D754" t="str">
            <v>08822821580</v>
          </cell>
        </row>
        <row r="755">
          <cell r="C755" t="str">
            <v>UaK2VT</v>
          </cell>
          <cell r="D755" t="str">
            <v>98217747504</v>
          </cell>
        </row>
        <row r="756">
          <cell r="C756" t="str">
            <v>k1zXmY</v>
          </cell>
          <cell r="D756" t="str">
            <v>02711845583</v>
          </cell>
        </row>
        <row r="757">
          <cell r="C757" t="str">
            <v>XW5XVA</v>
          </cell>
          <cell r="D757" t="str">
            <v>04709272590</v>
          </cell>
        </row>
        <row r="758">
          <cell r="C758" t="str">
            <v>RwZzHX</v>
          </cell>
          <cell r="D758" t="str">
            <v>00957280580</v>
          </cell>
        </row>
        <row r="759">
          <cell r="C759" t="str">
            <v>tnzHt5</v>
          </cell>
          <cell r="D759" t="str">
            <v>01927482542</v>
          </cell>
        </row>
        <row r="760">
          <cell r="C760" t="str">
            <v>LTKfmS</v>
          </cell>
          <cell r="D760" t="str">
            <v>86470169554</v>
          </cell>
        </row>
        <row r="761">
          <cell r="C761" t="str">
            <v>1YGga5</v>
          </cell>
          <cell r="D761" t="str">
            <v>86669952546</v>
          </cell>
        </row>
        <row r="762">
          <cell r="C762" t="str">
            <v>0pxQq5</v>
          </cell>
          <cell r="D762" t="str">
            <v>01901831523</v>
          </cell>
        </row>
        <row r="763">
          <cell r="C763" t="str">
            <v>BQsKNC</v>
          </cell>
          <cell r="D763" t="str">
            <v>86174815528</v>
          </cell>
        </row>
        <row r="764">
          <cell r="C764" t="str">
            <v>dVAXu0</v>
          </cell>
          <cell r="D764" t="str">
            <v>85985332543</v>
          </cell>
        </row>
        <row r="765">
          <cell r="C765" t="str">
            <v>WDCGaE</v>
          </cell>
          <cell r="D765" t="str">
            <v>01156386527</v>
          </cell>
        </row>
        <row r="766">
          <cell r="C766" t="str">
            <v>sd6uPK</v>
          </cell>
          <cell r="D766" t="str">
            <v>06714921527</v>
          </cell>
        </row>
        <row r="767">
          <cell r="C767" t="str">
            <v>mTFzVi</v>
          </cell>
          <cell r="D767" t="str">
            <v>06247118546</v>
          </cell>
        </row>
        <row r="768">
          <cell r="C768" t="str">
            <v>ffUjbC</v>
          </cell>
          <cell r="D768" t="str">
            <v>60662964500</v>
          </cell>
        </row>
        <row r="769">
          <cell r="C769" t="str">
            <v>MwVfyd</v>
          </cell>
          <cell r="D769" t="str">
            <v>89550404587</v>
          </cell>
        </row>
        <row r="770">
          <cell r="C770" t="str">
            <v>aVgAom</v>
          </cell>
          <cell r="D770" t="str">
            <v>76583325500</v>
          </cell>
        </row>
        <row r="771">
          <cell r="C771" t="str">
            <v>jblKRK</v>
          </cell>
          <cell r="D771" t="str">
            <v>76583325500</v>
          </cell>
        </row>
        <row r="772">
          <cell r="C772" t="str">
            <v>AuqIuN</v>
          </cell>
          <cell r="D772" t="str">
            <v>07606199566</v>
          </cell>
        </row>
        <row r="773">
          <cell r="C773" t="str">
            <v>kS2kKF</v>
          </cell>
          <cell r="D773" t="str">
            <v>70505420597</v>
          </cell>
        </row>
        <row r="774">
          <cell r="C774" t="str">
            <v>11zjyq</v>
          </cell>
          <cell r="D774" t="str">
            <v>10409408549</v>
          </cell>
        </row>
        <row r="775">
          <cell r="C775" t="str">
            <v>C4Yj7G</v>
          </cell>
          <cell r="D775" t="str">
            <v>86153113583</v>
          </cell>
        </row>
        <row r="776">
          <cell r="C776" t="str">
            <v>bkJKSV</v>
          </cell>
          <cell r="D776" t="str">
            <v>01521137544</v>
          </cell>
        </row>
        <row r="777">
          <cell r="C777" t="str">
            <v>9qK9yW</v>
          </cell>
          <cell r="D777" t="str">
            <v>54281156534</v>
          </cell>
        </row>
        <row r="778">
          <cell r="C778" t="str">
            <v>L48OQq</v>
          </cell>
          <cell r="D778" t="str">
            <v>26282690587</v>
          </cell>
        </row>
        <row r="779">
          <cell r="C779" t="str">
            <v>0lXqwu</v>
          </cell>
          <cell r="D779" t="str">
            <v>66691150597</v>
          </cell>
        </row>
        <row r="780">
          <cell r="C780" t="str">
            <v>03kovm</v>
          </cell>
          <cell r="D780" t="str">
            <v>07718416550</v>
          </cell>
        </row>
        <row r="781">
          <cell r="C781" t="str">
            <v>3pZ307</v>
          </cell>
          <cell r="D781" t="str">
            <v>10501416528</v>
          </cell>
        </row>
        <row r="782">
          <cell r="C782" t="str">
            <v>PFPraI</v>
          </cell>
          <cell r="D782" t="str">
            <v>03476134547</v>
          </cell>
        </row>
        <row r="783">
          <cell r="C783" t="str">
            <v>x97ffX</v>
          </cell>
          <cell r="D783" t="str">
            <v>08341266563</v>
          </cell>
        </row>
        <row r="784">
          <cell r="C784" t="str">
            <v>36AZfs</v>
          </cell>
          <cell r="D784" t="str">
            <v>02387601548</v>
          </cell>
        </row>
        <row r="785">
          <cell r="C785" t="str">
            <v>dkEzfr</v>
          </cell>
          <cell r="D785" t="str">
            <v>04223162888</v>
          </cell>
        </row>
        <row r="786">
          <cell r="C786" t="str">
            <v>0W1SEr</v>
          </cell>
        </row>
        <row r="787">
          <cell r="C787" t="str">
            <v>roNdEd</v>
          </cell>
          <cell r="D787" t="str">
            <v>78076005515</v>
          </cell>
        </row>
        <row r="788">
          <cell r="C788" t="str">
            <v>qCiA1H</v>
          </cell>
          <cell r="D788" t="str">
            <v>04941443519</v>
          </cell>
        </row>
        <row r="789">
          <cell r="C789" t="str">
            <v>qDl055</v>
          </cell>
          <cell r="D789" t="str">
            <v>20414765591</v>
          </cell>
        </row>
        <row r="790">
          <cell r="C790" t="str">
            <v>ksOYIT</v>
          </cell>
          <cell r="D790" t="str">
            <v>21878331515</v>
          </cell>
        </row>
        <row r="791">
          <cell r="C791" t="str">
            <v>q3Rv6F</v>
          </cell>
          <cell r="D791" t="str">
            <v>10961291591</v>
          </cell>
        </row>
        <row r="792">
          <cell r="C792" t="str">
            <v>EpGwyK</v>
          </cell>
          <cell r="D792" t="str">
            <v>03930967502</v>
          </cell>
        </row>
        <row r="793">
          <cell r="C793" t="str">
            <v>hE4CZ3</v>
          </cell>
          <cell r="D793" t="str">
            <v>85874663568</v>
          </cell>
        </row>
        <row r="794">
          <cell r="C794" t="str">
            <v>3ux1Ic</v>
          </cell>
          <cell r="D794" t="str">
            <v>11874425507</v>
          </cell>
        </row>
        <row r="795">
          <cell r="C795" t="str">
            <v>EhVX5e</v>
          </cell>
          <cell r="D795" t="str">
            <v>95889752553</v>
          </cell>
        </row>
        <row r="796">
          <cell r="C796" t="str">
            <v>4bMdV4</v>
          </cell>
          <cell r="D796" t="str">
            <v>42492734587</v>
          </cell>
        </row>
        <row r="797">
          <cell r="C797" t="str">
            <v>ZgsHps</v>
          </cell>
          <cell r="D797" t="str">
            <v>42492734587</v>
          </cell>
        </row>
        <row r="798">
          <cell r="C798" t="str">
            <v>MtAN2e</v>
          </cell>
          <cell r="D798" t="str">
            <v>42492734587</v>
          </cell>
        </row>
        <row r="799">
          <cell r="C799" t="str">
            <v>bhYW5G</v>
          </cell>
          <cell r="D799" t="str">
            <v>42492734587</v>
          </cell>
        </row>
        <row r="800">
          <cell r="C800" t="str">
            <v>dre0Lo</v>
          </cell>
          <cell r="D800" t="str">
            <v>42492734587</v>
          </cell>
        </row>
        <row r="801">
          <cell r="C801" t="str">
            <v>y8ACjX</v>
          </cell>
          <cell r="D801" t="str">
            <v>42492734587</v>
          </cell>
        </row>
        <row r="802">
          <cell r="C802" t="str">
            <v>NnPhnx</v>
          </cell>
          <cell r="D802" t="str">
            <v>42492734587</v>
          </cell>
        </row>
        <row r="803">
          <cell r="C803" t="str">
            <v>Di7Rvo</v>
          </cell>
          <cell r="D803" t="str">
            <v>42492734587</v>
          </cell>
        </row>
        <row r="804">
          <cell r="C804" t="str">
            <v>Lw3gTp</v>
          </cell>
          <cell r="D804" t="str">
            <v>42492734587</v>
          </cell>
        </row>
        <row r="805">
          <cell r="C805" t="str">
            <v>7ZlSVY</v>
          </cell>
          <cell r="D805" t="str">
            <v>66888557553</v>
          </cell>
        </row>
        <row r="806">
          <cell r="C806" t="str">
            <v>s74KJ2</v>
          </cell>
          <cell r="D806" t="str">
            <v>05764019516</v>
          </cell>
        </row>
        <row r="807">
          <cell r="C807" t="str">
            <v>jbP63k</v>
          </cell>
          <cell r="D807" t="str">
            <v>05653695556</v>
          </cell>
        </row>
        <row r="808">
          <cell r="C808" t="str">
            <v>Alv4kV</v>
          </cell>
          <cell r="D808" t="str">
            <v>38832410591</v>
          </cell>
        </row>
        <row r="809">
          <cell r="C809" t="str">
            <v>QCqCvv</v>
          </cell>
          <cell r="D809" t="str">
            <v>38832410591</v>
          </cell>
        </row>
        <row r="810">
          <cell r="C810" t="str">
            <v>YOLMIE</v>
          </cell>
          <cell r="D810" t="str">
            <v>38832410591</v>
          </cell>
        </row>
        <row r="811">
          <cell r="C811" t="str">
            <v>M3yVlZ</v>
          </cell>
          <cell r="D811" t="str">
            <v>05307264674</v>
          </cell>
        </row>
        <row r="812">
          <cell r="C812" t="str">
            <v>x2gYnD</v>
          </cell>
          <cell r="D812" t="str">
            <v>76594920553</v>
          </cell>
        </row>
        <row r="813">
          <cell r="C813" t="str">
            <v>AR1aFD</v>
          </cell>
          <cell r="D813" t="str">
            <v>54328063553</v>
          </cell>
        </row>
        <row r="814">
          <cell r="C814" t="str">
            <v>jVjuaa</v>
          </cell>
          <cell r="D814" t="str">
            <v>07829586560</v>
          </cell>
        </row>
        <row r="815">
          <cell r="C815" t="str">
            <v>9cHYYr</v>
          </cell>
          <cell r="D815" t="str">
            <v>02640478508</v>
          </cell>
        </row>
        <row r="816">
          <cell r="C816" t="str">
            <v>ZWGIxh</v>
          </cell>
          <cell r="D816" t="str">
            <v>01969237511</v>
          </cell>
        </row>
        <row r="817">
          <cell r="C817" t="str">
            <v>CqWug4</v>
          </cell>
          <cell r="D817" t="str">
            <v>07614804554</v>
          </cell>
        </row>
        <row r="818">
          <cell r="C818" t="str">
            <v>MiRFX2</v>
          </cell>
          <cell r="D818" t="str">
            <v>77914988553</v>
          </cell>
        </row>
        <row r="819">
          <cell r="C819" t="str">
            <v>uDu51f</v>
          </cell>
          <cell r="D819" t="str">
            <v>90285719815</v>
          </cell>
        </row>
        <row r="820">
          <cell r="C820" t="str">
            <v>AgRyw1</v>
          </cell>
          <cell r="D820" t="str">
            <v>10229334504</v>
          </cell>
        </row>
        <row r="821">
          <cell r="C821" t="str">
            <v>zmN3Yx</v>
          </cell>
          <cell r="D821" t="str">
            <v>10358763533</v>
          </cell>
        </row>
        <row r="822">
          <cell r="C822" t="str">
            <v>NzDEOu</v>
          </cell>
          <cell r="D822" t="str">
            <v>11538068516</v>
          </cell>
        </row>
        <row r="823">
          <cell r="C823" t="str">
            <v>AIrP3l</v>
          </cell>
          <cell r="D823" t="str">
            <v>07925736500</v>
          </cell>
        </row>
        <row r="824">
          <cell r="C824" t="str">
            <v>0ZdN1G</v>
          </cell>
          <cell r="D824" t="str">
            <v>02494684501</v>
          </cell>
        </row>
        <row r="825">
          <cell r="C825" t="str">
            <v>eEfmPL</v>
          </cell>
          <cell r="D825" t="str">
            <v>28458443520</v>
          </cell>
        </row>
        <row r="826">
          <cell r="C826" t="str">
            <v>L02syX</v>
          </cell>
          <cell r="D826" t="str">
            <v>56364253504</v>
          </cell>
        </row>
        <row r="827">
          <cell r="C827" t="str">
            <v>qG2C6S</v>
          </cell>
          <cell r="D827" t="str">
            <v>05487684553</v>
          </cell>
        </row>
        <row r="828">
          <cell r="C828" t="str">
            <v>Qawxik</v>
          </cell>
          <cell r="D828" t="str">
            <v>46591818553</v>
          </cell>
        </row>
        <row r="829">
          <cell r="C829" t="str">
            <v>qEhUvK</v>
          </cell>
          <cell r="D829" t="str">
            <v>06748133599</v>
          </cell>
        </row>
        <row r="830">
          <cell r="C830" t="str">
            <v>unFuDd</v>
          </cell>
          <cell r="D830" t="str">
            <v>03187923542</v>
          </cell>
        </row>
        <row r="831">
          <cell r="C831" t="str">
            <v>XadRCf</v>
          </cell>
          <cell r="D831" t="str">
            <v>00148001521</v>
          </cell>
        </row>
        <row r="832">
          <cell r="C832" t="str">
            <v>YLrG09</v>
          </cell>
          <cell r="D832" t="str">
            <v>06043315505</v>
          </cell>
        </row>
        <row r="833">
          <cell r="C833" t="str">
            <v>uLBcky</v>
          </cell>
          <cell r="D833" t="str">
            <v>08046982520</v>
          </cell>
        </row>
        <row r="834">
          <cell r="C834" t="str">
            <v>hShtY1</v>
          </cell>
          <cell r="D834" t="str">
            <v>06043315505</v>
          </cell>
        </row>
        <row r="835">
          <cell r="C835" t="str">
            <v>IHHp9V</v>
          </cell>
          <cell r="D835" t="str">
            <v>05193040551</v>
          </cell>
        </row>
        <row r="836">
          <cell r="C836" t="str">
            <v>7PL5Vm</v>
          </cell>
          <cell r="D836" t="str">
            <v>06119496521</v>
          </cell>
        </row>
        <row r="837">
          <cell r="C837" t="str">
            <v>WtuSyx</v>
          </cell>
        </row>
        <row r="838">
          <cell r="C838" t="str">
            <v>Ti7Rvd</v>
          </cell>
        </row>
        <row r="839">
          <cell r="C839" t="str">
            <v>zprJap</v>
          </cell>
        </row>
        <row r="840">
          <cell r="C840" t="str">
            <v>BRR4b2</v>
          </cell>
          <cell r="D840" t="str">
            <v>86147783505</v>
          </cell>
        </row>
        <row r="841">
          <cell r="C841" t="str">
            <v>JC78hC</v>
          </cell>
          <cell r="D841" t="str">
            <v>09044963503</v>
          </cell>
        </row>
        <row r="842">
          <cell r="C842" t="str">
            <v>Qs4XZJ</v>
          </cell>
          <cell r="D842" t="str">
            <v>07399353565</v>
          </cell>
        </row>
        <row r="843">
          <cell r="C843" t="str">
            <v>VOW3bk</v>
          </cell>
          <cell r="D843" t="str">
            <v>07558533503</v>
          </cell>
        </row>
        <row r="844">
          <cell r="C844" t="str">
            <v>pdw0dj</v>
          </cell>
          <cell r="D844" t="str">
            <v>01528809505</v>
          </cell>
        </row>
        <row r="845">
          <cell r="C845" t="str">
            <v>LjYyaD</v>
          </cell>
          <cell r="D845" t="str">
            <v>07037552500</v>
          </cell>
        </row>
        <row r="846">
          <cell r="C846" t="str">
            <v>1MNxaJ</v>
          </cell>
          <cell r="D846" t="str">
            <v>86294658594</v>
          </cell>
        </row>
        <row r="847">
          <cell r="C847" t="str">
            <v>8WcEYd</v>
          </cell>
          <cell r="D847" t="str">
            <v>07187422571</v>
          </cell>
        </row>
        <row r="848">
          <cell r="C848" t="str">
            <v>Wbeodr</v>
          </cell>
          <cell r="D848" t="str">
            <v>06699077589</v>
          </cell>
        </row>
        <row r="849">
          <cell r="C849" t="str">
            <v>3iYsiB</v>
          </cell>
          <cell r="D849" t="str">
            <v>86869896593</v>
          </cell>
        </row>
        <row r="850">
          <cell r="C850" t="str">
            <v>fq09q7</v>
          </cell>
          <cell r="D850" t="str">
            <v>86521743503</v>
          </cell>
        </row>
        <row r="851">
          <cell r="C851" t="str">
            <v>tMSRZI</v>
          </cell>
          <cell r="D851" t="str">
            <v>86444322570</v>
          </cell>
        </row>
        <row r="852">
          <cell r="C852" t="str">
            <v>6DDLNH</v>
          </cell>
          <cell r="D852" t="str">
            <v>86387248531</v>
          </cell>
        </row>
        <row r="853">
          <cell r="C853" t="str">
            <v>45nIS1</v>
          </cell>
          <cell r="D853" t="str">
            <v>86387248531</v>
          </cell>
        </row>
        <row r="854">
          <cell r="C854" t="str">
            <v>RKwMq1</v>
          </cell>
          <cell r="D854" t="str">
            <v>03383519570</v>
          </cell>
        </row>
        <row r="855">
          <cell r="C855" t="str">
            <v>V3nxkH</v>
          </cell>
          <cell r="D855" t="str">
            <v>00511627505</v>
          </cell>
        </row>
        <row r="856">
          <cell r="C856" t="str">
            <v>BVKTX7</v>
          </cell>
          <cell r="D856" t="str">
            <v>04807177532</v>
          </cell>
        </row>
        <row r="857">
          <cell r="C857" t="str">
            <v>Bc8bGd</v>
          </cell>
        </row>
        <row r="858">
          <cell r="C858" t="str">
            <v>NUaLwV</v>
          </cell>
          <cell r="D858" t="str">
            <v>85104787249</v>
          </cell>
        </row>
        <row r="859">
          <cell r="C859" t="str">
            <v>cfjWFK</v>
          </cell>
          <cell r="D859" t="str">
            <v>04715782588</v>
          </cell>
        </row>
        <row r="860">
          <cell r="C860" t="str">
            <v>Fc2Wlm</v>
          </cell>
          <cell r="D860" t="str">
            <v>03517843571</v>
          </cell>
        </row>
        <row r="861">
          <cell r="C861" t="str">
            <v>HLD7EE</v>
          </cell>
          <cell r="D861" t="str">
            <v>91644666553</v>
          </cell>
        </row>
        <row r="862">
          <cell r="C862" t="str">
            <v>K5Z8Zu</v>
          </cell>
          <cell r="D862" t="str">
            <v>07649170560</v>
          </cell>
        </row>
        <row r="863">
          <cell r="C863" t="str">
            <v>lSjOpT</v>
          </cell>
          <cell r="D863" t="str">
            <v>01680925571</v>
          </cell>
        </row>
        <row r="864">
          <cell r="C864" t="str">
            <v>tHPvI4</v>
          </cell>
          <cell r="D864" t="str">
            <v>11289246505</v>
          </cell>
        </row>
        <row r="865">
          <cell r="C865" t="str">
            <v>DVYMJU</v>
          </cell>
          <cell r="D865" t="str">
            <v>01680925571</v>
          </cell>
        </row>
        <row r="866">
          <cell r="C866" t="str">
            <v>MExCVx</v>
          </cell>
          <cell r="D866" t="str">
            <v>01680925571</v>
          </cell>
        </row>
        <row r="867">
          <cell r="C867" t="str">
            <v>9pRXxo</v>
          </cell>
          <cell r="D867" t="str">
            <v>01680925571</v>
          </cell>
        </row>
        <row r="868">
          <cell r="C868" t="str">
            <v>CAwJvb</v>
          </cell>
          <cell r="D868" t="str">
            <v>01680925571</v>
          </cell>
        </row>
        <row r="869">
          <cell r="C869" t="str">
            <v>0vm61w</v>
          </cell>
          <cell r="D869" t="str">
            <v>01680925571</v>
          </cell>
        </row>
        <row r="870">
          <cell r="C870" t="str">
            <v>D0qKof</v>
          </cell>
          <cell r="D870" t="str">
            <v>01680925571</v>
          </cell>
        </row>
        <row r="871">
          <cell r="C871" t="str">
            <v>mk6Gmc</v>
          </cell>
          <cell r="D871" t="str">
            <v>01680925571</v>
          </cell>
        </row>
        <row r="872">
          <cell r="C872" t="str">
            <v>IP6z4W</v>
          </cell>
          <cell r="D872" t="str">
            <v>01680925571</v>
          </cell>
        </row>
        <row r="873">
          <cell r="C873" t="str">
            <v>50Brxf</v>
          </cell>
          <cell r="D873" t="str">
            <v>01680925571</v>
          </cell>
        </row>
        <row r="874">
          <cell r="C874" t="str">
            <v>e3LAei</v>
          </cell>
          <cell r="D874" t="str">
            <v>01680925571</v>
          </cell>
        </row>
        <row r="875">
          <cell r="C875" t="str">
            <v>QaNu3J</v>
          </cell>
          <cell r="D875" t="str">
            <v>03075204552</v>
          </cell>
        </row>
        <row r="876">
          <cell r="C876" t="str">
            <v>46i1rq</v>
          </cell>
          <cell r="D876" t="str">
            <v>18343791568</v>
          </cell>
        </row>
        <row r="877">
          <cell r="C877" t="str">
            <v>rinFGC</v>
          </cell>
          <cell r="D877" t="str">
            <v>91041287534</v>
          </cell>
        </row>
        <row r="878">
          <cell r="C878" t="str">
            <v>migsan</v>
          </cell>
          <cell r="D878" t="str">
            <v>86309685597</v>
          </cell>
        </row>
        <row r="879">
          <cell r="C879" t="str">
            <v>bE5qat</v>
          </cell>
          <cell r="D879" t="str">
            <v>02130800521</v>
          </cell>
        </row>
        <row r="880">
          <cell r="C880" t="str">
            <v>NwdtSb</v>
          </cell>
          <cell r="D880" t="str">
            <v>03142525505</v>
          </cell>
        </row>
        <row r="881">
          <cell r="C881" t="str">
            <v>boQ9Vq</v>
          </cell>
          <cell r="D881" t="str">
            <v>85427721568</v>
          </cell>
        </row>
        <row r="882">
          <cell r="C882" t="str">
            <v>mituLo</v>
          </cell>
          <cell r="D882" t="str">
            <v>84185759568</v>
          </cell>
        </row>
        <row r="883">
          <cell r="C883" t="str">
            <v>OWdDco</v>
          </cell>
          <cell r="D883" t="str">
            <v>36050326568</v>
          </cell>
        </row>
        <row r="884">
          <cell r="C884" t="str">
            <v>FyfH7T</v>
          </cell>
          <cell r="D884" t="str">
            <v>06039453508</v>
          </cell>
        </row>
        <row r="885">
          <cell r="C885" t="str">
            <v>37zhPp</v>
          </cell>
          <cell r="D885" t="str">
            <v>85768440526</v>
          </cell>
        </row>
        <row r="886">
          <cell r="C886" t="str">
            <v>DgfEEZ</v>
          </cell>
          <cell r="D886" t="str">
            <v>06393430583</v>
          </cell>
        </row>
        <row r="887">
          <cell r="C887" t="str">
            <v>NMGSVo</v>
          </cell>
          <cell r="D887" t="str">
            <v>05952553532</v>
          </cell>
        </row>
        <row r="888">
          <cell r="C888" t="str">
            <v>i6BXK8</v>
          </cell>
          <cell r="D888" t="str">
            <v>84330023504</v>
          </cell>
        </row>
        <row r="889">
          <cell r="C889" t="str">
            <v>vpGogr</v>
          </cell>
          <cell r="D889" t="str">
            <v>28820924587</v>
          </cell>
        </row>
        <row r="890">
          <cell r="C890" t="str">
            <v>1AOLjG</v>
          </cell>
          <cell r="D890" t="str">
            <v>40605922500</v>
          </cell>
        </row>
        <row r="891">
          <cell r="C891" t="str">
            <v>aIayEI</v>
          </cell>
          <cell r="D891" t="str">
            <v>34275185587</v>
          </cell>
        </row>
        <row r="892">
          <cell r="C892" t="str">
            <v>EZFOHA</v>
          </cell>
          <cell r="D892" t="str">
            <v>34275185587</v>
          </cell>
        </row>
        <row r="893">
          <cell r="C893" t="str">
            <v>d8UCgs</v>
          </cell>
          <cell r="D893" t="str">
            <v>02510849573</v>
          </cell>
        </row>
        <row r="894">
          <cell r="C894" t="str">
            <v>tRmWMt</v>
          </cell>
          <cell r="D894" t="str">
            <v>04576289527</v>
          </cell>
        </row>
        <row r="895">
          <cell r="C895" t="str">
            <v>eI8HVi</v>
          </cell>
          <cell r="D895" t="str">
            <v>53619781591</v>
          </cell>
        </row>
        <row r="896">
          <cell r="C896" t="str">
            <v>iAr9H1</v>
          </cell>
          <cell r="D896" t="str">
            <v>99243822500</v>
          </cell>
        </row>
        <row r="897">
          <cell r="C897" t="str">
            <v>OL4SRD</v>
          </cell>
          <cell r="D897" t="str">
            <v>02922203590</v>
          </cell>
        </row>
        <row r="898">
          <cell r="C898" t="str">
            <v>qN6XXP</v>
          </cell>
          <cell r="D898" t="str">
            <v>02689691590</v>
          </cell>
        </row>
        <row r="899">
          <cell r="C899" t="str">
            <v>RqBIMh</v>
          </cell>
          <cell r="D899" t="str">
            <v>08562579580</v>
          </cell>
        </row>
        <row r="900">
          <cell r="C900" t="str">
            <v>gDcQjh</v>
          </cell>
          <cell r="D900" t="str">
            <v>02790024596</v>
          </cell>
        </row>
        <row r="901">
          <cell r="C901" t="str">
            <v>uKG9wz</v>
          </cell>
          <cell r="D901" t="str">
            <v>60620706520</v>
          </cell>
        </row>
        <row r="902">
          <cell r="C902" t="str">
            <v>quM42J</v>
          </cell>
          <cell r="D902" t="str">
            <v>86172705512</v>
          </cell>
        </row>
        <row r="903">
          <cell r="C903" t="str">
            <v>KbL3f5</v>
          </cell>
          <cell r="D903" t="str">
            <v>72900237572</v>
          </cell>
        </row>
        <row r="904">
          <cell r="C904" t="str">
            <v>hd6Umv</v>
          </cell>
          <cell r="D904" t="str">
            <v>03109899574</v>
          </cell>
        </row>
        <row r="905">
          <cell r="C905" t="str">
            <v>0G7waT</v>
          </cell>
          <cell r="D905" t="str">
            <v>04498599594</v>
          </cell>
        </row>
        <row r="906">
          <cell r="C906" t="str">
            <v>JjgmLj</v>
          </cell>
          <cell r="D906" t="str">
            <v>07282306583</v>
          </cell>
        </row>
        <row r="907">
          <cell r="C907" t="str">
            <v>COSbLh</v>
          </cell>
          <cell r="D907" t="str">
            <v>35471710835</v>
          </cell>
        </row>
        <row r="908">
          <cell r="C908" t="str">
            <v>O3e2jb</v>
          </cell>
          <cell r="D908" t="str">
            <v>03093413532</v>
          </cell>
        </row>
        <row r="909">
          <cell r="C909" t="str">
            <v>FaoYlv</v>
          </cell>
          <cell r="D909" t="str">
            <v>29610990487</v>
          </cell>
        </row>
        <row r="910">
          <cell r="C910" t="str">
            <v>sn3K2E</v>
          </cell>
          <cell r="D910" t="str">
            <v>79067492515</v>
          </cell>
        </row>
        <row r="911">
          <cell r="C911" t="str">
            <v>WrfpqH</v>
          </cell>
          <cell r="D911" t="str">
            <v>01702387500</v>
          </cell>
        </row>
        <row r="912">
          <cell r="C912" t="str">
            <v>4s1NNV</v>
          </cell>
          <cell r="D912" t="str">
            <v>64471209515</v>
          </cell>
        </row>
        <row r="913">
          <cell r="C913" t="str">
            <v>eYzub8</v>
          </cell>
          <cell r="D913" t="str">
            <v>06631485533</v>
          </cell>
        </row>
        <row r="914">
          <cell r="C914" t="str">
            <v>ozbWey</v>
          </cell>
          <cell r="D914" t="str">
            <v>99713241568</v>
          </cell>
        </row>
        <row r="915">
          <cell r="C915" t="str">
            <v>hJAykO</v>
          </cell>
          <cell r="D915" t="str">
            <v>62873512504</v>
          </cell>
        </row>
        <row r="916">
          <cell r="C916" t="str">
            <v>Sb8hRi</v>
          </cell>
          <cell r="D916" t="str">
            <v>48286494504</v>
          </cell>
        </row>
        <row r="917">
          <cell r="C917" t="str">
            <v>Dj97Tm</v>
          </cell>
          <cell r="D917" t="str">
            <v>15227987572</v>
          </cell>
        </row>
        <row r="918">
          <cell r="C918" t="str">
            <v>HMQ0bm</v>
          </cell>
          <cell r="D918" t="str">
            <v>51496224515</v>
          </cell>
        </row>
        <row r="919">
          <cell r="C919" t="str">
            <v>mms8vb</v>
          </cell>
          <cell r="D919" t="str">
            <v>03593860597</v>
          </cell>
        </row>
        <row r="920">
          <cell r="C920" t="str">
            <v>oAcEn7</v>
          </cell>
          <cell r="D920" t="str">
            <v>26282690587</v>
          </cell>
        </row>
        <row r="921">
          <cell r="C921" t="str">
            <v>yhbydg</v>
          </cell>
          <cell r="D921" t="str">
            <v>03516009225</v>
          </cell>
        </row>
        <row r="922">
          <cell r="C922" t="str">
            <v>vixiUp</v>
          </cell>
          <cell r="D922" t="str">
            <v>59755946500</v>
          </cell>
        </row>
        <row r="923">
          <cell r="C923" t="str">
            <v>efcamX</v>
          </cell>
          <cell r="D923" t="str">
            <v>95952535534</v>
          </cell>
        </row>
        <row r="924">
          <cell r="C924" t="str">
            <v>SdkT1r</v>
          </cell>
          <cell r="D924" t="str">
            <v>02655419561</v>
          </cell>
        </row>
        <row r="925">
          <cell r="C925" t="str">
            <v>4Z3lm0</v>
          </cell>
          <cell r="D925" t="str">
            <v>81448520525</v>
          </cell>
        </row>
        <row r="926">
          <cell r="C926" t="str">
            <v>2KwUY7</v>
          </cell>
          <cell r="D926" t="str">
            <v>03847235516</v>
          </cell>
        </row>
        <row r="927">
          <cell r="C927" t="str">
            <v>krSHNa</v>
          </cell>
          <cell r="D927" t="str">
            <v>87447878553</v>
          </cell>
        </row>
        <row r="928">
          <cell r="C928" t="str">
            <v>jE1Msg</v>
          </cell>
          <cell r="D928" t="str">
            <v>12189200504</v>
          </cell>
        </row>
        <row r="929">
          <cell r="C929" t="str">
            <v>BRcfG9</v>
          </cell>
          <cell r="D929" t="str">
            <v>68391277534</v>
          </cell>
        </row>
        <row r="930">
          <cell r="C930" t="str">
            <v>syzlFU</v>
          </cell>
          <cell r="D930" t="str">
            <v>60842385568</v>
          </cell>
        </row>
        <row r="931">
          <cell r="C931" t="str">
            <v>kUzdg9</v>
          </cell>
          <cell r="D931" t="str">
            <v>60842385568</v>
          </cell>
        </row>
        <row r="932">
          <cell r="C932" t="str">
            <v>rGOfSD</v>
          </cell>
          <cell r="D932" t="str">
            <v>64462269500</v>
          </cell>
        </row>
        <row r="933">
          <cell r="C933" t="str">
            <v>wjYe2Y</v>
          </cell>
          <cell r="D933" t="str">
            <v>31488030510</v>
          </cell>
        </row>
        <row r="934">
          <cell r="C934" t="str">
            <v>XmPaum</v>
          </cell>
          <cell r="D934" t="str">
            <v>00897002520</v>
          </cell>
        </row>
        <row r="935">
          <cell r="C935" t="str">
            <v>Aaeh6z</v>
          </cell>
          <cell r="D935" t="str">
            <v>53551630500</v>
          </cell>
        </row>
        <row r="936">
          <cell r="C936" t="str">
            <v>RSHVLl</v>
          </cell>
          <cell r="D936" t="str">
            <v>82824584572</v>
          </cell>
        </row>
        <row r="937">
          <cell r="C937" t="str">
            <v>k7yZxQ</v>
          </cell>
          <cell r="D937" t="str">
            <v>00852266537</v>
          </cell>
        </row>
        <row r="938">
          <cell r="C938" t="str">
            <v>VuwVvy</v>
          </cell>
          <cell r="D938" t="str">
            <v>04682072528</v>
          </cell>
        </row>
        <row r="939">
          <cell r="C939" t="str">
            <v>IaCIwJ</v>
          </cell>
          <cell r="D939" t="str">
            <v>96448148515</v>
          </cell>
        </row>
        <row r="940">
          <cell r="C940" t="str">
            <v>XMmjnL</v>
          </cell>
          <cell r="D940" t="str">
            <v>82115877500</v>
          </cell>
        </row>
        <row r="941">
          <cell r="C941" t="str">
            <v>xch1aU</v>
          </cell>
          <cell r="D941" t="str">
            <v>01685967507</v>
          </cell>
        </row>
        <row r="942">
          <cell r="C942" t="str">
            <v>7nVLEy</v>
          </cell>
          <cell r="D942" t="str">
            <v>03035144508</v>
          </cell>
        </row>
        <row r="943">
          <cell r="C943" t="str">
            <v>79piNL</v>
          </cell>
          <cell r="D943" t="str">
            <v>68375484504</v>
          </cell>
        </row>
        <row r="944">
          <cell r="C944" t="str">
            <v>uiGBkG</v>
          </cell>
          <cell r="D944" t="str">
            <v>81373287500</v>
          </cell>
        </row>
        <row r="945">
          <cell r="C945" t="str">
            <v>jjMXv0</v>
          </cell>
          <cell r="D945" t="str">
            <v>81373287500</v>
          </cell>
        </row>
        <row r="946">
          <cell r="C946" t="str">
            <v>oE3YrE</v>
          </cell>
          <cell r="D946" t="str">
            <v>81373287500</v>
          </cell>
        </row>
        <row r="947">
          <cell r="C947" t="str">
            <v>RvvaXV</v>
          </cell>
          <cell r="D947" t="str">
            <v>81373287500</v>
          </cell>
        </row>
        <row r="948">
          <cell r="C948" t="str">
            <v>uM62uP</v>
          </cell>
          <cell r="D948" t="str">
            <v>81373287500</v>
          </cell>
        </row>
        <row r="949">
          <cell r="C949" t="str">
            <v>Il1bnw</v>
          </cell>
          <cell r="D949" t="str">
            <v>81373287500</v>
          </cell>
        </row>
        <row r="950">
          <cell r="C950" t="str">
            <v>VbyjH2</v>
          </cell>
          <cell r="D950" t="str">
            <v>81373287500</v>
          </cell>
        </row>
        <row r="951">
          <cell r="C951" t="str">
            <v>wQf7Bt</v>
          </cell>
          <cell r="D951" t="str">
            <v>79684610572</v>
          </cell>
        </row>
        <row r="952">
          <cell r="C952" t="str">
            <v>MydAqi</v>
          </cell>
          <cell r="D952" t="str">
            <v>87025738573</v>
          </cell>
        </row>
        <row r="953">
          <cell r="C953" t="str">
            <v>DQjrvn</v>
          </cell>
          <cell r="D953" t="str">
            <v>78913357534</v>
          </cell>
        </row>
        <row r="954">
          <cell r="C954" t="str">
            <v>dV2NsW</v>
          </cell>
          <cell r="D954" t="str">
            <v>03896011529</v>
          </cell>
        </row>
        <row r="955">
          <cell r="C955" t="str">
            <v>rFb6Uk</v>
          </cell>
          <cell r="D955" t="str">
            <v>01251404529</v>
          </cell>
        </row>
        <row r="956">
          <cell r="C956" t="str">
            <v>kP0H3M</v>
          </cell>
          <cell r="D956" t="str">
            <v>03695977531</v>
          </cell>
        </row>
        <row r="957">
          <cell r="C957" t="str">
            <v>5upM70</v>
          </cell>
          <cell r="D957" t="str">
            <v>05781867562</v>
          </cell>
        </row>
        <row r="958">
          <cell r="C958" t="str">
            <v>vZI1pV</v>
          </cell>
          <cell r="D958" t="str">
            <v>88751856549</v>
          </cell>
        </row>
        <row r="959">
          <cell r="C959" t="str">
            <v>VtsRbs</v>
          </cell>
          <cell r="D959" t="str">
            <v>10403914515</v>
          </cell>
        </row>
        <row r="960">
          <cell r="C960" t="str">
            <v>aKZo45</v>
          </cell>
          <cell r="D960" t="str">
            <v>05854816520</v>
          </cell>
        </row>
        <row r="961">
          <cell r="C961" t="str">
            <v>tU9F6n</v>
          </cell>
          <cell r="D961" t="str">
            <v>88705587549</v>
          </cell>
        </row>
        <row r="962">
          <cell r="C962" t="str">
            <v>FbevjI</v>
          </cell>
          <cell r="D962" t="str">
            <v>34921419515</v>
          </cell>
        </row>
        <row r="963">
          <cell r="C963" t="str">
            <v>OpsgCd</v>
          </cell>
          <cell r="D963" t="str">
            <v>05708687509</v>
          </cell>
        </row>
        <row r="964">
          <cell r="C964" t="str">
            <v>cXzP7b</v>
          </cell>
          <cell r="D964" t="str">
            <v>54329051591</v>
          </cell>
        </row>
        <row r="965">
          <cell r="C965" t="str">
            <v>nMPs8D</v>
          </cell>
          <cell r="D965" t="str">
            <v>54513634553</v>
          </cell>
        </row>
        <row r="966">
          <cell r="C966" t="str">
            <v>qXHFl6</v>
          </cell>
          <cell r="D966" t="str">
            <v>51405440597</v>
          </cell>
        </row>
        <row r="967">
          <cell r="C967" t="str">
            <v>t74sEz</v>
          </cell>
          <cell r="D967" t="str">
            <v>03219914519</v>
          </cell>
        </row>
        <row r="968">
          <cell r="C968" t="str">
            <v>98doAU</v>
          </cell>
          <cell r="D968" t="str">
            <v>61737305534</v>
          </cell>
        </row>
        <row r="969">
          <cell r="C969" t="str">
            <v>caCOew</v>
          </cell>
          <cell r="D969" t="str">
            <v>66796300530</v>
          </cell>
        </row>
        <row r="970">
          <cell r="C970" t="str">
            <v>iXja4S</v>
          </cell>
          <cell r="D970" t="str">
            <v>03201357561</v>
          </cell>
        </row>
        <row r="971">
          <cell r="C971" t="str">
            <v>OmogCc</v>
          </cell>
          <cell r="D971" t="str">
            <v>61161900578</v>
          </cell>
        </row>
        <row r="972">
          <cell r="C972" t="str">
            <v>ZEW7VI</v>
          </cell>
          <cell r="D972" t="str">
            <v>03414422590</v>
          </cell>
        </row>
        <row r="973">
          <cell r="C973" t="str">
            <v>pZDZME</v>
          </cell>
          <cell r="D973" t="str">
            <v>03398705596</v>
          </cell>
        </row>
        <row r="974">
          <cell r="C974" t="str">
            <v>AuFhWW</v>
          </cell>
          <cell r="D974" t="str">
            <v>53594940500</v>
          </cell>
        </row>
        <row r="975">
          <cell r="C975" t="str">
            <v>uHKyud</v>
          </cell>
          <cell r="D975" t="str">
            <v>82760250563</v>
          </cell>
        </row>
        <row r="976">
          <cell r="C976" t="str">
            <v>shFDhP</v>
          </cell>
          <cell r="D976" t="str">
            <v>04229276516</v>
          </cell>
        </row>
        <row r="977">
          <cell r="C977" t="str">
            <v>FQPeSt</v>
          </cell>
          <cell r="D977" t="str">
            <v>91225647568</v>
          </cell>
        </row>
        <row r="978">
          <cell r="C978" t="str">
            <v>s9wTBD</v>
          </cell>
          <cell r="D978" t="str">
            <v>08896597536</v>
          </cell>
        </row>
        <row r="979">
          <cell r="C979" t="str">
            <v>2JhTDC</v>
          </cell>
          <cell r="D979" t="str">
            <v>93045522572</v>
          </cell>
        </row>
        <row r="980">
          <cell r="C980" t="str">
            <v>C8BsLl</v>
          </cell>
          <cell r="D980" t="str">
            <v>51009218549</v>
          </cell>
        </row>
        <row r="981">
          <cell r="C981" t="str">
            <v>IzMOQS</v>
          </cell>
          <cell r="D981" t="str">
            <v>24324353549</v>
          </cell>
        </row>
        <row r="982">
          <cell r="C982" t="str">
            <v>0iW9MP</v>
          </cell>
          <cell r="D982" t="str">
            <v>06874772554</v>
          </cell>
        </row>
        <row r="983">
          <cell r="C983" t="str">
            <v>cegAzG</v>
          </cell>
          <cell r="D983" t="str">
            <v>03716452556</v>
          </cell>
        </row>
        <row r="984">
          <cell r="C984" t="str">
            <v>1sozNe</v>
          </cell>
          <cell r="D984" t="str">
            <v>04316669540</v>
          </cell>
        </row>
        <row r="985">
          <cell r="C985" t="str">
            <v>eG6l7C</v>
          </cell>
          <cell r="D985" t="str">
            <v>81264968515</v>
          </cell>
        </row>
        <row r="986">
          <cell r="C986" t="str">
            <v>tsrACj</v>
          </cell>
          <cell r="D986" t="str">
            <v>03464007596</v>
          </cell>
        </row>
        <row r="987">
          <cell r="C987" t="str">
            <v>VIla0C</v>
          </cell>
          <cell r="D987" t="str">
            <v>06104544550</v>
          </cell>
        </row>
        <row r="988">
          <cell r="C988" t="str">
            <v>16gM67</v>
          </cell>
          <cell r="D988" t="str">
            <v>01521698570</v>
          </cell>
        </row>
        <row r="989">
          <cell r="C989" t="str">
            <v>GTklfF</v>
          </cell>
          <cell r="D989" t="str">
            <v>81894716515</v>
          </cell>
        </row>
        <row r="990">
          <cell r="C990" t="str">
            <v>ejrGFt</v>
          </cell>
          <cell r="D990" t="str">
            <v>03271332525</v>
          </cell>
        </row>
        <row r="991">
          <cell r="C991" t="str">
            <v>T2Ns5B</v>
          </cell>
          <cell r="D991" t="str">
            <v>03271332525</v>
          </cell>
        </row>
        <row r="992">
          <cell r="C992" t="str">
            <v>MVze5Q</v>
          </cell>
          <cell r="D992" t="str">
            <v>81774591553</v>
          </cell>
        </row>
        <row r="993">
          <cell r="C993" t="str">
            <v>YyPLmc</v>
          </cell>
          <cell r="D993" t="str">
            <v>00689801599</v>
          </cell>
        </row>
        <row r="994">
          <cell r="C994" t="str">
            <v>Eaxl6g</v>
          </cell>
          <cell r="D994" t="str">
            <v>05811734573</v>
          </cell>
        </row>
        <row r="995">
          <cell r="C995" t="str">
            <v>Y4Oirm</v>
          </cell>
          <cell r="D995" t="str">
            <v>86643036577</v>
          </cell>
        </row>
        <row r="996">
          <cell r="C996" t="str">
            <v>S905x9</v>
          </cell>
          <cell r="D996" t="str">
            <v>04653177589</v>
          </cell>
        </row>
        <row r="997">
          <cell r="C997" t="str">
            <v>2oQKPb</v>
          </cell>
          <cell r="D997" t="str">
            <v>04653177589</v>
          </cell>
        </row>
        <row r="998">
          <cell r="C998" t="str">
            <v>XXKMCY</v>
          </cell>
          <cell r="D998" t="str">
            <v>63226510568</v>
          </cell>
        </row>
        <row r="999">
          <cell r="C999" t="str">
            <v>E0ZwEf</v>
          </cell>
          <cell r="D999" t="str">
            <v>10627704638</v>
          </cell>
        </row>
        <row r="1000">
          <cell r="C1000" t="str">
            <v>rJC7Hd</v>
          </cell>
          <cell r="D1000" t="str">
            <v>10627704638</v>
          </cell>
        </row>
        <row r="1001">
          <cell r="C1001" t="str">
            <v>ErJkGb</v>
          </cell>
          <cell r="D1001" t="str">
            <v>13042742504</v>
          </cell>
        </row>
        <row r="1002">
          <cell r="C1002" t="str">
            <v>pq7Fz5</v>
          </cell>
          <cell r="D1002" t="str">
            <v>37135970578</v>
          </cell>
        </row>
        <row r="1003">
          <cell r="C1003" t="str">
            <v>muioks</v>
          </cell>
          <cell r="D1003" t="str">
            <v>11785977504</v>
          </cell>
        </row>
        <row r="1004">
          <cell r="C1004" t="str">
            <v>XeDLFX</v>
          </cell>
          <cell r="D1004" t="str">
            <v>27171264572</v>
          </cell>
        </row>
        <row r="1005">
          <cell r="C1005" t="str">
            <v>ppc2M1</v>
          </cell>
          <cell r="D1005" t="str">
            <v>61174670525</v>
          </cell>
        </row>
        <row r="1006">
          <cell r="C1006" t="str">
            <v>pS33My</v>
          </cell>
          <cell r="D1006" t="str">
            <v>00347004555</v>
          </cell>
        </row>
        <row r="1007">
          <cell r="C1007" t="str">
            <v>gmxYdm</v>
          </cell>
          <cell r="D1007" t="str">
            <v>00157183521</v>
          </cell>
        </row>
        <row r="1008">
          <cell r="C1008" t="str">
            <v>rUbYVp</v>
          </cell>
          <cell r="D1008" t="str">
            <v>15906213520</v>
          </cell>
        </row>
        <row r="1009">
          <cell r="C1009" t="str">
            <v>JXOhvX</v>
          </cell>
          <cell r="D1009" t="str">
            <v>82292221500</v>
          </cell>
        </row>
        <row r="1010">
          <cell r="C1010" t="str">
            <v>FNfA3K</v>
          </cell>
          <cell r="D1010" t="str">
            <v>68714530597</v>
          </cell>
        </row>
        <row r="1011">
          <cell r="C1011" t="str">
            <v>nx1bEc</v>
          </cell>
          <cell r="D1011" t="str">
            <v>05355332501</v>
          </cell>
        </row>
        <row r="1012">
          <cell r="C1012" t="str">
            <v>pXZy8D</v>
          </cell>
          <cell r="D1012" t="str">
            <v>07296911522</v>
          </cell>
        </row>
        <row r="1013">
          <cell r="C1013" t="str">
            <v>lmrfF4</v>
          </cell>
          <cell r="D1013" t="str">
            <v>86861775576</v>
          </cell>
        </row>
        <row r="1014">
          <cell r="C1014" t="str">
            <v>qx0CKp</v>
          </cell>
          <cell r="D1014" t="str">
            <v>85204030506</v>
          </cell>
        </row>
        <row r="1015">
          <cell r="C1015" t="str">
            <v>59IEPD</v>
          </cell>
          <cell r="D1015" t="str">
            <v>04911872543</v>
          </cell>
        </row>
        <row r="1016">
          <cell r="C1016" t="str">
            <v>ePHKci</v>
          </cell>
          <cell r="D1016" t="str">
            <v>09369186590</v>
          </cell>
        </row>
        <row r="1017">
          <cell r="C1017" t="str">
            <v>xMp8uo</v>
          </cell>
          <cell r="D1017" t="str">
            <v>06046737524</v>
          </cell>
        </row>
        <row r="1018">
          <cell r="C1018" t="str">
            <v>31IKjl</v>
          </cell>
          <cell r="D1018" t="str">
            <v>05526287513</v>
          </cell>
        </row>
        <row r="1019">
          <cell r="C1019" t="str">
            <v>h0fCCT</v>
          </cell>
          <cell r="D1019" t="str">
            <v>86089719501</v>
          </cell>
        </row>
        <row r="1020">
          <cell r="C1020" t="str">
            <v>y5WDGQ</v>
          </cell>
          <cell r="D1020" t="str">
            <v>07717581540</v>
          </cell>
        </row>
        <row r="1021">
          <cell r="C1021" t="str">
            <v>uGqLy0</v>
          </cell>
          <cell r="D1021" t="str">
            <v>04603843500</v>
          </cell>
        </row>
        <row r="1022">
          <cell r="C1022" t="str">
            <v>T6VFOE</v>
          </cell>
          <cell r="D1022" t="str">
            <v>07870169501</v>
          </cell>
        </row>
        <row r="1023">
          <cell r="C1023" t="str">
            <v>fJ8gn8</v>
          </cell>
          <cell r="D1023" t="str">
            <v>08288838588</v>
          </cell>
        </row>
        <row r="1024">
          <cell r="C1024" t="str">
            <v>LmcVML</v>
          </cell>
          <cell r="D1024" t="str">
            <v>03291813510</v>
          </cell>
        </row>
        <row r="1025">
          <cell r="C1025" t="str">
            <v>fsuj3P</v>
          </cell>
          <cell r="D1025" t="str">
            <v>85792959552</v>
          </cell>
        </row>
        <row r="1026">
          <cell r="C1026" t="str">
            <v>b2Dlq7</v>
          </cell>
          <cell r="D1026" t="str">
            <v>05470833860</v>
          </cell>
        </row>
        <row r="1027">
          <cell r="C1027" t="str">
            <v>sLqfyC</v>
          </cell>
          <cell r="D1027" t="str">
            <v>00775928836</v>
          </cell>
        </row>
        <row r="1028">
          <cell r="C1028" t="str">
            <v>IRoSWR</v>
          </cell>
          <cell r="D1028" t="str">
            <v>04020366543</v>
          </cell>
        </row>
        <row r="1029">
          <cell r="C1029" t="str">
            <v>G9sSMt</v>
          </cell>
          <cell r="D1029" t="str">
            <v>97803472591</v>
          </cell>
        </row>
        <row r="1030">
          <cell r="C1030" t="str">
            <v>NM1bmo</v>
          </cell>
          <cell r="D1030" t="str">
            <v>82551820553</v>
          </cell>
        </row>
        <row r="1031">
          <cell r="C1031" t="str">
            <v>cukSGr</v>
          </cell>
          <cell r="D1031" t="str">
            <v>02651272540</v>
          </cell>
        </row>
        <row r="1032">
          <cell r="C1032" t="str">
            <v>Ki4jKK</v>
          </cell>
          <cell r="D1032" t="str">
            <v>81879911515</v>
          </cell>
        </row>
        <row r="1033">
          <cell r="C1033" t="str">
            <v>j5XI13</v>
          </cell>
          <cell r="D1033" t="str">
            <v>82353697534</v>
          </cell>
        </row>
        <row r="1034">
          <cell r="C1034" t="str">
            <v>uPuCCJ</v>
          </cell>
          <cell r="D1034" t="str">
            <v>01390185575</v>
          </cell>
        </row>
        <row r="1035">
          <cell r="C1035" t="str">
            <v>qm0Gmz</v>
          </cell>
          <cell r="D1035" t="str">
            <v>08343120507</v>
          </cell>
        </row>
        <row r="1036">
          <cell r="C1036" t="str">
            <v>mm0P2M</v>
          </cell>
          <cell r="D1036" t="str">
            <v>04752493560</v>
          </cell>
        </row>
        <row r="1037">
          <cell r="C1037" t="str">
            <v>0cYANt</v>
          </cell>
          <cell r="D1037" t="str">
            <v>79413587515</v>
          </cell>
        </row>
        <row r="1038">
          <cell r="C1038" t="str">
            <v>L0QN9C</v>
          </cell>
          <cell r="D1038" t="str">
            <v>79413587515</v>
          </cell>
        </row>
        <row r="1039">
          <cell r="C1039" t="str">
            <v>Zoj14x</v>
          </cell>
          <cell r="D1039" t="str">
            <v>79413587515</v>
          </cell>
        </row>
        <row r="1040">
          <cell r="C1040" t="str">
            <v>75YBSn</v>
          </cell>
          <cell r="D1040" t="str">
            <v>79413587515</v>
          </cell>
        </row>
        <row r="1041">
          <cell r="C1041" t="str">
            <v>XotNV0</v>
          </cell>
          <cell r="D1041" t="str">
            <v>79413587515</v>
          </cell>
        </row>
        <row r="1042">
          <cell r="C1042" t="str">
            <v>KCl1XV</v>
          </cell>
          <cell r="D1042" t="str">
            <v>79413587515</v>
          </cell>
        </row>
        <row r="1043">
          <cell r="C1043" t="str">
            <v>2L9Tx0</v>
          </cell>
          <cell r="D1043" t="str">
            <v>79413587515</v>
          </cell>
        </row>
        <row r="1044">
          <cell r="C1044" t="str">
            <v>f5WUDw</v>
          </cell>
          <cell r="D1044" t="str">
            <v>79413587515</v>
          </cell>
        </row>
        <row r="1045">
          <cell r="C1045" t="str">
            <v>fCKVSL</v>
          </cell>
          <cell r="D1045" t="str">
            <v>79413587515</v>
          </cell>
        </row>
        <row r="1046">
          <cell r="C1046" t="str">
            <v>lMWMhd</v>
          </cell>
          <cell r="D1046" t="str">
            <v>79413587515</v>
          </cell>
        </row>
        <row r="1047">
          <cell r="C1047" t="str">
            <v>VXsbSc</v>
          </cell>
          <cell r="D1047" t="str">
            <v>79413587515</v>
          </cell>
        </row>
        <row r="1048">
          <cell r="C1048" t="str">
            <v>iE0eMX</v>
          </cell>
          <cell r="D1048" t="str">
            <v>79413587515</v>
          </cell>
        </row>
        <row r="1049">
          <cell r="C1049" t="str">
            <v>rJc8mG</v>
          </cell>
          <cell r="D1049" t="str">
            <v>79413587515</v>
          </cell>
        </row>
        <row r="1050">
          <cell r="C1050" t="str">
            <v>BSRazG</v>
          </cell>
          <cell r="D1050" t="str">
            <v>79413587515</v>
          </cell>
        </row>
        <row r="1051">
          <cell r="C1051" t="str">
            <v>PZL4ff</v>
          </cell>
          <cell r="D1051" t="str">
            <v>79413587515</v>
          </cell>
        </row>
        <row r="1052">
          <cell r="C1052" t="str">
            <v>Zbrbfn</v>
          </cell>
          <cell r="D1052" t="str">
            <v>79413587515</v>
          </cell>
        </row>
        <row r="1053">
          <cell r="C1053" t="str">
            <v>O0tGEf</v>
          </cell>
          <cell r="D1053" t="str">
            <v>79413587515</v>
          </cell>
        </row>
        <row r="1054">
          <cell r="C1054" t="str">
            <v>JMYpQT</v>
          </cell>
          <cell r="D1054" t="str">
            <v>79413587515</v>
          </cell>
        </row>
        <row r="1055">
          <cell r="C1055" t="str">
            <v>APit9W</v>
          </cell>
          <cell r="D1055" t="str">
            <v>79413587515</v>
          </cell>
        </row>
        <row r="1056">
          <cell r="C1056" t="str">
            <v>Weejoy</v>
          </cell>
          <cell r="D1056" t="str">
            <v>79413587515</v>
          </cell>
        </row>
        <row r="1057">
          <cell r="C1057" t="str">
            <v>f2ZxoJ</v>
          </cell>
          <cell r="D1057" t="str">
            <v>05704844561</v>
          </cell>
        </row>
        <row r="1058">
          <cell r="C1058" t="str">
            <v>2kCDPH</v>
          </cell>
          <cell r="D1058" t="str">
            <v>22747397572</v>
          </cell>
        </row>
        <row r="1059">
          <cell r="C1059" t="str">
            <v>NWY0SU</v>
          </cell>
          <cell r="D1059" t="str">
            <v>08474330564</v>
          </cell>
        </row>
        <row r="1060">
          <cell r="C1060" t="str">
            <v>69na7W</v>
          </cell>
          <cell r="D1060" t="str">
            <v>06269398525</v>
          </cell>
        </row>
        <row r="1061">
          <cell r="C1061" t="str">
            <v>ZkB04P</v>
          </cell>
          <cell r="D1061" t="str">
            <v>11260920534</v>
          </cell>
        </row>
        <row r="1062">
          <cell r="C1062" t="str">
            <v>2LWBek</v>
          </cell>
          <cell r="D1062" t="str">
            <v>05213219560</v>
          </cell>
        </row>
        <row r="1063">
          <cell r="C1063" t="str">
            <v>CO7bHh</v>
          </cell>
          <cell r="D1063" t="str">
            <v>19304447534</v>
          </cell>
        </row>
        <row r="1064">
          <cell r="C1064" t="str">
            <v>iP0e3P</v>
          </cell>
          <cell r="D1064" t="str">
            <v>02670890580</v>
          </cell>
        </row>
        <row r="1065">
          <cell r="C1065" t="str">
            <v>fn3Prv</v>
          </cell>
          <cell r="D1065" t="str">
            <v>00910986533</v>
          </cell>
        </row>
        <row r="1066">
          <cell r="C1066" t="str">
            <v>RNUxIj</v>
          </cell>
          <cell r="D1066" t="str">
            <v>45142033515</v>
          </cell>
        </row>
        <row r="1067">
          <cell r="C1067" t="str">
            <v>7TF8e0</v>
          </cell>
          <cell r="D1067" t="str">
            <v>01797577506</v>
          </cell>
        </row>
        <row r="1068">
          <cell r="C1068" t="str">
            <v>J47ufx</v>
          </cell>
          <cell r="D1068" t="str">
            <v>01737594595</v>
          </cell>
        </row>
        <row r="1069">
          <cell r="C1069" t="str">
            <v>0HwUDA</v>
          </cell>
          <cell r="D1069" t="str">
            <v>52192784520</v>
          </cell>
        </row>
        <row r="1070">
          <cell r="C1070" t="str">
            <v>I5grpP</v>
          </cell>
          <cell r="D1070" t="str">
            <v>84506490568</v>
          </cell>
        </row>
        <row r="1071">
          <cell r="C1071" t="str">
            <v>36lZIu</v>
          </cell>
          <cell r="D1071" t="str">
            <v>06237018557</v>
          </cell>
        </row>
        <row r="1072">
          <cell r="C1072" t="str">
            <v>qE9lkc</v>
          </cell>
          <cell r="D1072" t="str">
            <v>18862012500</v>
          </cell>
        </row>
        <row r="1073">
          <cell r="C1073" t="str">
            <v>XFJGq5</v>
          </cell>
          <cell r="D1073" t="str">
            <v>16632940544</v>
          </cell>
        </row>
        <row r="1074">
          <cell r="C1074" t="str">
            <v>6ygg4x</v>
          </cell>
          <cell r="D1074" t="str">
            <v>27443213549</v>
          </cell>
        </row>
        <row r="1075">
          <cell r="C1075" t="str">
            <v>aSrOfi</v>
          </cell>
          <cell r="D1075" t="str">
            <v>27443213549</v>
          </cell>
        </row>
        <row r="1076">
          <cell r="C1076" t="str">
            <v>BtUHQP</v>
          </cell>
          <cell r="D1076" t="str">
            <v>98035657534</v>
          </cell>
        </row>
        <row r="1077">
          <cell r="C1077" t="str">
            <v>FK5YDw</v>
          </cell>
          <cell r="D1077" t="str">
            <v>38100398534</v>
          </cell>
        </row>
        <row r="1078">
          <cell r="C1078" t="str">
            <v>uWeCUA</v>
          </cell>
          <cell r="D1078" t="str">
            <v>24750824534</v>
          </cell>
        </row>
        <row r="1079">
          <cell r="C1079" t="str">
            <v>XyyU1e</v>
          </cell>
          <cell r="D1079" t="str">
            <v>04094482571</v>
          </cell>
        </row>
        <row r="1080">
          <cell r="C1080" t="str">
            <v>qhFraq</v>
          </cell>
          <cell r="D1080" t="str">
            <v>57678200587</v>
          </cell>
        </row>
        <row r="1081">
          <cell r="C1081" t="str">
            <v>IuIzSv</v>
          </cell>
          <cell r="D1081" t="str">
            <v>29108659591</v>
          </cell>
        </row>
        <row r="1082">
          <cell r="C1082" t="str">
            <v>KpCqYj</v>
          </cell>
          <cell r="D1082" t="str">
            <v>34742174534</v>
          </cell>
        </row>
        <row r="1083">
          <cell r="C1083" t="str">
            <v>CZ7bdt</v>
          </cell>
          <cell r="D1083" t="str">
            <v>64449580591</v>
          </cell>
        </row>
        <row r="1084">
          <cell r="C1084" t="str">
            <v>h0oLTE</v>
          </cell>
          <cell r="D1084" t="str">
            <v>32568835591</v>
          </cell>
        </row>
        <row r="1085">
          <cell r="C1085" t="str">
            <v>av9rhh</v>
          </cell>
          <cell r="D1085" t="str">
            <v>00773192573</v>
          </cell>
        </row>
        <row r="1086">
          <cell r="C1086" t="str">
            <v>cqYVbW</v>
          </cell>
          <cell r="D1086" t="str">
            <v>61157040578</v>
          </cell>
        </row>
        <row r="1087">
          <cell r="C1087" t="str">
            <v>tqIvbX</v>
          </cell>
          <cell r="D1087" t="str">
            <v>34158553415</v>
          </cell>
        </row>
        <row r="1088">
          <cell r="C1088" t="str">
            <v>K6445p</v>
          </cell>
          <cell r="D1088" t="str">
            <v>05162042544</v>
          </cell>
        </row>
        <row r="1089">
          <cell r="C1089" t="str">
            <v>s2JDbr</v>
          </cell>
          <cell r="D1089" t="str">
            <v>96802650568</v>
          </cell>
        </row>
        <row r="1090">
          <cell r="C1090" t="str">
            <v>3peHFk</v>
          </cell>
          <cell r="D1090" t="str">
            <v>63438607549</v>
          </cell>
        </row>
        <row r="1091">
          <cell r="C1091" t="str">
            <v>1DQ43U</v>
          </cell>
          <cell r="D1091" t="str">
            <v>01508023581</v>
          </cell>
        </row>
        <row r="1092">
          <cell r="C1092" t="str">
            <v>8wThA6</v>
          </cell>
          <cell r="D1092" t="str">
            <v>01788941500</v>
          </cell>
        </row>
        <row r="1093">
          <cell r="C1093" t="str">
            <v>cDYxNE</v>
          </cell>
          <cell r="D1093" t="str">
            <v>05009454548</v>
          </cell>
        </row>
        <row r="1094">
          <cell r="C1094" t="str">
            <v>0lVyMl</v>
          </cell>
          <cell r="D1094" t="str">
            <v>04229420579</v>
          </cell>
        </row>
        <row r="1095">
          <cell r="C1095" t="str">
            <v>h9fnFT</v>
          </cell>
          <cell r="D1095" t="str">
            <v>04899878508</v>
          </cell>
        </row>
        <row r="1096">
          <cell r="C1096" t="str">
            <v>wjEfAo</v>
          </cell>
          <cell r="D1096" t="str">
            <v>41088956572</v>
          </cell>
        </row>
        <row r="1097">
          <cell r="C1097" t="str">
            <v>pFwZFR</v>
          </cell>
          <cell r="D1097" t="str">
            <v>30990831515</v>
          </cell>
        </row>
        <row r="1098">
          <cell r="C1098" t="str">
            <v>hPRnlj</v>
          </cell>
          <cell r="D1098" t="str">
            <v>03632045550</v>
          </cell>
        </row>
        <row r="1099">
          <cell r="C1099" t="str">
            <v>fN6nHv</v>
          </cell>
          <cell r="D1099" t="str">
            <v>03189306508</v>
          </cell>
        </row>
        <row r="1100">
          <cell r="C1100" t="str">
            <v>9Da8kC</v>
          </cell>
          <cell r="D1100" t="str">
            <v>05561127500</v>
          </cell>
        </row>
        <row r="1101">
          <cell r="C1101" t="str">
            <v>FgppN7</v>
          </cell>
          <cell r="D1101" t="str">
            <v>05561127500</v>
          </cell>
        </row>
        <row r="1102">
          <cell r="C1102" t="str">
            <v>QPjXCo</v>
          </cell>
          <cell r="D1102" t="str">
            <v>98956221553</v>
          </cell>
        </row>
        <row r="1103">
          <cell r="C1103" t="str">
            <v>jxrun9</v>
          </cell>
          <cell r="D1103" t="str">
            <v>08277541597</v>
          </cell>
        </row>
        <row r="1104">
          <cell r="C1104" t="str">
            <v>XuMWQP</v>
          </cell>
          <cell r="D1104" t="str">
            <v>07446010533</v>
          </cell>
        </row>
        <row r="1105">
          <cell r="C1105" t="str">
            <v>RJnfL3</v>
          </cell>
          <cell r="D1105" t="str">
            <v>02108883509</v>
          </cell>
        </row>
        <row r="1106">
          <cell r="C1106" t="str">
            <v>LgFIwv</v>
          </cell>
          <cell r="D1106" t="str">
            <v>05048866576</v>
          </cell>
        </row>
        <row r="1107">
          <cell r="C1107" t="str">
            <v>9MAQSb</v>
          </cell>
          <cell r="D1107" t="str">
            <v>01223985300</v>
          </cell>
        </row>
        <row r="1108">
          <cell r="C1108" t="str">
            <v>Y4b7NK</v>
          </cell>
          <cell r="D1108" t="str">
            <v>06224773580</v>
          </cell>
        </row>
        <row r="1109">
          <cell r="C1109" t="str">
            <v>jst3e8</v>
          </cell>
          <cell r="D1109" t="str">
            <v>22975110510</v>
          </cell>
        </row>
        <row r="1110">
          <cell r="C1110" t="str">
            <v>M21aPV</v>
          </cell>
          <cell r="D1110" t="str">
            <v>53645669515</v>
          </cell>
        </row>
        <row r="1111">
          <cell r="C1111" t="str">
            <v>IsQqT3</v>
          </cell>
          <cell r="D1111" t="str">
            <v>10626603587</v>
          </cell>
        </row>
        <row r="1112">
          <cell r="C1112" t="str">
            <v>s4MxSm</v>
          </cell>
          <cell r="D1112" t="str">
            <v>01604758562</v>
          </cell>
        </row>
        <row r="1113">
          <cell r="C1113" t="str">
            <v>AB0gNs</v>
          </cell>
          <cell r="D1113" t="str">
            <v>93904479504</v>
          </cell>
        </row>
        <row r="1114">
          <cell r="C1114" t="str">
            <v>rNvacB</v>
          </cell>
          <cell r="D1114" t="str">
            <v>08427544588</v>
          </cell>
        </row>
        <row r="1115">
          <cell r="C1115" t="str">
            <v>bANxQ6</v>
          </cell>
          <cell r="D1115" t="str">
            <v>13500716504</v>
          </cell>
        </row>
        <row r="1116">
          <cell r="C1116" t="str">
            <v>1NGDSI</v>
          </cell>
          <cell r="D1116" t="str">
            <v>28743881572</v>
          </cell>
        </row>
        <row r="1117">
          <cell r="C1117" t="str">
            <v>nJDPVm</v>
          </cell>
          <cell r="D1117" t="str">
            <v>80952828553</v>
          </cell>
        </row>
        <row r="1118">
          <cell r="C1118" t="str">
            <v>Oiah48</v>
          </cell>
          <cell r="D1118" t="str">
            <v>61120049504</v>
          </cell>
        </row>
        <row r="1119">
          <cell r="C1119" t="str">
            <v>7d4UtL</v>
          </cell>
          <cell r="D1119" t="str">
            <v>82645949568</v>
          </cell>
        </row>
        <row r="1120">
          <cell r="C1120" t="str">
            <v>EasoGQ</v>
          </cell>
          <cell r="D1120" t="str">
            <v>66821274568</v>
          </cell>
        </row>
        <row r="1121">
          <cell r="C1121" t="str">
            <v>aKIUZA</v>
          </cell>
          <cell r="D1121" t="str">
            <v>06576872437</v>
          </cell>
        </row>
        <row r="1122">
          <cell r="C1122" t="str">
            <v>G5oCWQ</v>
          </cell>
          <cell r="D1122" t="str">
            <v>32605978591</v>
          </cell>
        </row>
        <row r="1123">
          <cell r="C1123" t="str">
            <v>T2DZT6</v>
          </cell>
          <cell r="D1123" t="str">
            <v>61138983500</v>
          </cell>
        </row>
        <row r="1124">
          <cell r="C1124" t="str">
            <v>dW5IQY</v>
          </cell>
          <cell r="D1124" t="str">
            <v>76792390534</v>
          </cell>
        </row>
        <row r="1125">
          <cell r="C1125" t="str">
            <v>OKL1K0</v>
          </cell>
          <cell r="D1125" t="str">
            <v>77603567572</v>
          </cell>
        </row>
        <row r="1126">
          <cell r="C1126" t="str">
            <v>rmXrhK</v>
          </cell>
          <cell r="D1126" t="str">
            <v>02664574523</v>
          </cell>
        </row>
        <row r="1127">
          <cell r="C1127" t="str">
            <v>SKcFC0</v>
          </cell>
          <cell r="D1127" t="str">
            <v>08347391513</v>
          </cell>
        </row>
        <row r="1128">
          <cell r="C1128" t="str">
            <v>VHIp7c</v>
          </cell>
          <cell r="D1128" t="str">
            <v>06950995580</v>
          </cell>
        </row>
        <row r="1129">
          <cell r="C1129" t="str">
            <v>QUmSRe</v>
          </cell>
          <cell r="D1129" t="str">
            <v>08779530583</v>
          </cell>
        </row>
        <row r="1130">
          <cell r="C1130" t="str">
            <v>ytfiHd</v>
          </cell>
          <cell r="D1130" t="str">
            <v>02571354566</v>
          </cell>
        </row>
        <row r="1131">
          <cell r="C1131" t="str">
            <v>9tYCVH</v>
          </cell>
          <cell r="D1131" t="str">
            <v>03028091550</v>
          </cell>
        </row>
        <row r="1132">
          <cell r="C1132" t="str">
            <v>zppL84</v>
          </cell>
          <cell r="D1132" t="str">
            <v>01635341523</v>
          </cell>
        </row>
        <row r="1133">
          <cell r="C1133" t="str">
            <v>ZY4JmI</v>
          </cell>
          <cell r="D1133" t="str">
            <v>63499738520</v>
          </cell>
        </row>
        <row r="1134">
          <cell r="C1134" t="str">
            <v>jmO8th</v>
          </cell>
          <cell r="D1134" t="str">
            <v>01742902502</v>
          </cell>
        </row>
        <row r="1135">
          <cell r="C1135" t="str">
            <v>x88NW0</v>
          </cell>
          <cell r="D1135" t="str">
            <v>01742902502</v>
          </cell>
        </row>
        <row r="1136">
          <cell r="C1136" t="str">
            <v>HWc9X4</v>
          </cell>
          <cell r="D1136" t="str">
            <v>01742902502</v>
          </cell>
        </row>
        <row r="1137">
          <cell r="C1137" t="str">
            <v>HCYP6V</v>
          </cell>
          <cell r="D1137" t="str">
            <v>21561788520</v>
          </cell>
        </row>
        <row r="1138">
          <cell r="C1138" t="str">
            <v>sTCftW</v>
          </cell>
          <cell r="D1138" t="str">
            <v>26304406568</v>
          </cell>
        </row>
        <row r="1139">
          <cell r="C1139" t="str">
            <v>OfMMXZ</v>
          </cell>
          <cell r="D1139" t="str">
            <v>81445830515</v>
          </cell>
        </row>
        <row r="1140">
          <cell r="C1140" t="str">
            <v>ZG0nsx</v>
          </cell>
          <cell r="D1140" t="str">
            <v>35995416553</v>
          </cell>
        </row>
        <row r="1141">
          <cell r="C1141" t="str">
            <v>uBoA1K</v>
          </cell>
          <cell r="D1141" t="str">
            <v>06324106551</v>
          </cell>
        </row>
        <row r="1142">
          <cell r="C1142" t="str">
            <v>bo3mdZ</v>
          </cell>
          <cell r="D1142" t="str">
            <v>54361435553</v>
          </cell>
        </row>
        <row r="1143">
          <cell r="C1143" t="str">
            <v>T6HjFt</v>
          </cell>
          <cell r="D1143" t="str">
            <v>45611750591</v>
          </cell>
        </row>
        <row r="1144">
          <cell r="C1144" t="str">
            <v>XI4qof</v>
          </cell>
          <cell r="D1144" t="str">
            <v>10091560551</v>
          </cell>
        </row>
        <row r="1145">
          <cell r="C1145" t="str">
            <v>fKonbo</v>
          </cell>
          <cell r="D1145" t="str">
            <v>05651750509</v>
          </cell>
        </row>
        <row r="1146">
          <cell r="C1146" t="str">
            <v>JK12Kv</v>
          </cell>
          <cell r="D1146" t="str">
            <v>82257779568</v>
          </cell>
        </row>
        <row r="1147">
          <cell r="C1147" t="str">
            <v>uKIYgF</v>
          </cell>
          <cell r="D1147" t="str">
            <v>37127195587</v>
          </cell>
        </row>
        <row r="1148">
          <cell r="C1148" t="str">
            <v>7gpfgs</v>
          </cell>
          <cell r="D1148" t="str">
            <v>46791493534</v>
          </cell>
        </row>
        <row r="1149">
          <cell r="C1149" t="str">
            <v>sRjvWZ</v>
          </cell>
          <cell r="D1149" t="str">
            <v>86551724566</v>
          </cell>
        </row>
        <row r="1150">
          <cell r="C1150" t="str">
            <v>zKMf6B</v>
          </cell>
          <cell r="D1150" t="str">
            <v>05349897560</v>
          </cell>
        </row>
        <row r="1151">
          <cell r="C1151" t="str">
            <v>ezJUR0</v>
          </cell>
          <cell r="D1151" t="str">
            <v>50096257504</v>
          </cell>
        </row>
        <row r="1152">
          <cell r="C1152" t="str">
            <v>J2DJEB</v>
          </cell>
          <cell r="D1152" t="str">
            <v>81208855549</v>
          </cell>
        </row>
        <row r="1153">
          <cell r="C1153" t="str">
            <v>mwofJg</v>
          </cell>
          <cell r="D1153" t="str">
            <v>43647782572</v>
          </cell>
        </row>
        <row r="1154">
          <cell r="C1154" t="str">
            <v>JMtPJF</v>
          </cell>
          <cell r="D1154" t="str">
            <v>48246077520</v>
          </cell>
        </row>
        <row r="1155">
          <cell r="C1155" t="str">
            <v>wou893</v>
          </cell>
          <cell r="D1155" t="str">
            <v>79413587515</v>
          </cell>
        </row>
        <row r="1156">
          <cell r="C1156" t="str">
            <v>1HIxJR</v>
          </cell>
          <cell r="D1156" t="str">
            <v>79413587515</v>
          </cell>
        </row>
        <row r="1157">
          <cell r="C1157" t="str">
            <v>pAXooc</v>
          </cell>
          <cell r="D1157" t="str">
            <v>79413587515</v>
          </cell>
        </row>
        <row r="1158">
          <cell r="C1158" t="str">
            <v>jLLAgW</v>
          </cell>
          <cell r="D1158" t="str">
            <v>79413587515</v>
          </cell>
        </row>
        <row r="1159">
          <cell r="C1159" t="str">
            <v>o3KXP5</v>
          </cell>
          <cell r="D1159" t="str">
            <v>79413587515</v>
          </cell>
        </row>
        <row r="1160">
          <cell r="C1160" t="str">
            <v>1C8Zh7</v>
          </cell>
          <cell r="D1160" t="str">
            <v>79413587515</v>
          </cell>
        </row>
        <row r="1161">
          <cell r="C1161" t="str">
            <v>CARadv</v>
          </cell>
          <cell r="D1161" t="str">
            <v>79413587515</v>
          </cell>
        </row>
        <row r="1162">
          <cell r="C1162" t="str">
            <v>7fhhW3</v>
          </cell>
          <cell r="D1162" t="str">
            <v>79413587515</v>
          </cell>
        </row>
        <row r="1163">
          <cell r="C1163" t="str">
            <v>RdQ8Hm</v>
          </cell>
          <cell r="D1163" t="str">
            <v>79413587515</v>
          </cell>
        </row>
        <row r="1164">
          <cell r="C1164" t="str">
            <v>qafC7M</v>
          </cell>
          <cell r="D1164" t="str">
            <v>79413587515</v>
          </cell>
        </row>
        <row r="1165">
          <cell r="C1165" t="str">
            <v>ScucZu</v>
          </cell>
          <cell r="D1165" t="str">
            <v>79413587515</v>
          </cell>
        </row>
        <row r="1166">
          <cell r="C1166" t="str">
            <v>kayp4B</v>
          </cell>
          <cell r="D1166" t="str">
            <v>79413587515</v>
          </cell>
        </row>
        <row r="1167">
          <cell r="C1167" t="str">
            <v>7UgyX7</v>
          </cell>
          <cell r="D1167" t="str">
            <v>79413587515</v>
          </cell>
        </row>
        <row r="1168">
          <cell r="C1168" t="str">
            <v>BXq9FV</v>
          </cell>
          <cell r="D1168" t="str">
            <v>79413587515</v>
          </cell>
        </row>
        <row r="1169">
          <cell r="C1169" t="str">
            <v>AvnUyL</v>
          </cell>
          <cell r="D1169" t="str">
            <v>79413587515</v>
          </cell>
        </row>
        <row r="1170">
          <cell r="C1170" t="str">
            <v>vV5hiu</v>
          </cell>
          <cell r="D1170" t="str">
            <v>79413587515</v>
          </cell>
        </row>
        <row r="1171">
          <cell r="C1171" t="str">
            <v>YDHcCv</v>
          </cell>
          <cell r="D1171" t="str">
            <v>79413587515</v>
          </cell>
        </row>
        <row r="1172">
          <cell r="C1172" t="str">
            <v>bnoWmy</v>
          </cell>
          <cell r="D1172" t="str">
            <v>79413587515</v>
          </cell>
        </row>
        <row r="1173">
          <cell r="C1173" t="str">
            <v>Z5Nwxa</v>
          </cell>
          <cell r="D1173" t="str">
            <v>79413587515</v>
          </cell>
        </row>
        <row r="1174">
          <cell r="C1174" t="str">
            <v>pXYewT</v>
          </cell>
          <cell r="D1174" t="str">
            <v>79413587515</v>
          </cell>
        </row>
        <row r="1175">
          <cell r="C1175" t="str">
            <v>3J64zU</v>
          </cell>
          <cell r="D1175" t="str">
            <v>79413587515</v>
          </cell>
        </row>
        <row r="1176">
          <cell r="C1176" t="str">
            <v>F7n3Lh</v>
          </cell>
          <cell r="D1176" t="str">
            <v>79413587515</v>
          </cell>
        </row>
        <row r="1177">
          <cell r="C1177" t="str">
            <v>9yGF2g</v>
          </cell>
          <cell r="D1177" t="str">
            <v>79413587515</v>
          </cell>
        </row>
        <row r="1178">
          <cell r="C1178" t="str">
            <v>Ri5BaK</v>
          </cell>
          <cell r="D1178" t="str">
            <v>79413587515</v>
          </cell>
        </row>
        <row r="1179">
          <cell r="C1179" t="str">
            <v>LmXJdi</v>
          </cell>
          <cell r="D1179" t="str">
            <v>79413587515</v>
          </cell>
        </row>
        <row r="1180">
          <cell r="C1180" t="str">
            <v>ZoYzxX</v>
          </cell>
          <cell r="D1180" t="str">
            <v>79413587515</v>
          </cell>
        </row>
        <row r="1181">
          <cell r="C1181" t="str">
            <v>dZwHGc</v>
          </cell>
          <cell r="D1181" t="str">
            <v>79413587515</v>
          </cell>
        </row>
        <row r="1182">
          <cell r="C1182" t="str">
            <v>Ibpzrw</v>
          </cell>
          <cell r="D1182" t="str">
            <v>79413587515</v>
          </cell>
        </row>
        <row r="1183">
          <cell r="C1183" t="str">
            <v>PfV007</v>
          </cell>
          <cell r="D1183" t="str">
            <v>79413587515</v>
          </cell>
        </row>
        <row r="1184">
          <cell r="C1184" t="str">
            <v>dJCgef</v>
          </cell>
          <cell r="D1184" t="str">
            <v>79413587515</v>
          </cell>
        </row>
        <row r="1185">
          <cell r="C1185" t="str">
            <v>fQStEt</v>
          </cell>
          <cell r="D1185" t="str">
            <v>79413587515</v>
          </cell>
        </row>
        <row r="1186">
          <cell r="C1186" t="str">
            <v>9n9Yva</v>
          </cell>
          <cell r="D1186" t="str">
            <v>79413587515</v>
          </cell>
        </row>
        <row r="1187">
          <cell r="C1187" t="str">
            <v>1AFPAp</v>
          </cell>
          <cell r="D1187" t="str">
            <v>79413587515</v>
          </cell>
        </row>
        <row r="1188">
          <cell r="C1188" t="str">
            <v>2KATwM</v>
          </cell>
          <cell r="D1188" t="str">
            <v>79413587515</v>
          </cell>
        </row>
        <row r="1189">
          <cell r="C1189" t="str">
            <v>yLixA3</v>
          </cell>
          <cell r="D1189" t="str">
            <v>79413587515</v>
          </cell>
        </row>
        <row r="1190">
          <cell r="C1190" t="str">
            <v>toHIRz</v>
          </cell>
          <cell r="D1190" t="str">
            <v>79413587515</v>
          </cell>
        </row>
        <row r="1191">
          <cell r="C1191" t="str">
            <v>0Z09Dk</v>
          </cell>
          <cell r="D1191" t="str">
            <v>79413587515</v>
          </cell>
        </row>
        <row r="1192">
          <cell r="C1192" t="str">
            <v>opn9Yz</v>
          </cell>
          <cell r="D1192" t="str">
            <v>79413587515</v>
          </cell>
        </row>
        <row r="1193">
          <cell r="C1193" t="str">
            <v>X3W7tM</v>
          </cell>
          <cell r="D1193" t="str">
            <v>79413587515</v>
          </cell>
        </row>
        <row r="1194">
          <cell r="C1194" t="str">
            <v>qK6YVI</v>
          </cell>
          <cell r="D1194" t="str">
            <v>79413587515</v>
          </cell>
        </row>
        <row r="1195">
          <cell r="C1195" t="str">
            <v>1TDMUb</v>
          </cell>
          <cell r="D1195" t="str">
            <v>75972700549</v>
          </cell>
        </row>
        <row r="1196">
          <cell r="C1196" t="str">
            <v>hZ4TuQ</v>
          </cell>
          <cell r="D1196" t="str">
            <v>95286853587</v>
          </cell>
        </row>
        <row r="1197">
          <cell r="C1197" t="str">
            <v>MKs1CU</v>
          </cell>
          <cell r="D1197" t="str">
            <v>02019832577</v>
          </cell>
        </row>
        <row r="1198">
          <cell r="C1198" t="str">
            <v>Yygkbu</v>
          </cell>
          <cell r="D1198" t="str">
            <v>02019832577</v>
          </cell>
        </row>
        <row r="1199">
          <cell r="C1199" t="str">
            <v>dL6fIc</v>
          </cell>
          <cell r="D1199" t="str">
            <v>04997480509</v>
          </cell>
        </row>
        <row r="1200">
          <cell r="C1200" t="str">
            <v>0mwTTX</v>
          </cell>
          <cell r="D1200" t="str">
            <v>01848656548</v>
          </cell>
        </row>
        <row r="1201">
          <cell r="C1201" t="str">
            <v>9XuPkp</v>
          </cell>
          <cell r="D1201" t="str">
            <v>86862673513</v>
          </cell>
        </row>
        <row r="1202">
          <cell r="C1202" t="str">
            <v>RiFniM</v>
          </cell>
          <cell r="D1202" t="str">
            <v>93325924549</v>
          </cell>
        </row>
        <row r="1203">
          <cell r="C1203" t="str">
            <v>RGGv3b</v>
          </cell>
          <cell r="D1203" t="str">
            <v>05577992524</v>
          </cell>
        </row>
        <row r="1204">
          <cell r="C1204" t="str">
            <v>wGkWwF</v>
          </cell>
          <cell r="D1204" t="str">
            <v>31041833415</v>
          </cell>
        </row>
        <row r="1205">
          <cell r="C1205" t="str">
            <v>4SwJNa</v>
          </cell>
          <cell r="D1205" t="str">
            <v>01687170509</v>
          </cell>
        </row>
        <row r="1206">
          <cell r="C1206" t="str">
            <v>J1A34I</v>
          </cell>
          <cell r="D1206" t="str">
            <v>03229640594</v>
          </cell>
        </row>
        <row r="1207">
          <cell r="C1207" t="str">
            <v>NFsrWl</v>
          </cell>
          <cell r="D1207" t="str">
            <v>55156363504</v>
          </cell>
        </row>
        <row r="1208">
          <cell r="C1208" t="str">
            <v>7xYE5T</v>
          </cell>
          <cell r="D1208" t="str">
            <v>99758814591</v>
          </cell>
        </row>
        <row r="1209">
          <cell r="C1209" t="str">
            <v>QmSLWP</v>
          </cell>
          <cell r="D1209" t="str">
            <v>54366950510</v>
          </cell>
        </row>
        <row r="1210">
          <cell r="C1210" t="str">
            <v>Co9Uah</v>
          </cell>
          <cell r="D1210" t="str">
            <v>97735698534</v>
          </cell>
        </row>
        <row r="1211">
          <cell r="C1211" t="str">
            <v>TGhi2t</v>
          </cell>
          <cell r="D1211" t="str">
            <v>97735698534</v>
          </cell>
        </row>
        <row r="1212">
          <cell r="C1212" t="str">
            <v>3hYx7N</v>
          </cell>
          <cell r="D1212" t="str">
            <v>07827465510</v>
          </cell>
        </row>
        <row r="1213">
          <cell r="C1213" t="str">
            <v>uoY6Vw</v>
          </cell>
          <cell r="D1213" t="str">
            <v>01903161525</v>
          </cell>
        </row>
        <row r="1214">
          <cell r="C1214" t="str">
            <v>hVa00r</v>
          </cell>
          <cell r="D1214" t="str">
            <v>82189099587</v>
          </cell>
        </row>
        <row r="1215">
          <cell r="C1215" t="str">
            <v>xs1eKw</v>
          </cell>
          <cell r="D1215" t="str">
            <v>07830764522</v>
          </cell>
        </row>
        <row r="1216">
          <cell r="C1216" t="str">
            <v>GyRNhj</v>
          </cell>
          <cell r="D1216" t="str">
            <v>01302909550</v>
          </cell>
        </row>
        <row r="1217">
          <cell r="C1217" t="str">
            <v>mXbKag</v>
          </cell>
          <cell r="D1217" t="str">
            <v>08133304598</v>
          </cell>
        </row>
        <row r="1218">
          <cell r="C1218" t="str">
            <v>Q4445N</v>
          </cell>
          <cell r="D1218" t="str">
            <v>07378626538</v>
          </cell>
        </row>
        <row r="1219">
          <cell r="C1219" t="str">
            <v>N6iVsI</v>
          </cell>
          <cell r="D1219" t="str">
            <v>03637879506</v>
          </cell>
        </row>
        <row r="1220">
          <cell r="C1220" t="str">
            <v>nVUg7y</v>
          </cell>
          <cell r="D1220" t="str">
            <v>33973555591</v>
          </cell>
        </row>
        <row r="1221">
          <cell r="C1221" t="str">
            <v>VDScVW</v>
          </cell>
          <cell r="D1221" t="str">
            <v>18744079591</v>
          </cell>
        </row>
        <row r="1222">
          <cell r="C1222" t="str">
            <v>M6RhAM</v>
          </cell>
          <cell r="D1222" t="str">
            <v>81284357520</v>
          </cell>
        </row>
        <row r="1223">
          <cell r="C1223" t="str">
            <v>6Msq5J</v>
          </cell>
          <cell r="D1223" t="str">
            <v>36501794587</v>
          </cell>
        </row>
        <row r="1224">
          <cell r="C1224" t="str">
            <v>uYezgK</v>
          </cell>
          <cell r="D1224" t="str">
            <v>05842640546</v>
          </cell>
        </row>
        <row r="1225">
          <cell r="C1225" t="str">
            <v>zUWm1p</v>
          </cell>
          <cell r="D1225" t="str">
            <v>00876922523</v>
          </cell>
        </row>
        <row r="1226">
          <cell r="C1226" t="str">
            <v>PlAgEu</v>
          </cell>
          <cell r="D1226" t="str">
            <v>94782636504</v>
          </cell>
        </row>
        <row r="1227">
          <cell r="C1227" t="str">
            <v>E0RAyl</v>
          </cell>
          <cell r="D1227" t="str">
            <v>48985805568</v>
          </cell>
        </row>
        <row r="1228">
          <cell r="C1228" t="str">
            <v>ujvnFi</v>
          </cell>
          <cell r="D1228" t="str">
            <v>08868669528</v>
          </cell>
        </row>
        <row r="1229">
          <cell r="C1229" t="str">
            <v>yRdXei</v>
          </cell>
          <cell r="D1229" t="str">
            <v>08868669528</v>
          </cell>
        </row>
        <row r="1230">
          <cell r="C1230" t="str">
            <v>gsIJOW</v>
          </cell>
          <cell r="D1230" t="str">
            <v>12009809564</v>
          </cell>
        </row>
        <row r="1231">
          <cell r="C1231" t="str">
            <v>zkwSWl</v>
          </cell>
          <cell r="D1231" t="str">
            <v>90718550587</v>
          </cell>
        </row>
        <row r="1232">
          <cell r="C1232" t="str">
            <v>eDeAlx</v>
          </cell>
          <cell r="D1232" t="str">
            <v>05931319590</v>
          </cell>
        </row>
        <row r="1233">
          <cell r="C1233" t="str">
            <v>SxSXRt</v>
          </cell>
          <cell r="D1233" t="str">
            <v>04828340564</v>
          </cell>
        </row>
        <row r="1234">
          <cell r="C1234" t="str">
            <v>HgpqXi</v>
          </cell>
          <cell r="D1234" t="str">
            <v>87742772515</v>
          </cell>
        </row>
        <row r="1235">
          <cell r="C1235" t="str">
            <v>DCFwOm</v>
          </cell>
          <cell r="D1235" t="str">
            <v>18986150719</v>
          </cell>
        </row>
        <row r="1236">
          <cell r="C1236" t="str">
            <v>DcS7ST</v>
          </cell>
          <cell r="D1236" t="str">
            <v>02744706590</v>
          </cell>
        </row>
        <row r="1237">
          <cell r="C1237" t="str">
            <v>B3xAPM</v>
          </cell>
          <cell r="D1237" t="str">
            <v>02873975563</v>
          </cell>
        </row>
        <row r="1238">
          <cell r="C1238" t="str">
            <v>66VOeK</v>
          </cell>
          <cell r="D1238" t="str">
            <v>07404384508</v>
          </cell>
        </row>
        <row r="1239">
          <cell r="C1239" t="str">
            <v>nlqwZE</v>
          </cell>
          <cell r="D1239" t="str">
            <v>02846290571</v>
          </cell>
        </row>
        <row r="1240">
          <cell r="C1240" t="str">
            <v>NndIXO</v>
          </cell>
          <cell r="D1240" t="str">
            <v>03078247562</v>
          </cell>
        </row>
        <row r="1241">
          <cell r="C1241" t="str">
            <v>c9BFsa</v>
          </cell>
          <cell r="D1241" t="str">
            <v>06090098507</v>
          </cell>
        </row>
        <row r="1242">
          <cell r="C1242" t="str">
            <v>4KiMXS</v>
          </cell>
          <cell r="D1242" t="str">
            <v>07722107567</v>
          </cell>
        </row>
        <row r="1243">
          <cell r="C1243" t="str">
            <v>mndXEw</v>
          </cell>
          <cell r="D1243" t="str">
            <v>87628074553</v>
          </cell>
        </row>
        <row r="1244">
          <cell r="C1244" t="str">
            <v>z1za91</v>
          </cell>
          <cell r="D1244" t="str">
            <v>03506007599</v>
          </cell>
        </row>
        <row r="1245">
          <cell r="C1245" t="str">
            <v>XYJ1fz</v>
          </cell>
          <cell r="D1245" t="str">
            <v>00786436514</v>
          </cell>
        </row>
        <row r="1246">
          <cell r="C1246" t="str">
            <v>dBfLVh</v>
          </cell>
          <cell r="D1246" t="str">
            <v>97065099504</v>
          </cell>
        </row>
        <row r="1247">
          <cell r="C1247" t="str">
            <v>dVFpOo</v>
          </cell>
          <cell r="D1247" t="str">
            <v>04131221586</v>
          </cell>
        </row>
        <row r="1248">
          <cell r="C1248" t="str">
            <v>cU5I9X</v>
          </cell>
          <cell r="D1248" t="str">
            <v>83003363549</v>
          </cell>
        </row>
        <row r="1249">
          <cell r="C1249" t="str">
            <v>qJAziT</v>
          </cell>
          <cell r="D1249" t="str">
            <v>01035714930</v>
          </cell>
        </row>
        <row r="1250">
          <cell r="C1250" t="str">
            <v>rmaXIl</v>
          </cell>
          <cell r="D1250" t="str">
            <v>00618930566</v>
          </cell>
        </row>
        <row r="1251">
          <cell r="C1251" t="str">
            <v>uDtOxJ</v>
          </cell>
          <cell r="D1251" t="str">
            <v>00818278579</v>
          </cell>
        </row>
        <row r="1252">
          <cell r="C1252" t="str">
            <v>mqwLek</v>
          </cell>
          <cell r="D1252" t="str">
            <v>56325460553</v>
          </cell>
        </row>
        <row r="1253">
          <cell r="C1253" t="str">
            <v>W10Z3Y</v>
          </cell>
          <cell r="D1253" t="str">
            <v>14505762572</v>
          </cell>
        </row>
        <row r="1254">
          <cell r="C1254" t="str">
            <v>B1wEIH</v>
          </cell>
          <cell r="D1254" t="str">
            <v>95341030559</v>
          </cell>
        </row>
        <row r="1255">
          <cell r="C1255" t="str">
            <v>AHKhm1</v>
          </cell>
          <cell r="D1255" t="str">
            <v>96326239591</v>
          </cell>
        </row>
        <row r="1256">
          <cell r="C1256" t="str">
            <v>DikZWz</v>
          </cell>
          <cell r="D1256" t="str">
            <v>00175594562</v>
          </cell>
        </row>
        <row r="1257">
          <cell r="C1257" t="str">
            <v>gDI84Z</v>
          </cell>
          <cell r="D1257" t="str">
            <v>07829545537</v>
          </cell>
        </row>
        <row r="1258">
          <cell r="C1258" t="str">
            <v>4e9HpY</v>
          </cell>
          <cell r="D1258" t="str">
            <v>00255863519</v>
          </cell>
        </row>
        <row r="1259">
          <cell r="C1259" t="str">
            <v>i1PsQV</v>
          </cell>
          <cell r="D1259" t="str">
            <v>14066793568</v>
          </cell>
        </row>
        <row r="1260">
          <cell r="C1260" t="str">
            <v>DcDZMO</v>
          </cell>
          <cell r="D1260" t="str">
            <v>04225443531</v>
          </cell>
        </row>
        <row r="1261">
          <cell r="C1261" t="str">
            <v>jdFCnc</v>
          </cell>
          <cell r="D1261" t="str">
            <v>03699036502</v>
          </cell>
        </row>
        <row r="1262">
          <cell r="C1262" t="str">
            <v>Jyl4Ur</v>
          </cell>
          <cell r="D1262" t="str">
            <v>51486121500</v>
          </cell>
        </row>
        <row r="1263">
          <cell r="C1263" t="str">
            <v>4womE9</v>
          </cell>
          <cell r="D1263" t="str">
            <v>00909123578</v>
          </cell>
        </row>
        <row r="1264">
          <cell r="C1264" t="str">
            <v>34xOKK</v>
          </cell>
          <cell r="D1264" t="str">
            <v>54981018568</v>
          </cell>
        </row>
        <row r="1265">
          <cell r="C1265" t="str">
            <v>hjDH8G</v>
          </cell>
          <cell r="D1265" t="str">
            <v>80167390597</v>
          </cell>
        </row>
        <row r="1266">
          <cell r="C1266" t="str">
            <v>lTvJdB</v>
          </cell>
          <cell r="D1266" t="str">
            <v>92436390568</v>
          </cell>
        </row>
        <row r="1267">
          <cell r="C1267" t="str">
            <v>ntO26W</v>
          </cell>
          <cell r="D1267" t="str">
            <v>52003566520</v>
          </cell>
        </row>
        <row r="1268">
          <cell r="C1268" t="str">
            <v>m6IMO1</v>
          </cell>
          <cell r="D1268" t="str">
            <v>56334087568</v>
          </cell>
        </row>
        <row r="1269">
          <cell r="C1269" t="str">
            <v>mzZZDp</v>
          </cell>
          <cell r="D1269" t="str">
            <v>08070556544</v>
          </cell>
        </row>
        <row r="1270">
          <cell r="C1270" t="str">
            <v>jbKQ9B</v>
          </cell>
          <cell r="D1270" t="str">
            <v>13783696534</v>
          </cell>
        </row>
        <row r="1271">
          <cell r="C1271" t="str">
            <v>UmExLY</v>
          </cell>
          <cell r="D1271" t="str">
            <v>08354122530</v>
          </cell>
        </row>
        <row r="1272">
          <cell r="C1272" t="str">
            <v>8ASwZq</v>
          </cell>
          <cell r="D1272" t="str">
            <v>98598660582</v>
          </cell>
        </row>
        <row r="1273">
          <cell r="C1273" t="str">
            <v>2MdjLt</v>
          </cell>
          <cell r="D1273" t="str">
            <v>03647614580</v>
          </cell>
        </row>
        <row r="1274">
          <cell r="C1274" t="str">
            <v>1NYSaz</v>
          </cell>
          <cell r="D1274" t="str">
            <v>04747203575</v>
          </cell>
        </row>
        <row r="1275">
          <cell r="C1275" t="str">
            <v>5KpBeL</v>
          </cell>
          <cell r="D1275" t="str">
            <v>00856980595</v>
          </cell>
        </row>
        <row r="1276">
          <cell r="C1276" t="str">
            <v>81ULBe</v>
          </cell>
          <cell r="D1276" t="str">
            <v>09995733579</v>
          </cell>
        </row>
        <row r="1277">
          <cell r="C1277" t="str">
            <v>FEKtvY</v>
          </cell>
          <cell r="D1277" t="str">
            <v>09642091526</v>
          </cell>
        </row>
        <row r="1278">
          <cell r="C1278" t="str">
            <v>RxzViJ</v>
          </cell>
          <cell r="D1278" t="str">
            <v>05842373599</v>
          </cell>
        </row>
        <row r="1279">
          <cell r="C1279" t="str">
            <v>CMfCkA</v>
          </cell>
          <cell r="D1279" t="str">
            <v>05175997599</v>
          </cell>
        </row>
        <row r="1280">
          <cell r="C1280" t="str">
            <v>pmtHj8</v>
          </cell>
          <cell r="D1280" t="str">
            <v>01477244573</v>
          </cell>
        </row>
        <row r="1281">
          <cell r="C1281" t="str">
            <v>iD0LOa</v>
          </cell>
          <cell r="D1281" t="str">
            <v>25386107534</v>
          </cell>
        </row>
        <row r="1282">
          <cell r="C1282" t="str">
            <v>fbX0iO</v>
          </cell>
          <cell r="D1282" t="str">
            <v>03397074533</v>
          </cell>
        </row>
        <row r="1283">
          <cell r="C1283" t="str">
            <v>JHCmsm</v>
          </cell>
          <cell r="D1283" t="str">
            <v>80143814591</v>
          </cell>
        </row>
        <row r="1284">
          <cell r="C1284" t="str">
            <v>OqxQoE</v>
          </cell>
          <cell r="D1284" t="str">
            <v>01721010505</v>
          </cell>
        </row>
        <row r="1285">
          <cell r="C1285" t="str">
            <v>4RzLHM</v>
          </cell>
          <cell r="D1285" t="str">
            <v>02081406543</v>
          </cell>
        </row>
        <row r="1286">
          <cell r="C1286" t="str">
            <v>NK9Yl6</v>
          </cell>
          <cell r="D1286" t="str">
            <v>38722941568</v>
          </cell>
        </row>
        <row r="1287">
          <cell r="C1287" t="str">
            <v>2XcF5U</v>
          </cell>
          <cell r="D1287" t="str">
            <v>71742468500</v>
          </cell>
        </row>
        <row r="1288">
          <cell r="C1288" t="str">
            <v>6lWKly</v>
          </cell>
          <cell r="D1288" t="str">
            <v>03656401586</v>
          </cell>
        </row>
        <row r="1289">
          <cell r="C1289" t="str">
            <v>un6LPc</v>
          </cell>
          <cell r="D1289" t="str">
            <v>08691861592</v>
          </cell>
        </row>
        <row r="1290">
          <cell r="C1290" t="str">
            <v>vff2nA</v>
          </cell>
          <cell r="D1290" t="str">
            <v>02253282596</v>
          </cell>
        </row>
        <row r="1291">
          <cell r="C1291" t="str">
            <v>ZU9qOh</v>
          </cell>
          <cell r="D1291" t="str">
            <v>89132130520</v>
          </cell>
        </row>
        <row r="1292">
          <cell r="C1292" t="str">
            <v>ZBWDog</v>
          </cell>
          <cell r="D1292" t="str">
            <v>89132130520</v>
          </cell>
        </row>
        <row r="1293">
          <cell r="C1293" t="str">
            <v>00gm1S</v>
          </cell>
          <cell r="D1293" t="str">
            <v>08553380599</v>
          </cell>
        </row>
        <row r="1294">
          <cell r="C1294" t="str">
            <v>JeVUNt</v>
          </cell>
          <cell r="D1294" t="str">
            <v>03201968528</v>
          </cell>
        </row>
        <row r="1295">
          <cell r="C1295" t="str">
            <v>6oLfQP</v>
          </cell>
          <cell r="D1295" t="str">
            <v>03201968528</v>
          </cell>
        </row>
        <row r="1296">
          <cell r="C1296" t="str">
            <v>JQ8YvR</v>
          </cell>
          <cell r="D1296" t="str">
            <v>03201968528</v>
          </cell>
        </row>
        <row r="1297">
          <cell r="C1297" t="str">
            <v>6Zuoky</v>
          </cell>
          <cell r="D1297" t="str">
            <v>03201968528</v>
          </cell>
        </row>
        <row r="1298">
          <cell r="C1298" t="str">
            <v>0yc2Bx</v>
          </cell>
          <cell r="D1298" t="str">
            <v>03201968528</v>
          </cell>
        </row>
        <row r="1299">
          <cell r="C1299" t="str">
            <v>bYyIpL</v>
          </cell>
          <cell r="D1299" t="str">
            <v>03201968528</v>
          </cell>
        </row>
        <row r="1300">
          <cell r="C1300" t="str">
            <v>LqZncE</v>
          </cell>
          <cell r="D1300" t="str">
            <v>04011543519</v>
          </cell>
        </row>
        <row r="1301">
          <cell r="C1301" t="str">
            <v>58OMTW</v>
          </cell>
          <cell r="D1301" t="str">
            <v>83935061587</v>
          </cell>
        </row>
        <row r="1302">
          <cell r="C1302" t="str">
            <v>1x76Im</v>
          </cell>
          <cell r="D1302" t="str">
            <v>83941916572</v>
          </cell>
        </row>
        <row r="1303">
          <cell r="C1303" t="str">
            <v>1xCl6e</v>
          </cell>
        </row>
        <row r="1304">
          <cell r="C1304" t="str">
            <v>3CKceO</v>
          </cell>
          <cell r="D1304" t="str">
            <v>19334621591</v>
          </cell>
        </row>
        <row r="1305">
          <cell r="C1305" t="str">
            <v>UZPdHz</v>
          </cell>
          <cell r="D1305" t="str">
            <v>19334621591</v>
          </cell>
        </row>
        <row r="1306">
          <cell r="C1306" t="str">
            <v>paX1jV</v>
          </cell>
          <cell r="D1306" t="str">
            <v>19334621591</v>
          </cell>
        </row>
        <row r="1307">
          <cell r="C1307" t="str">
            <v>bseScv</v>
          </cell>
          <cell r="D1307" t="str">
            <v>19334621591</v>
          </cell>
        </row>
        <row r="1308">
          <cell r="C1308" t="str">
            <v>4Udmvz</v>
          </cell>
          <cell r="D1308" t="str">
            <v>19334621591</v>
          </cell>
        </row>
        <row r="1309">
          <cell r="C1309" t="str">
            <v>2mLNnj</v>
          </cell>
          <cell r="D1309" t="str">
            <v>19334621591</v>
          </cell>
        </row>
        <row r="1310">
          <cell r="C1310" t="str">
            <v>0ZPwF6</v>
          </cell>
          <cell r="D1310" t="str">
            <v>83941916572</v>
          </cell>
        </row>
        <row r="1311">
          <cell r="C1311" t="str">
            <v>jECO2J</v>
          </cell>
          <cell r="D1311" t="str">
            <v>83941916572</v>
          </cell>
        </row>
        <row r="1312">
          <cell r="C1312" t="str">
            <v>ExlxrS</v>
          </cell>
          <cell r="D1312" t="str">
            <v>19334621591</v>
          </cell>
        </row>
        <row r="1313">
          <cell r="C1313" t="str">
            <v>uTAxpH</v>
          </cell>
          <cell r="D1313" t="str">
            <v>19334621591</v>
          </cell>
        </row>
        <row r="1314">
          <cell r="C1314" t="str">
            <v>bihL54</v>
          </cell>
          <cell r="D1314" t="str">
            <v>19334621591</v>
          </cell>
        </row>
        <row r="1315">
          <cell r="C1315" t="str">
            <v>FnO39z</v>
          </cell>
          <cell r="D1315" t="str">
            <v>83941916572</v>
          </cell>
        </row>
        <row r="1316">
          <cell r="C1316" t="str">
            <v>E8cqqE</v>
          </cell>
          <cell r="D1316" t="str">
            <v>19334621591</v>
          </cell>
        </row>
        <row r="1317">
          <cell r="C1317" t="str">
            <v>UjxNIp</v>
          </cell>
          <cell r="D1317" t="str">
            <v>83941916572</v>
          </cell>
        </row>
        <row r="1318">
          <cell r="C1318" t="str">
            <v>LvVqkC</v>
          </cell>
          <cell r="D1318" t="str">
            <v>19334621591</v>
          </cell>
        </row>
        <row r="1319">
          <cell r="C1319" t="str">
            <v>5hjqAP</v>
          </cell>
          <cell r="D1319" t="str">
            <v>64725995568</v>
          </cell>
        </row>
        <row r="1320">
          <cell r="C1320" t="str">
            <v>0HFMpD</v>
          </cell>
          <cell r="D1320" t="str">
            <v>19334621591</v>
          </cell>
        </row>
        <row r="1321">
          <cell r="C1321" t="str">
            <v>aG29O5</v>
          </cell>
          <cell r="D1321" t="str">
            <v>42367646520</v>
          </cell>
        </row>
        <row r="1322">
          <cell r="C1322" t="str">
            <v>da4rTS</v>
          </cell>
          <cell r="D1322" t="str">
            <v>19334621591</v>
          </cell>
        </row>
        <row r="1323">
          <cell r="C1323" t="str">
            <v>uI2Llm</v>
          </cell>
          <cell r="D1323" t="str">
            <v>19334621591</v>
          </cell>
        </row>
        <row r="1324">
          <cell r="C1324" t="str">
            <v>40DCBN</v>
          </cell>
          <cell r="D1324" t="str">
            <v>19334621591</v>
          </cell>
        </row>
        <row r="1325">
          <cell r="C1325" t="str">
            <v>6HsImI</v>
          </cell>
          <cell r="D1325" t="str">
            <v>19334621591</v>
          </cell>
        </row>
        <row r="1326">
          <cell r="C1326" t="str">
            <v>KnPP0Q</v>
          </cell>
          <cell r="D1326" t="str">
            <v>19334621591</v>
          </cell>
        </row>
        <row r="1327">
          <cell r="C1327" t="str">
            <v>fa61Cx</v>
          </cell>
          <cell r="D1327" t="str">
            <v>19334621591</v>
          </cell>
        </row>
        <row r="1328">
          <cell r="C1328" t="str">
            <v>xdRvSY</v>
          </cell>
          <cell r="D1328" t="str">
            <v>19334621591</v>
          </cell>
        </row>
        <row r="1329">
          <cell r="C1329" t="str">
            <v>3zWr4S</v>
          </cell>
          <cell r="D1329" t="str">
            <v>19334621591</v>
          </cell>
        </row>
        <row r="1330">
          <cell r="C1330" t="str">
            <v>g719jF</v>
          </cell>
          <cell r="D1330" t="str">
            <v>19334621591</v>
          </cell>
        </row>
        <row r="1331">
          <cell r="C1331" t="str">
            <v>wUXObn</v>
          </cell>
          <cell r="D1331" t="str">
            <v>19334621591</v>
          </cell>
        </row>
        <row r="1332">
          <cell r="C1332" t="str">
            <v>KQL5fV</v>
          </cell>
          <cell r="D1332" t="str">
            <v>86304716540</v>
          </cell>
        </row>
        <row r="1333">
          <cell r="C1333" t="str">
            <v>oBpUK3</v>
          </cell>
        </row>
        <row r="1334">
          <cell r="C1334" t="str">
            <v>mbbfZk</v>
          </cell>
          <cell r="D1334" t="str">
            <v>82299161520</v>
          </cell>
        </row>
        <row r="1335">
          <cell r="C1335" t="str">
            <v>vOZvyK</v>
          </cell>
          <cell r="D1335" t="str">
            <v>90492366500</v>
          </cell>
        </row>
        <row r="1336">
          <cell r="C1336" t="str">
            <v>B75v0w</v>
          </cell>
          <cell r="D1336" t="str">
            <v>06185398591</v>
          </cell>
        </row>
        <row r="1337">
          <cell r="C1337" t="str">
            <v>uPdRvC</v>
          </cell>
          <cell r="D1337" t="str">
            <v>00012539562</v>
          </cell>
        </row>
        <row r="1338">
          <cell r="C1338" t="str">
            <v>dvDony</v>
          </cell>
          <cell r="D1338" t="str">
            <v>07317607517</v>
          </cell>
        </row>
        <row r="1339">
          <cell r="C1339" t="str">
            <v>hkbrEL</v>
          </cell>
          <cell r="D1339" t="str">
            <v>05555670524</v>
          </cell>
        </row>
        <row r="1340">
          <cell r="C1340" t="str">
            <v>KY1aZm</v>
          </cell>
          <cell r="D1340" t="str">
            <v>02211014542</v>
          </cell>
        </row>
        <row r="1341">
          <cell r="C1341" t="str">
            <v>exxNAh</v>
          </cell>
          <cell r="D1341" t="str">
            <v>04982517568</v>
          </cell>
        </row>
        <row r="1342">
          <cell r="C1342" t="str">
            <v>nZqI8W</v>
          </cell>
          <cell r="D1342" t="str">
            <v>34686983568</v>
          </cell>
        </row>
        <row r="1343">
          <cell r="C1343" t="str">
            <v>5o4fn1</v>
          </cell>
          <cell r="D1343" t="str">
            <v>85780097542</v>
          </cell>
        </row>
        <row r="1344">
          <cell r="C1344" t="str">
            <v>fScDaD</v>
          </cell>
          <cell r="D1344" t="str">
            <v>09336337505</v>
          </cell>
        </row>
        <row r="1345">
          <cell r="C1345" t="str">
            <v>Cm2EPj</v>
          </cell>
          <cell r="D1345" t="str">
            <v>04071852593</v>
          </cell>
        </row>
        <row r="1346">
          <cell r="C1346" t="str">
            <v>rqA36z</v>
          </cell>
          <cell r="D1346" t="str">
            <v>06722770508</v>
          </cell>
        </row>
        <row r="1347">
          <cell r="C1347" t="str">
            <v>TqsOLG</v>
          </cell>
          <cell r="D1347" t="str">
            <v>05914778743</v>
          </cell>
        </row>
        <row r="1348">
          <cell r="C1348" t="str">
            <v>FTsLze</v>
          </cell>
          <cell r="D1348" t="str">
            <v>03607184500</v>
          </cell>
        </row>
        <row r="1349">
          <cell r="C1349" t="str">
            <v>mUhfbC</v>
          </cell>
          <cell r="D1349" t="str">
            <v>08997794507</v>
          </cell>
        </row>
        <row r="1350">
          <cell r="C1350" t="str">
            <v>pOHvRn</v>
          </cell>
          <cell r="D1350" t="str">
            <v>07581657574</v>
          </cell>
        </row>
        <row r="1351">
          <cell r="C1351" t="str">
            <v>k029CH</v>
          </cell>
          <cell r="D1351" t="str">
            <v>01464658579</v>
          </cell>
        </row>
        <row r="1352">
          <cell r="C1352" t="str">
            <v>JtsoEe</v>
          </cell>
          <cell r="D1352" t="str">
            <v>06295357520</v>
          </cell>
        </row>
        <row r="1353">
          <cell r="C1353" t="str">
            <v>CVJFQp</v>
          </cell>
          <cell r="D1353" t="str">
            <v>06962581530</v>
          </cell>
        </row>
        <row r="1354">
          <cell r="C1354" t="str">
            <v>x0VcmT</v>
          </cell>
          <cell r="D1354" t="str">
            <v>04638841597</v>
          </cell>
        </row>
        <row r="1355">
          <cell r="C1355" t="str">
            <v>2QBZT7</v>
          </cell>
          <cell r="D1355" t="str">
            <v>06695824509</v>
          </cell>
        </row>
        <row r="1356">
          <cell r="C1356" t="str">
            <v>NLClNp</v>
          </cell>
          <cell r="D1356" t="str">
            <v>00610158570</v>
          </cell>
        </row>
        <row r="1357">
          <cell r="C1357" t="str">
            <v>mpLqhA</v>
          </cell>
          <cell r="D1357" t="str">
            <v>50880985534</v>
          </cell>
        </row>
        <row r="1358">
          <cell r="C1358" t="str">
            <v>8Gw15R</v>
          </cell>
          <cell r="D1358" t="str">
            <v>48452238568</v>
          </cell>
        </row>
        <row r="1359">
          <cell r="C1359" t="str">
            <v>7LR5ic</v>
          </cell>
          <cell r="D1359" t="str">
            <v>08442988599</v>
          </cell>
        </row>
        <row r="1360">
          <cell r="C1360" t="str">
            <v>tbJyQF</v>
          </cell>
          <cell r="D1360" t="str">
            <v>06182964502</v>
          </cell>
        </row>
        <row r="1361">
          <cell r="C1361" t="str">
            <v>zG8JYQ</v>
          </cell>
          <cell r="D1361" t="str">
            <v>06182964502</v>
          </cell>
        </row>
        <row r="1362">
          <cell r="C1362" t="str">
            <v>PtGCp1</v>
          </cell>
          <cell r="D1362" t="str">
            <v>75735776568</v>
          </cell>
        </row>
        <row r="1363">
          <cell r="C1363" t="str">
            <v>21nHyF</v>
          </cell>
          <cell r="D1363" t="str">
            <v>05763966562</v>
          </cell>
        </row>
        <row r="1364">
          <cell r="C1364" t="str">
            <v>UQvm3q</v>
          </cell>
          <cell r="D1364" t="str">
            <v>71790918553</v>
          </cell>
        </row>
        <row r="1365">
          <cell r="C1365" t="str">
            <v>PiwZpD</v>
          </cell>
          <cell r="D1365" t="str">
            <v>95668276520</v>
          </cell>
        </row>
        <row r="1366">
          <cell r="C1366" t="str">
            <v>DcNhYL</v>
          </cell>
          <cell r="D1366" t="str">
            <v>06630062523</v>
          </cell>
        </row>
        <row r="1367">
          <cell r="C1367" t="str">
            <v>7RQsgy</v>
          </cell>
          <cell r="D1367" t="str">
            <v>93299893572</v>
          </cell>
        </row>
        <row r="1368">
          <cell r="C1368" t="str">
            <v>jzfHCp</v>
          </cell>
          <cell r="D1368" t="str">
            <v>00262548593</v>
          </cell>
        </row>
        <row r="1369">
          <cell r="C1369" t="str">
            <v>6KZZsZ</v>
          </cell>
          <cell r="D1369" t="str">
            <v>86337529561</v>
          </cell>
        </row>
        <row r="1370">
          <cell r="C1370" t="str">
            <v>l6p1OZ</v>
          </cell>
          <cell r="D1370" t="str">
            <v>26246031587</v>
          </cell>
        </row>
        <row r="1371">
          <cell r="C1371" t="str">
            <v>DY8fKk</v>
          </cell>
          <cell r="D1371" t="str">
            <v>64836258553</v>
          </cell>
        </row>
        <row r="1372">
          <cell r="C1372" t="str">
            <v>f9hr3r</v>
          </cell>
          <cell r="D1372" t="str">
            <v>50765477572</v>
          </cell>
        </row>
        <row r="1373">
          <cell r="C1373" t="str">
            <v>4N4E60</v>
          </cell>
          <cell r="D1373" t="str">
            <v>47994940587</v>
          </cell>
        </row>
        <row r="1374">
          <cell r="C1374" t="str">
            <v>yPRPFN</v>
          </cell>
          <cell r="D1374" t="str">
            <v>40011712520</v>
          </cell>
        </row>
        <row r="1375">
          <cell r="C1375" t="str">
            <v>2NAh8Y</v>
          </cell>
          <cell r="D1375" t="str">
            <v>18373275568</v>
          </cell>
        </row>
        <row r="1376">
          <cell r="C1376" t="str">
            <v>lTcfpZ</v>
          </cell>
          <cell r="D1376" t="str">
            <v>46019715515</v>
          </cell>
        </row>
        <row r="1377">
          <cell r="C1377" t="str">
            <v>y1Lnsi</v>
          </cell>
          <cell r="D1377" t="str">
            <v>00864257570</v>
          </cell>
        </row>
        <row r="1378">
          <cell r="C1378" t="str">
            <v>UfTi9H</v>
          </cell>
          <cell r="D1378" t="str">
            <v>00864257570</v>
          </cell>
        </row>
        <row r="1379">
          <cell r="C1379" t="str">
            <v>sAu3b4</v>
          </cell>
          <cell r="D1379" t="str">
            <v>00864257570</v>
          </cell>
        </row>
        <row r="1380">
          <cell r="C1380" t="str">
            <v>XvkjhK</v>
          </cell>
          <cell r="D1380" t="str">
            <v>00864257570</v>
          </cell>
        </row>
        <row r="1381">
          <cell r="C1381" t="str">
            <v>IaFibi</v>
          </cell>
          <cell r="D1381" t="str">
            <v>91646693515</v>
          </cell>
        </row>
        <row r="1382">
          <cell r="C1382" t="str">
            <v>YO9MPK</v>
          </cell>
          <cell r="D1382" t="str">
            <v>91646693515</v>
          </cell>
        </row>
        <row r="1383">
          <cell r="C1383" t="str">
            <v>FDnOj5</v>
          </cell>
          <cell r="D1383" t="str">
            <v>46019715515</v>
          </cell>
        </row>
        <row r="1384">
          <cell r="C1384" t="str">
            <v>Wsp1or</v>
          </cell>
          <cell r="D1384" t="str">
            <v>82610363591</v>
          </cell>
        </row>
        <row r="1385">
          <cell r="C1385" t="str">
            <v>6OXHQC</v>
          </cell>
          <cell r="D1385" t="str">
            <v>99596865587</v>
          </cell>
        </row>
        <row r="1386">
          <cell r="C1386" t="str">
            <v>aDCIHl</v>
          </cell>
          <cell r="D1386" t="str">
            <v>85831915573</v>
          </cell>
        </row>
        <row r="1387">
          <cell r="C1387" t="str">
            <v>GAbqhq</v>
          </cell>
          <cell r="D1387" t="str">
            <v>85992112502</v>
          </cell>
        </row>
        <row r="1388">
          <cell r="C1388" t="str">
            <v>EmSDif</v>
          </cell>
          <cell r="D1388" t="str">
            <v>08235576503</v>
          </cell>
        </row>
        <row r="1389">
          <cell r="C1389" t="str">
            <v>J41zkB</v>
          </cell>
          <cell r="D1389" t="str">
            <v>40495949515</v>
          </cell>
        </row>
        <row r="1390">
          <cell r="C1390" t="str">
            <v>D9iJ8K</v>
          </cell>
          <cell r="D1390" t="str">
            <v>86248281556</v>
          </cell>
        </row>
        <row r="1391">
          <cell r="C1391" t="str">
            <v>f4nibl</v>
          </cell>
          <cell r="D1391" t="str">
            <v>02379788570</v>
          </cell>
        </row>
        <row r="1392">
          <cell r="C1392" t="str">
            <v>UaBDVr</v>
          </cell>
          <cell r="D1392" t="str">
            <v>09467791552</v>
          </cell>
        </row>
        <row r="1393">
          <cell r="C1393" t="str">
            <v>22lChm</v>
          </cell>
          <cell r="D1393" t="str">
            <v>86249182519</v>
          </cell>
        </row>
        <row r="1394">
          <cell r="C1394" t="str">
            <v>DimVyX</v>
          </cell>
          <cell r="D1394" t="str">
            <v>64176681500</v>
          </cell>
        </row>
        <row r="1395">
          <cell r="C1395" t="str">
            <v>uonFfD</v>
          </cell>
          <cell r="D1395" t="str">
            <v>00940361523</v>
          </cell>
        </row>
        <row r="1396">
          <cell r="C1396" t="str">
            <v>lU1MJN</v>
          </cell>
          <cell r="D1396" t="str">
            <v>56582170597</v>
          </cell>
        </row>
        <row r="1397">
          <cell r="C1397" t="str">
            <v>rAgxNz</v>
          </cell>
          <cell r="D1397" t="str">
            <v>10429671563</v>
          </cell>
        </row>
        <row r="1398">
          <cell r="C1398" t="str">
            <v>Ws3vuH</v>
          </cell>
          <cell r="D1398" t="str">
            <v>04338879580</v>
          </cell>
        </row>
        <row r="1399">
          <cell r="C1399" t="str">
            <v>apzfXo</v>
          </cell>
          <cell r="D1399" t="str">
            <v>03981724550</v>
          </cell>
        </row>
        <row r="1400">
          <cell r="C1400" t="str">
            <v>oOqT0Z</v>
          </cell>
          <cell r="D1400" t="str">
            <v>10434350508</v>
          </cell>
        </row>
        <row r="1401">
          <cell r="C1401" t="str">
            <v>ViJf3e</v>
          </cell>
          <cell r="D1401" t="str">
            <v>84556099587</v>
          </cell>
        </row>
        <row r="1402">
          <cell r="C1402" t="str">
            <v>xC8peo</v>
          </cell>
          <cell r="D1402" t="str">
            <v>72884983520</v>
          </cell>
        </row>
        <row r="1403">
          <cell r="C1403" t="str">
            <v>I0ZWe3</v>
          </cell>
          <cell r="D1403" t="str">
            <v>72884983520</v>
          </cell>
        </row>
        <row r="1404">
          <cell r="C1404" t="str">
            <v>qdMeEw</v>
          </cell>
          <cell r="D1404" t="str">
            <v>72884983520</v>
          </cell>
        </row>
        <row r="1405">
          <cell r="C1405" t="str">
            <v>ci8zgC</v>
          </cell>
          <cell r="D1405" t="str">
            <v>72884983520</v>
          </cell>
        </row>
        <row r="1406">
          <cell r="C1406" t="str">
            <v>98pxpC</v>
          </cell>
          <cell r="D1406" t="str">
            <v>72884983520</v>
          </cell>
        </row>
        <row r="1407">
          <cell r="C1407" t="str">
            <v>sqAkcu</v>
          </cell>
          <cell r="D1407" t="str">
            <v>72884983520</v>
          </cell>
        </row>
        <row r="1408">
          <cell r="C1408" t="str">
            <v>MurKvI</v>
          </cell>
          <cell r="D1408" t="str">
            <v>72884983520</v>
          </cell>
        </row>
        <row r="1409">
          <cell r="C1409" t="str">
            <v>Q65dG1</v>
          </cell>
          <cell r="D1409" t="str">
            <v>72884983520</v>
          </cell>
        </row>
        <row r="1410">
          <cell r="C1410" t="str">
            <v>2yguYO</v>
          </cell>
          <cell r="D1410" t="str">
            <v>72884983520</v>
          </cell>
        </row>
        <row r="1411">
          <cell r="C1411" t="str">
            <v>fXvfT9</v>
          </cell>
          <cell r="D1411" t="str">
            <v>72884983520</v>
          </cell>
        </row>
        <row r="1412">
          <cell r="C1412" t="str">
            <v>oYo8Gt</v>
          </cell>
          <cell r="D1412" t="str">
            <v>72884983520</v>
          </cell>
        </row>
        <row r="1413">
          <cell r="C1413" t="str">
            <v>YnMqhF</v>
          </cell>
          <cell r="D1413" t="str">
            <v>72884983520</v>
          </cell>
        </row>
        <row r="1414">
          <cell r="C1414" t="str">
            <v>v4eCi9</v>
          </cell>
          <cell r="D1414" t="str">
            <v>72884983520</v>
          </cell>
        </row>
        <row r="1415">
          <cell r="C1415" t="str">
            <v>XpKbZ1</v>
          </cell>
          <cell r="D1415" t="str">
            <v>72884983520</v>
          </cell>
        </row>
        <row r="1416">
          <cell r="C1416" t="str">
            <v>EkkPbi</v>
          </cell>
          <cell r="D1416" t="str">
            <v>72884983520</v>
          </cell>
        </row>
        <row r="1417">
          <cell r="C1417" t="str">
            <v>9OM4FT</v>
          </cell>
          <cell r="D1417" t="str">
            <v>72884983520</v>
          </cell>
        </row>
        <row r="1418">
          <cell r="C1418" t="str">
            <v>ksY4iZ</v>
          </cell>
          <cell r="D1418" t="str">
            <v>72884983520</v>
          </cell>
        </row>
        <row r="1419">
          <cell r="C1419" t="str">
            <v>cbVnvE</v>
          </cell>
          <cell r="D1419" t="str">
            <v>72884983520</v>
          </cell>
        </row>
        <row r="1420">
          <cell r="C1420" t="str">
            <v>yTmYAm</v>
          </cell>
          <cell r="D1420" t="str">
            <v>72884983520</v>
          </cell>
        </row>
        <row r="1421">
          <cell r="C1421" t="str">
            <v>BYqWRN</v>
          </cell>
          <cell r="D1421" t="str">
            <v>72884983520</v>
          </cell>
        </row>
        <row r="1422">
          <cell r="C1422" t="str">
            <v>tfBFOl</v>
          </cell>
          <cell r="D1422" t="str">
            <v>72884983520</v>
          </cell>
        </row>
        <row r="1423">
          <cell r="C1423" t="str">
            <v>gjluaq</v>
          </cell>
          <cell r="D1423" t="str">
            <v>72884983520</v>
          </cell>
        </row>
        <row r="1424">
          <cell r="C1424" t="str">
            <v>B3zUQ8</v>
          </cell>
          <cell r="D1424" t="str">
            <v>72884983520</v>
          </cell>
        </row>
        <row r="1425">
          <cell r="C1425" t="str">
            <v>s4uteo</v>
          </cell>
          <cell r="D1425" t="str">
            <v>72884983520</v>
          </cell>
        </row>
        <row r="1426">
          <cell r="C1426" t="str">
            <v>IhZ9wf</v>
          </cell>
          <cell r="D1426" t="str">
            <v>72884983520</v>
          </cell>
        </row>
        <row r="1427">
          <cell r="C1427" t="str">
            <v>mZLdzJ</v>
          </cell>
          <cell r="D1427" t="str">
            <v>72884983520</v>
          </cell>
        </row>
        <row r="1428">
          <cell r="C1428" t="str">
            <v>Ixeecp</v>
          </cell>
          <cell r="D1428" t="str">
            <v>72884983520</v>
          </cell>
        </row>
        <row r="1429">
          <cell r="C1429" t="str">
            <v>2UYbuQ</v>
          </cell>
          <cell r="D1429" t="str">
            <v>72884983520</v>
          </cell>
        </row>
        <row r="1430">
          <cell r="C1430" t="str">
            <v>KxUk5L</v>
          </cell>
          <cell r="D1430" t="str">
            <v>86878846560</v>
          </cell>
        </row>
        <row r="1431">
          <cell r="C1431" t="str">
            <v>a4PnwM</v>
          </cell>
          <cell r="D1431" t="str">
            <v>82109230568</v>
          </cell>
        </row>
        <row r="1432">
          <cell r="C1432" t="str">
            <v>wySKnB</v>
          </cell>
          <cell r="D1432" t="str">
            <v>82130825591</v>
          </cell>
        </row>
        <row r="1433">
          <cell r="C1433" t="str">
            <v>CnrYDb</v>
          </cell>
          <cell r="D1433" t="str">
            <v>01787207552</v>
          </cell>
        </row>
        <row r="1434">
          <cell r="C1434" t="str">
            <v>H7pF7g</v>
          </cell>
          <cell r="D1434" t="str">
            <v>84116200506</v>
          </cell>
        </row>
        <row r="1435">
          <cell r="C1435" t="str">
            <v>6xdJ8n</v>
          </cell>
          <cell r="D1435" t="str">
            <v>84116200506</v>
          </cell>
        </row>
        <row r="1436">
          <cell r="C1436" t="str">
            <v>rpAk8i</v>
          </cell>
          <cell r="D1436" t="str">
            <v>84116200506</v>
          </cell>
        </row>
        <row r="1437">
          <cell r="C1437" t="str">
            <v>bdgpLz</v>
          </cell>
          <cell r="D1437" t="str">
            <v>84116200506</v>
          </cell>
        </row>
        <row r="1438">
          <cell r="C1438" t="str">
            <v>WpgG01</v>
          </cell>
          <cell r="D1438" t="str">
            <v>84116200506</v>
          </cell>
        </row>
        <row r="1439">
          <cell r="C1439" t="str">
            <v>cuIiN7</v>
          </cell>
          <cell r="D1439" t="str">
            <v>84116200506</v>
          </cell>
        </row>
        <row r="1440">
          <cell r="C1440" t="str">
            <v>z1IrJb</v>
          </cell>
          <cell r="D1440" t="str">
            <v>84116200506</v>
          </cell>
        </row>
        <row r="1441">
          <cell r="C1441" t="str">
            <v>VVnkno</v>
          </cell>
          <cell r="D1441" t="str">
            <v>84116200506</v>
          </cell>
        </row>
        <row r="1442">
          <cell r="C1442" t="str">
            <v>S61ZTa</v>
          </cell>
          <cell r="D1442" t="str">
            <v>84116200506</v>
          </cell>
        </row>
        <row r="1443">
          <cell r="C1443" t="str">
            <v>h9Xj8l</v>
          </cell>
          <cell r="D1443" t="str">
            <v>84116200506</v>
          </cell>
        </row>
        <row r="1444">
          <cell r="C1444" t="str">
            <v>r3Zgeb</v>
          </cell>
          <cell r="D1444" t="str">
            <v>84116200506</v>
          </cell>
        </row>
        <row r="1445">
          <cell r="C1445" t="str">
            <v>tmyWQi</v>
          </cell>
          <cell r="D1445" t="str">
            <v>84116200506</v>
          </cell>
        </row>
        <row r="1446">
          <cell r="C1446" t="str">
            <v>ajp8Fc</v>
          </cell>
          <cell r="D1446" t="str">
            <v>84116200506</v>
          </cell>
        </row>
        <row r="1447">
          <cell r="C1447" t="str">
            <v>A9ldk6</v>
          </cell>
          <cell r="D1447" t="str">
            <v>84116200506</v>
          </cell>
        </row>
        <row r="1448">
          <cell r="C1448" t="str">
            <v>qD01Xl</v>
          </cell>
          <cell r="D1448" t="str">
            <v>84116200506</v>
          </cell>
        </row>
        <row r="1449">
          <cell r="C1449" t="str">
            <v>Ckq46i</v>
          </cell>
          <cell r="D1449" t="str">
            <v>84116200506</v>
          </cell>
        </row>
        <row r="1450">
          <cell r="C1450" t="str">
            <v>bXZJQ0</v>
          </cell>
          <cell r="D1450" t="str">
            <v>19049072534</v>
          </cell>
        </row>
        <row r="1451">
          <cell r="C1451" t="str">
            <v>qYSchK</v>
          </cell>
          <cell r="D1451" t="str">
            <v>42184100544</v>
          </cell>
        </row>
        <row r="1452">
          <cell r="C1452" t="str">
            <v>pJb3tP</v>
          </cell>
          <cell r="D1452" t="str">
            <v>01518761500</v>
          </cell>
        </row>
        <row r="1453">
          <cell r="C1453" t="str">
            <v>nC1SMS</v>
          </cell>
          <cell r="D1453" t="str">
            <v>04041832551</v>
          </cell>
        </row>
        <row r="1454">
          <cell r="C1454" t="str">
            <v>MMUdjb</v>
          </cell>
          <cell r="D1454" t="str">
            <v>72608641504</v>
          </cell>
        </row>
        <row r="1455">
          <cell r="C1455" t="str">
            <v>rKzMSa</v>
          </cell>
          <cell r="D1455" t="str">
            <v>79701159500</v>
          </cell>
        </row>
        <row r="1456">
          <cell r="C1456" t="str">
            <v>pil840</v>
          </cell>
          <cell r="D1456" t="str">
            <v>79701159500</v>
          </cell>
        </row>
        <row r="1457">
          <cell r="C1457" t="str">
            <v>hwDdE3</v>
          </cell>
          <cell r="D1457" t="str">
            <v>04723191593</v>
          </cell>
        </row>
        <row r="1458">
          <cell r="C1458" t="str">
            <v>SfahA2</v>
          </cell>
          <cell r="D1458" t="str">
            <v>72721898515</v>
          </cell>
        </row>
        <row r="1459">
          <cell r="C1459" t="str">
            <v>zZB5aP</v>
          </cell>
          <cell r="D1459" t="str">
            <v>61112453504</v>
          </cell>
        </row>
        <row r="1460">
          <cell r="C1460" t="str">
            <v>0g9bIk</v>
          </cell>
          <cell r="D1460" t="str">
            <v>02649112530</v>
          </cell>
        </row>
        <row r="1461">
          <cell r="C1461" t="str">
            <v>CHUMJB</v>
          </cell>
          <cell r="D1461" t="str">
            <v>86441723522</v>
          </cell>
        </row>
        <row r="1462">
          <cell r="C1462" t="str">
            <v>3QuOgM</v>
          </cell>
          <cell r="D1462" t="str">
            <v>52205525549</v>
          </cell>
        </row>
        <row r="1463">
          <cell r="C1463" t="str">
            <v>cPAVmd</v>
          </cell>
          <cell r="D1463" t="str">
            <v>76910571568</v>
          </cell>
        </row>
        <row r="1464">
          <cell r="C1464" t="str">
            <v>GwZ7LL</v>
          </cell>
          <cell r="D1464" t="str">
            <v>03600439502</v>
          </cell>
        </row>
        <row r="1465">
          <cell r="C1465" t="str">
            <v>K6zZni</v>
          </cell>
          <cell r="D1465" t="str">
            <v>82814198572</v>
          </cell>
        </row>
        <row r="1466">
          <cell r="C1466" t="str">
            <v>QryEci</v>
          </cell>
          <cell r="D1466" t="str">
            <v>93311060504</v>
          </cell>
        </row>
        <row r="1467">
          <cell r="C1467" t="str">
            <v>UpGejj</v>
          </cell>
          <cell r="D1467" t="str">
            <v>00525906584</v>
          </cell>
        </row>
        <row r="1468">
          <cell r="C1468" t="str">
            <v>E3mVMe</v>
          </cell>
          <cell r="D1468" t="str">
            <v>03902011548</v>
          </cell>
        </row>
        <row r="1469">
          <cell r="C1469" t="str">
            <v>HC29wS</v>
          </cell>
          <cell r="D1469" t="str">
            <v>00354078593</v>
          </cell>
        </row>
        <row r="1470">
          <cell r="C1470" t="str">
            <v>OFptTx</v>
          </cell>
          <cell r="D1470" t="str">
            <v>64183009553</v>
          </cell>
        </row>
        <row r="1471">
          <cell r="C1471" t="str">
            <v>LjFWSH</v>
          </cell>
          <cell r="D1471" t="str">
            <v>64183009553</v>
          </cell>
        </row>
        <row r="1472">
          <cell r="C1472" t="str">
            <v>mgmgBZ</v>
          </cell>
          <cell r="D1472" t="str">
            <v>64183009553</v>
          </cell>
        </row>
        <row r="1473">
          <cell r="C1473" t="str">
            <v>vN6Pnp</v>
          </cell>
          <cell r="D1473" t="str">
            <v>78838150591</v>
          </cell>
        </row>
        <row r="1474">
          <cell r="C1474" t="str">
            <v>HQmVCy</v>
          </cell>
          <cell r="D1474" t="str">
            <v>80472680587</v>
          </cell>
        </row>
        <row r="1475">
          <cell r="C1475" t="str">
            <v>SOR4Tg</v>
          </cell>
          <cell r="D1475" t="str">
            <v>05305423406</v>
          </cell>
        </row>
        <row r="1476">
          <cell r="C1476" t="str">
            <v>TV54ju</v>
          </cell>
          <cell r="D1476" t="str">
            <v>58015523591</v>
          </cell>
        </row>
        <row r="1477">
          <cell r="C1477" t="str">
            <v>ohwrt4</v>
          </cell>
          <cell r="D1477" t="str">
            <v>46528598568</v>
          </cell>
        </row>
        <row r="1478">
          <cell r="C1478" t="str">
            <v>pvpbBA</v>
          </cell>
          <cell r="D1478" t="str">
            <v>59754257515</v>
          </cell>
        </row>
        <row r="1479">
          <cell r="C1479" t="str">
            <v>2eSx3U</v>
          </cell>
          <cell r="D1479" t="str">
            <v>04985971561</v>
          </cell>
        </row>
        <row r="1480">
          <cell r="C1480" t="str">
            <v>bLr5Si</v>
          </cell>
          <cell r="D1480" t="str">
            <v>03002827533</v>
          </cell>
        </row>
        <row r="1481">
          <cell r="C1481" t="str">
            <v>SkCx5I</v>
          </cell>
          <cell r="D1481" t="str">
            <v>40646335553</v>
          </cell>
        </row>
        <row r="1482">
          <cell r="C1482" t="str">
            <v>RhVW9p</v>
          </cell>
          <cell r="D1482" t="str">
            <v>63104342504</v>
          </cell>
        </row>
        <row r="1483">
          <cell r="C1483" t="str">
            <v>KV19zV</v>
          </cell>
          <cell r="D1483" t="str">
            <v>06500398580</v>
          </cell>
        </row>
        <row r="1484">
          <cell r="C1484" t="str">
            <v>OVLNo6</v>
          </cell>
          <cell r="D1484" t="str">
            <v>54329485591</v>
          </cell>
        </row>
        <row r="1485">
          <cell r="C1485" t="str">
            <v>p56kip</v>
          </cell>
          <cell r="D1485" t="str">
            <v>02319859594</v>
          </cell>
        </row>
        <row r="1486">
          <cell r="C1486" t="str">
            <v>p8ZXqA</v>
          </cell>
          <cell r="D1486" t="str">
            <v>51538954591</v>
          </cell>
        </row>
        <row r="1487">
          <cell r="C1487" t="str">
            <v>QeVPwL</v>
          </cell>
          <cell r="D1487" t="str">
            <v>51538954591</v>
          </cell>
        </row>
        <row r="1488">
          <cell r="C1488" t="str">
            <v>6bF4XN</v>
          </cell>
          <cell r="D1488" t="str">
            <v>51538954591</v>
          </cell>
        </row>
        <row r="1489">
          <cell r="C1489" t="str">
            <v>MjDoVV</v>
          </cell>
          <cell r="D1489" t="str">
            <v>51538954591</v>
          </cell>
        </row>
        <row r="1490">
          <cell r="C1490" t="str">
            <v>yjqOWO</v>
          </cell>
          <cell r="D1490" t="str">
            <v>04182051599</v>
          </cell>
        </row>
        <row r="1491">
          <cell r="C1491" t="str">
            <v>md0L3M</v>
          </cell>
          <cell r="D1491" t="str">
            <v>00254287565</v>
          </cell>
        </row>
        <row r="1492">
          <cell r="C1492" t="str">
            <v>dkgHe8</v>
          </cell>
          <cell r="D1492" t="str">
            <v>35495383168</v>
          </cell>
        </row>
        <row r="1493">
          <cell r="C1493" t="str">
            <v>u9DmcK</v>
          </cell>
          <cell r="D1493" t="str">
            <v>61775835553</v>
          </cell>
        </row>
        <row r="1494">
          <cell r="C1494" t="str">
            <v>EGKIJj</v>
          </cell>
          <cell r="D1494" t="str">
            <v>08025526500</v>
          </cell>
        </row>
        <row r="1495">
          <cell r="C1495" t="str">
            <v>12orAU</v>
          </cell>
          <cell r="D1495" t="str">
            <v>53984447515</v>
          </cell>
        </row>
        <row r="1496">
          <cell r="C1496" t="str">
            <v>yaNtg6</v>
          </cell>
          <cell r="D1496" t="str">
            <v>00591634538</v>
          </cell>
        </row>
        <row r="1497">
          <cell r="C1497" t="str">
            <v>69wks8</v>
          </cell>
          <cell r="D1497" t="str">
            <v>00591634538</v>
          </cell>
        </row>
        <row r="1498">
          <cell r="C1498" t="str">
            <v>t2hDft</v>
          </cell>
          <cell r="D1498" t="str">
            <v>00591634538</v>
          </cell>
        </row>
        <row r="1499">
          <cell r="C1499" t="str">
            <v>W3yuZj</v>
          </cell>
          <cell r="D1499" t="str">
            <v>00591634538</v>
          </cell>
        </row>
        <row r="1500">
          <cell r="C1500" t="str">
            <v>YhNALt</v>
          </cell>
          <cell r="D1500" t="str">
            <v>00591634538</v>
          </cell>
        </row>
        <row r="1501">
          <cell r="C1501" t="str">
            <v>pDcVcp</v>
          </cell>
          <cell r="D1501" t="str">
            <v>00591634538</v>
          </cell>
        </row>
        <row r="1502">
          <cell r="C1502" t="str">
            <v>wYsJ0w</v>
          </cell>
          <cell r="D1502" t="str">
            <v>00591634538</v>
          </cell>
        </row>
        <row r="1503">
          <cell r="C1503" t="str">
            <v>iW1o76</v>
          </cell>
          <cell r="D1503" t="str">
            <v>00591634538</v>
          </cell>
        </row>
        <row r="1504">
          <cell r="C1504" t="str">
            <v>hsdpBN</v>
          </cell>
          <cell r="D1504" t="str">
            <v>00591634538</v>
          </cell>
        </row>
        <row r="1505">
          <cell r="C1505" t="str">
            <v>3thw4E</v>
          </cell>
          <cell r="D1505" t="str">
            <v>53492404553</v>
          </cell>
        </row>
        <row r="1506">
          <cell r="C1506" t="str">
            <v>jOrBX9</v>
          </cell>
          <cell r="D1506" t="str">
            <v>53492404553</v>
          </cell>
        </row>
        <row r="1507">
          <cell r="C1507" t="str">
            <v>qobHKO</v>
          </cell>
          <cell r="D1507" t="str">
            <v>53492404553</v>
          </cell>
        </row>
        <row r="1508">
          <cell r="C1508" t="str">
            <v>FIHonq</v>
          </cell>
          <cell r="D1508" t="str">
            <v>53492404553</v>
          </cell>
        </row>
        <row r="1509">
          <cell r="C1509" t="str">
            <v>GsfDMV</v>
          </cell>
          <cell r="D1509" t="str">
            <v>81268815500</v>
          </cell>
        </row>
        <row r="1510">
          <cell r="C1510" t="str">
            <v>b2ziSH</v>
          </cell>
          <cell r="D1510" t="str">
            <v>67688136504</v>
          </cell>
        </row>
        <row r="1511">
          <cell r="C1511" t="str">
            <v>AKcD7d</v>
          </cell>
          <cell r="D1511" t="str">
            <v>80724132520</v>
          </cell>
        </row>
        <row r="1512">
          <cell r="C1512" t="str">
            <v>jQ2YxE</v>
          </cell>
          <cell r="D1512" t="str">
            <v>99136473553</v>
          </cell>
        </row>
        <row r="1513">
          <cell r="C1513" t="str">
            <v>7IrdFT</v>
          </cell>
          <cell r="D1513" t="str">
            <v>35645419855</v>
          </cell>
        </row>
        <row r="1514">
          <cell r="C1514" t="str">
            <v>WTYkOs</v>
          </cell>
          <cell r="D1514" t="str">
            <v>04444619570</v>
          </cell>
        </row>
        <row r="1515">
          <cell r="C1515" t="str">
            <v>YEdzxn</v>
          </cell>
          <cell r="D1515" t="str">
            <v>03464272583</v>
          </cell>
        </row>
        <row r="1516">
          <cell r="C1516" t="str">
            <v>bmsMTn</v>
          </cell>
          <cell r="D1516" t="str">
            <v>04794603533</v>
          </cell>
        </row>
        <row r="1517">
          <cell r="C1517" t="str">
            <v>IZbW4p</v>
          </cell>
          <cell r="D1517" t="str">
            <v>03397348501</v>
          </cell>
        </row>
        <row r="1518">
          <cell r="C1518" t="str">
            <v>oCWUoZ</v>
          </cell>
          <cell r="D1518" t="str">
            <v>07731593550</v>
          </cell>
        </row>
        <row r="1519">
          <cell r="C1519" t="str">
            <v>IFkjI9</v>
          </cell>
          <cell r="D1519" t="str">
            <v>09064067570</v>
          </cell>
        </row>
        <row r="1520">
          <cell r="C1520" t="str">
            <v>cx9soj</v>
          </cell>
          <cell r="D1520" t="str">
            <v>04398281550</v>
          </cell>
        </row>
        <row r="1521">
          <cell r="C1521" t="str">
            <v>51NI1G</v>
          </cell>
          <cell r="D1521" t="str">
            <v>80862810515</v>
          </cell>
        </row>
        <row r="1522">
          <cell r="C1522" t="str">
            <v>ZOxpwG</v>
          </cell>
          <cell r="D1522" t="str">
            <v>05694994531</v>
          </cell>
        </row>
        <row r="1523">
          <cell r="C1523" t="str">
            <v>pbop90</v>
          </cell>
          <cell r="D1523" t="str">
            <v>02808028547</v>
          </cell>
        </row>
        <row r="1524">
          <cell r="C1524" t="str">
            <v>BRSdUH</v>
          </cell>
          <cell r="D1524" t="str">
            <v>07349222564</v>
          </cell>
        </row>
        <row r="1525">
          <cell r="C1525" t="str">
            <v>ghQhoU</v>
          </cell>
          <cell r="D1525" t="str">
            <v>59372788520</v>
          </cell>
        </row>
        <row r="1526">
          <cell r="C1526" t="str">
            <v>bQtbYl</v>
          </cell>
          <cell r="D1526" t="str">
            <v>08065243592</v>
          </cell>
        </row>
        <row r="1527">
          <cell r="C1527" t="str">
            <v>AQZ0UZ</v>
          </cell>
          <cell r="D1527" t="str">
            <v>05343000576</v>
          </cell>
        </row>
        <row r="1528">
          <cell r="C1528" t="str">
            <v>Ld3oZs</v>
          </cell>
          <cell r="D1528" t="str">
            <v>82243735504</v>
          </cell>
        </row>
        <row r="1529">
          <cell r="C1529" t="str">
            <v>rQXQzO</v>
          </cell>
          <cell r="D1529" t="str">
            <v>82243735504</v>
          </cell>
        </row>
        <row r="1530">
          <cell r="C1530" t="str">
            <v>4ngG4Z</v>
          </cell>
          <cell r="D1530" t="str">
            <v>82243735504</v>
          </cell>
        </row>
        <row r="1531">
          <cell r="C1531" t="str">
            <v>dUhjoA</v>
          </cell>
          <cell r="D1531" t="str">
            <v>82243735504</v>
          </cell>
        </row>
        <row r="1532">
          <cell r="C1532" t="str">
            <v>oHF2Cs</v>
          </cell>
          <cell r="D1532" t="str">
            <v>82243735504</v>
          </cell>
        </row>
        <row r="1533">
          <cell r="C1533" t="str">
            <v>Fvmwkj</v>
          </cell>
          <cell r="D1533" t="str">
            <v>82243735504</v>
          </cell>
        </row>
        <row r="1534">
          <cell r="C1534" t="str">
            <v>mqG9Ml</v>
          </cell>
          <cell r="D1534" t="str">
            <v>82243735504</v>
          </cell>
        </row>
        <row r="1535">
          <cell r="C1535" t="str">
            <v>OiATsf</v>
          </cell>
          <cell r="D1535" t="str">
            <v>82243735504</v>
          </cell>
        </row>
        <row r="1536">
          <cell r="C1536" t="str">
            <v>Uc5s09</v>
          </cell>
          <cell r="D1536" t="str">
            <v>82243735504</v>
          </cell>
        </row>
        <row r="1537">
          <cell r="C1537" t="str">
            <v>8arUc1</v>
          </cell>
          <cell r="D1537" t="str">
            <v>82243735504</v>
          </cell>
        </row>
        <row r="1538">
          <cell r="C1538" t="str">
            <v>JpHHG0</v>
          </cell>
          <cell r="D1538" t="str">
            <v>82243735504</v>
          </cell>
        </row>
        <row r="1539">
          <cell r="C1539" t="str">
            <v>0xoMXz</v>
          </cell>
          <cell r="D1539" t="str">
            <v>82243735504</v>
          </cell>
        </row>
        <row r="1540">
          <cell r="C1540" t="str">
            <v>nNuuNu</v>
          </cell>
          <cell r="D1540" t="str">
            <v>82243735504</v>
          </cell>
        </row>
        <row r="1541">
          <cell r="C1541" t="str">
            <v>WgDv3P</v>
          </cell>
          <cell r="D1541" t="str">
            <v>82243735504</v>
          </cell>
        </row>
        <row r="1542">
          <cell r="C1542" t="str">
            <v>Smvq8k</v>
          </cell>
          <cell r="D1542" t="str">
            <v>82243735504</v>
          </cell>
        </row>
        <row r="1543">
          <cell r="C1543" t="str">
            <v>UjFhzn</v>
          </cell>
          <cell r="D1543" t="str">
            <v>82243735504</v>
          </cell>
        </row>
        <row r="1544">
          <cell r="C1544" t="str">
            <v>LjuwP8</v>
          </cell>
          <cell r="D1544" t="str">
            <v>82243735504</v>
          </cell>
        </row>
        <row r="1545">
          <cell r="C1545" t="str">
            <v>v7bn7C</v>
          </cell>
          <cell r="D1545" t="str">
            <v>82243735504</v>
          </cell>
        </row>
        <row r="1546">
          <cell r="C1546" t="str">
            <v>DA1ZIQ</v>
          </cell>
          <cell r="D1546" t="str">
            <v>82243735504</v>
          </cell>
        </row>
        <row r="1547">
          <cell r="C1547" t="str">
            <v>bBDiTP</v>
          </cell>
          <cell r="D1547" t="str">
            <v>82243735504</v>
          </cell>
        </row>
        <row r="1548">
          <cell r="C1548" t="str">
            <v>UGZDCY</v>
          </cell>
          <cell r="D1548" t="str">
            <v>82243735504</v>
          </cell>
        </row>
        <row r="1549">
          <cell r="C1549" t="str">
            <v>Dq290g</v>
          </cell>
          <cell r="D1549" t="str">
            <v>82243735504</v>
          </cell>
        </row>
        <row r="1550">
          <cell r="C1550" t="str">
            <v>M1loXJ</v>
          </cell>
          <cell r="D1550" t="str">
            <v>82243735504</v>
          </cell>
        </row>
        <row r="1551">
          <cell r="C1551" t="str">
            <v>fzMDl4</v>
          </cell>
          <cell r="D1551" t="str">
            <v>04501540508</v>
          </cell>
        </row>
        <row r="1552">
          <cell r="C1552" t="str">
            <v>2CRw16</v>
          </cell>
          <cell r="D1552" t="str">
            <v>05343379532</v>
          </cell>
        </row>
        <row r="1553">
          <cell r="C1553" t="str">
            <v>ot78XS</v>
          </cell>
          <cell r="D1553" t="str">
            <v>06152207541</v>
          </cell>
        </row>
        <row r="1554">
          <cell r="C1554" t="str">
            <v>7qRl3A</v>
          </cell>
          <cell r="D1554" t="str">
            <v>20424710544</v>
          </cell>
        </row>
        <row r="1555">
          <cell r="C1555" t="str">
            <v>7lqSn1</v>
          </cell>
          <cell r="D1555" t="str">
            <v>23847190504</v>
          </cell>
        </row>
        <row r="1556">
          <cell r="C1556" t="str">
            <v>dzhJWL</v>
          </cell>
          <cell r="D1556" t="str">
            <v>02451852593</v>
          </cell>
        </row>
        <row r="1557">
          <cell r="C1557" t="str">
            <v>GV8jZA</v>
          </cell>
          <cell r="D1557" t="str">
            <v>86291872552</v>
          </cell>
        </row>
        <row r="1558">
          <cell r="C1558" t="str">
            <v>ezhGHq</v>
          </cell>
          <cell r="D1558" t="str">
            <v>39064697515</v>
          </cell>
        </row>
        <row r="1559">
          <cell r="C1559" t="str">
            <v>YOtGyD</v>
          </cell>
          <cell r="D1559" t="str">
            <v>89610849504</v>
          </cell>
        </row>
        <row r="1560">
          <cell r="C1560" t="str">
            <v>ctIcWy</v>
          </cell>
        </row>
        <row r="1561">
          <cell r="C1561" t="str">
            <v>87BPFW</v>
          </cell>
        </row>
        <row r="1562">
          <cell r="C1562" t="str">
            <v>eqluzd</v>
          </cell>
        </row>
        <row r="1563">
          <cell r="C1563" t="str">
            <v>SVwLaG</v>
          </cell>
        </row>
        <row r="1564">
          <cell r="C1564" t="str">
            <v>RzeJ1Z</v>
          </cell>
          <cell r="D1564" t="str">
            <v>30884730506</v>
          </cell>
        </row>
        <row r="1565">
          <cell r="C1565" t="str">
            <v>VM0Ai3</v>
          </cell>
          <cell r="D1565" t="str">
            <v>30884730506</v>
          </cell>
        </row>
        <row r="1566">
          <cell r="C1566" t="str">
            <v>ytpufA</v>
          </cell>
          <cell r="D1566" t="str">
            <v>01156238501</v>
          </cell>
        </row>
        <row r="1567">
          <cell r="C1567" t="str">
            <v>4FcfCG</v>
          </cell>
        </row>
        <row r="1568">
          <cell r="C1568" t="str">
            <v>7J9M4F</v>
          </cell>
          <cell r="D1568" t="str">
            <v>23041099500</v>
          </cell>
        </row>
        <row r="1569">
          <cell r="C1569" t="str">
            <v>M36bKp</v>
          </cell>
          <cell r="D1569" t="str">
            <v>00257394508</v>
          </cell>
        </row>
        <row r="1570">
          <cell r="C1570" t="str">
            <v>2q2pKr</v>
          </cell>
          <cell r="D1570" t="str">
            <v>98067303568</v>
          </cell>
        </row>
        <row r="1571">
          <cell r="C1571" t="str">
            <v>UIriTq</v>
          </cell>
          <cell r="D1571" t="str">
            <v>03698072513</v>
          </cell>
        </row>
        <row r="1572">
          <cell r="C1572" t="str">
            <v>vkxMiN</v>
          </cell>
          <cell r="D1572" t="str">
            <v>08440504586</v>
          </cell>
        </row>
        <row r="1573">
          <cell r="C1573" t="str">
            <v>daXQXB</v>
          </cell>
          <cell r="D1573" t="str">
            <v>06421617557</v>
          </cell>
        </row>
        <row r="1574">
          <cell r="C1574" t="str">
            <v>vg6vMV</v>
          </cell>
          <cell r="D1574" t="str">
            <v>09083429504</v>
          </cell>
        </row>
        <row r="1575">
          <cell r="C1575" t="str">
            <v>LKRAX1</v>
          </cell>
          <cell r="D1575" t="str">
            <v>04826773501</v>
          </cell>
        </row>
        <row r="1576">
          <cell r="C1576" t="str">
            <v>fyHOwj</v>
          </cell>
          <cell r="D1576" t="str">
            <v>07695738514</v>
          </cell>
        </row>
        <row r="1577">
          <cell r="C1577" t="str">
            <v>iBtSJR</v>
          </cell>
          <cell r="D1577" t="str">
            <v>04025404508</v>
          </cell>
        </row>
        <row r="1578">
          <cell r="C1578" t="str">
            <v>UeT7ee</v>
          </cell>
          <cell r="D1578" t="str">
            <v>35545780530</v>
          </cell>
        </row>
        <row r="1579">
          <cell r="C1579" t="str">
            <v>CD1OPy</v>
          </cell>
          <cell r="D1579" t="str">
            <v>07459043516</v>
          </cell>
        </row>
        <row r="1580">
          <cell r="C1580" t="str">
            <v>3l4uyI</v>
          </cell>
          <cell r="D1580" t="str">
            <v>46290125591</v>
          </cell>
        </row>
        <row r="1581">
          <cell r="C1581" t="str">
            <v>wCSZwW</v>
          </cell>
          <cell r="D1581" t="str">
            <v>01191103501</v>
          </cell>
        </row>
        <row r="1582">
          <cell r="C1582" t="str">
            <v>XqiKxb</v>
          </cell>
          <cell r="D1582" t="str">
            <v>04987932571</v>
          </cell>
        </row>
        <row r="1583">
          <cell r="C1583" t="str">
            <v>bJZwLg</v>
          </cell>
          <cell r="D1583" t="str">
            <v>33104007861</v>
          </cell>
        </row>
        <row r="1584">
          <cell r="C1584" t="str">
            <v>epcPxu</v>
          </cell>
          <cell r="D1584" t="str">
            <v>92005462500</v>
          </cell>
        </row>
        <row r="1585">
          <cell r="C1585" t="str">
            <v>1igBKv</v>
          </cell>
          <cell r="D1585" t="str">
            <v>85197432500</v>
          </cell>
        </row>
        <row r="1586">
          <cell r="C1586" t="str">
            <v>qZq9fB</v>
          </cell>
          <cell r="D1586" t="str">
            <v>03490557506</v>
          </cell>
        </row>
        <row r="1587">
          <cell r="C1587" t="str">
            <v>wOpCDY</v>
          </cell>
          <cell r="D1587" t="str">
            <v>04817167424</v>
          </cell>
        </row>
        <row r="1588">
          <cell r="C1588" t="str">
            <v>YKLfZV</v>
          </cell>
          <cell r="D1588" t="str">
            <v>01621109526</v>
          </cell>
        </row>
        <row r="1589">
          <cell r="C1589" t="str">
            <v>GJbso2</v>
          </cell>
          <cell r="D1589" t="str">
            <v>00375623558</v>
          </cell>
        </row>
        <row r="1590">
          <cell r="C1590" t="str">
            <v>RpjCDs</v>
          </cell>
          <cell r="D1590" t="str">
            <v>31967620504</v>
          </cell>
        </row>
        <row r="1591">
          <cell r="C1591" t="str">
            <v>fyaY7q</v>
          </cell>
          <cell r="D1591" t="str">
            <v>00878864563</v>
          </cell>
        </row>
        <row r="1592">
          <cell r="C1592" t="str">
            <v>4Uks8t</v>
          </cell>
          <cell r="D1592" t="str">
            <v>01443723550</v>
          </cell>
        </row>
        <row r="1593">
          <cell r="C1593" t="str">
            <v>QvCBZq</v>
          </cell>
          <cell r="D1593" t="str">
            <v>92894291515</v>
          </cell>
        </row>
        <row r="1594">
          <cell r="C1594" t="str">
            <v>0mDYMf</v>
          </cell>
          <cell r="D1594" t="str">
            <v>01186374527</v>
          </cell>
        </row>
        <row r="1595">
          <cell r="C1595" t="str">
            <v>pOxqjQ</v>
          </cell>
          <cell r="D1595" t="str">
            <v>02638914533</v>
          </cell>
        </row>
        <row r="1596">
          <cell r="C1596" t="str">
            <v>HIwFwD</v>
          </cell>
          <cell r="D1596" t="str">
            <v>85995921576</v>
          </cell>
        </row>
        <row r="1597">
          <cell r="C1597" t="str">
            <v>ngQp1E</v>
          </cell>
          <cell r="D1597" t="str">
            <v>79355811500</v>
          </cell>
        </row>
        <row r="1598">
          <cell r="C1598" t="str">
            <v>garUdH</v>
          </cell>
          <cell r="D1598" t="str">
            <v>47506717549</v>
          </cell>
        </row>
        <row r="1599">
          <cell r="C1599" t="str">
            <v>fv8zzf</v>
          </cell>
          <cell r="D1599" t="str">
            <v>77711220510</v>
          </cell>
        </row>
        <row r="1600">
          <cell r="C1600" t="str">
            <v>011TJu</v>
          </cell>
          <cell r="D1600" t="str">
            <v>03091924556</v>
          </cell>
        </row>
        <row r="1601">
          <cell r="C1601" t="str">
            <v>gbsaN9</v>
          </cell>
          <cell r="D1601" t="str">
            <v>67155006572</v>
          </cell>
        </row>
        <row r="1602">
          <cell r="C1602" t="str">
            <v>7JWX4e</v>
          </cell>
          <cell r="D1602" t="str">
            <v>00799892505</v>
          </cell>
        </row>
        <row r="1603">
          <cell r="C1603" t="str">
            <v>cIK0dJ</v>
          </cell>
          <cell r="D1603" t="str">
            <v>03692100507</v>
          </cell>
        </row>
        <row r="1604">
          <cell r="C1604" t="str">
            <v>uKFZEo</v>
          </cell>
          <cell r="D1604" t="str">
            <v>01291663592</v>
          </cell>
        </row>
        <row r="1605">
          <cell r="C1605" t="str">
            <v>58xs7c</v>
          </cell>
          <cell r="D1605" t="str">
            <v>01291663592</v>
          </cell>
        </row>
        <row r="1606">
          <cell r="C1606" t="str">
            <v>obNdRT</v>
          </cell>
          <cell r="D1606" t="str">
            <v>01291663592</v>
          </cell>
        </row>
        <row r="1607">
          <cell r="C1607" t="str">
            <v>S7WBQO</v>
          </cell>
          <cell r="D1607" t="str">
            <v>79413587515</v>
          </cell>
        </row>
        <row r="1608">
          <cell r="C1608" t="str">
            <v>9SFGhD</v>
          </cell>
          <cell r="D1608" t="str">
            <v>73335436504</v>
          </cell>
        </row>
        <row r="1609">
          <cell r="C1609" t="str">
            <v>NCgmyL</v>
          </cell>
          <cell r="D1609" t="str">
            <v>07925943556</v>
          </cell>
        </row>
        <row r="1610">
          <cell r="C1610" t="str">
            <v>udejE0</v>
          </cell>
          <cell r="D1610" t="str">
            <v>02242720554</v>
          </cell>
        </row>
        <row r="1611">
          <cell r="C1611" t="str">
            <v>ZMsubB</v>
          </cell>
          <cell r="D1611" t="str">
            <v>03207851576</v>
          </cell>
        </row>
        <row r="1612">
          <cell r="C1612" t="str">
            <v>lzxBOx</v>
          </cell>
          <cell r="D1612" t="str">
            <v>03042042502</v>
          </cell>
        </row>
        <row r="1613">
          <cell r="C1613" t="str">
            <v>hDDtNR</v>
          </cell>
          <cell r="D1613" t="str">
            <v>59374861534</v>
          </cell>
        </row>
        <row r="1614">
          <cell r="C1614" t="str">
            <v>iPCtXT</v>
          </cell>
          <cell r="D1614" t="str">
            <v>79300030515</v>
          </cell>
        </row>
        <row r="1615">
          <cell r="C1615" t="str">
            <v>BJHIoy</v>
          </cell>
          <cell r="D1615" t="str">
            <v>05009710560</v>
          </cell>
        </row>
        <row r="1616">
          <cell r="C1616" t="str">
            <v>RfhHAr</v>
          </cell>
          <cell r="D1616" t="str">
            <v>04548152393</v>
          </cell>
        </row>
        <row r="1617">
          <cell r="C1617" t="str">
            <v>reGDih</v>
          </cell>
          <cell r="D1617" t="str">
            <v>27574229520</v>
          </cell>
        </row>
        <row r="1618">
          <cell r="C1618" t="str">
            <v>v2EWV6</v>
          </cell>
          <cell r="D1618" t="str">
            <v>02643788575</v>
          </cell>
        </row>
        <row r="1619">
          <cell r="C1619" t="str">
            <v>RGrjCz</v>
          </cell>
          <cell r="D1619" t="str">
            <v>02945867508</v>
          </cell>
        </row>
        <row r="1620">
          <cell r="C1620" t="str">
            <v>gWAE9M</v>
          </cell>
          <cell r="D1620" t="str">
            <v>02945867508</v>
          </cell>
        </row>
        <row r="1621">
          <cell r="C1621" t="str">
            <v>qRIXAW</v>
          </cell>
          <cell r="D1621" t="str">
            <v>07680918538</v>
          </cell>
        </row>
        <row r="1622">
          <cell r="C1622" t="str">
            <v>yHtUoL</v>
          </cell>
          <cell r="D1622" t="str">
            <v>02643970535</v>
          </cell>
        </row>
        <row r="1623">
          <cell r="C1623" t="str">
            <v>2G9WKk</v>
          </cell>
          <cell r="D1623" t="str">
            <v>07169771500</v>
          </cell>
        </row>
        <row r="1624">
          <cell r="C1624" t="str">
            <v>G9k9zh</v>
          </cell>
          <cell r="D1624" t="str">
            <v>01426364520</v>
          </cell>
        </row>
        <row r="1625">
          <cell r="C1625" t="str">
            <v>dniFEf</v>
          </cell>
          <cell r="D1625" t="str">
            <v>04069178503</v>
          </cell>
        </row>
        <row r="1626">
          <cell r="C1626" t="str">
            <v>oT5Jmi</v>
          </cell>
          <cell r="D1626" t="str">
            <v>04471162586</v>
          </cell>
        </row>
        <row r="1627">
          <cell r="C1627" t="str">
            <v>s8nwn0</v>
          </cell>
          <cell r="D1627" t="str">
            <v>05916918500</v>
          </cell>
        </row>
        <row r="1628">
          <cell r="C1628" t="str">
            <v>FO25mB</v>
          </cell>
          <cell r="D1628" t="str">
            <v>04770069570</v>
          </cell>
        </row>
        <row r="1629">
          <cell r="C1629" t="str">
            <v>w94DVG</v>
          </cell>
          <cell r="D1629" t="str">
            <v>07875459532</v>
          </cell>
        </row>
        <row r="1630">
          <cell r="C1630" t="str">
            <v>GBN60i</v>
          </cell>
          <cell r="D1630" t="str">
            <v>02274044597</v>
          </cell>
        </row>
        <row r="1631">
          <cell r="C1631" t="str">
            <v>TmnUOH</v>
          </cell>
          <cell r="D1631" t="str">
            <v>05433341550</v>
          </cell>
        </row>
        <row r="1632">
          <cell r="C1632" t="str">
            <v>TW76Tv</v>
          </cell>
          <cell r="D1632" t="str">
            <v>06723477502</v>
          </cell>
        </row>
        <row r="1633">
          <cell r="C1633" t="str">
            <v>TZOdEc</v>
          </cell>
          <cell r="D1633" t="str">
            <v>78357101534</v>
          </cell>
        </row>
        <row r="1634">
          <cell r="C1634" t="str">
            <v>WOWdtz</v>
          </cell>
          <cell r="D1634" t="str">
            <v>85794418540</v>
          </cell>
        </row>
        <row r="1635">
          <cell r="C1635" t="str">
            <v>wNOrXx</v>
          </cell>
          <cell r="D1635" t="str">
            <v>01702669580</v>
          </cell>
        </row>
        <row r="1636">
          <cell r="C1636" t="str">
            <v>vbFssT</v>
          </cell>
          <cell r="D1636" t="str">
            <v>81785054520</v>
          </cell>
        </row>
        <row r="1637">
          <cell r="C1637" t="str">
            <v>ytZGC7</v>
          </cell>
          <cell r="D1637" t="str">
            <v>02671404522</v>
          </cell>
        </row>
        <row r="1638">
          <cell r="C1638" t="str">
            <v>AjwXK3</v>
          </cell>
          <cell r="D1638" t="str">
            <v>01834345529</v>
          </cell>
        </row>
        <row r="1639">
          <cell r="C1639" t="str">
            <v>JgWW5s</v>
          </cell>
          <cell r="D1639" t="str">
            <v>01577563514</v>
          </cell>
        </row>
        <row r="1640">
          <cell r="C1640" t="str">
            <v>9F13gU</v>
          </cell>
          <cell r="D1640" t="str">
            <v>84100125534</v>
          </cell>
        </row>
        <row r="1641">
          <cell r="C1641" t="str">
            <v>lEkgvL</v>
          </cell>
          <cell r="D1641" t="str">
            <v>84100125534</v>
          </cell>
        </row>
        <row r="1642">
          <cell r="C1642" t="str">
            <v>Wt3Eho</v>
          </cell>
          <cell r="D1642" t="str">
            <v>84100125534</v>
          </cell>
        </row>
        <row r="1643">
          <cell r="C1643" t="str">
            <v>tMpkTx</v>
          </cell>
          <cell r="D1643" t="str">
            <v>02607183510</v>
          </cell>
        </row>
        <row r="1644">
          <cell r="C1644" t="str">
            <v>AjlBVF</v>
          </cell>
          <cell r="D1644" t="str">
            <v>85767041539</v>
          </cell>
        </row>
        <row r="1645">
          <cell r="C1645" t="str">
            <v>tf9pDJ</v>
          </cell>
          <cell r="D1645" t="str">
            <v>20510055591</v>
          </cell>
        </row>
        <row r="1646">
          <cell r="C1646" t="str">
            <v>yotZxs</v>
          </cell>
          <cell r="D1646" t="str">
            <v>04800750504</v>
          </cell>
        </row>
        <row r="1647">
          <cell r="C1647" t="str">
            <v>IykTwJ</v>
          </cell>
          <cell r="D1647" t="str">
            <v>00070618542</v>
          </cell>
        </row>
        <row r="1648">
          <cell r="C1648" t="str">
            <v>Ti76zq</v>
          </cell>
          <cell r="D1648" t="str">
            <v>02739354533</v>
          </cell>
        </row>
        <row r="1649">
          <cell r="C1649" t="str">
            <v>aMIhcl</v>
          </cell>
          <cell r="D1649" t="str">
            <v>02644027586</v>
          </cell>
        </row>
        <row r="1650">
          <cell r="C1650" t="str">
            <v>SPSqLQ</v>
          </cell>
          <cell r="D1650" t="str">
            <v>03897794586</v>
          </cell>
        </row>
        <row r="1651">
          <cell r="C1651" t="str">
            <v>OR9TtM</v>
          </cell>
          <cell r="D1651" t="str">
            <v>03191589503</v>
          </cell>
        </row>
        <row r="1652">
          <cell r="C1652" t="str">
            <v>2a2309</v>
          </cell>
          <cell r="D1652" t="str">
            <v>97789763504</v>
          </cell>
        </row>
        <row r="1653">
          <cell r="C1653" t="str">
            <v>Zr0FCy</v>
          </cell>
          <cell r="D1653" t="str">
            <v>01229576525</v>
          </cell>
        </row>
        <row r="1654">
          <cell r="C1654" t="str">
            <v>7i44MB</v>
          </cell>
          <cell r="D1654" t="str">
            <v>03261254505</v>
          </cell>
        </row>
        <row r="1655">
          <cell r="C1655" t="str">
            <v>pkNnN3</v>
          </cell>
          <cell r="D1655" t="str">
            <v>03489456556</v>
          </cell>
        </row>
        <row r="1656">
          <cell r="C1656" t="str">
            <v>BQhBUe</v>
          </cell>
          <cell r="D1656" t="str">
            <v>78861918549</v>
          </cell>
        </row>
        <row r="1657">
          <cell r="C1657" t="str">
            <v>JDaTX7</v>
          </cell>
          <cell r="D1657" t="str">
            <v>05187544560</v>
          </cell>
        </row>
        <row r="1658">
          <cell r="C1658" t="str">
            <v>WYSXOp</v>
          </cell>
          <cell r="D1658" t="str">
            <v>80674968549</v>
          </cell>
        </row>
        <row r="1659">
          <cell r="C1659" t="str">
            <v>HqfjH7</v>
          </cell>
          <cell r="D1659" t="str">
            <v>80674968549</v>
          </cell>
        </row>
        <row r="1660">
          <cell r="C1660" t="str">
            <v>F3HS4y</v>
          </cell>
          <cell r="D1660" t="str">
            <v>04761385588</v>
          </cell>
        </row>
        <row r="1661">
          <cell r="C1661" t="str">
            <v>nlelSe</v>
          </cell>
          <cell r="D1661" t="str">
            <v>02096858593</v>
          </cell>
        </row>
        <row r="1662">
          <cell r="C1662" t="str">
            <v>BheaNW</v>
          </cell>
          <cell r="D1662" t="str">
            <v>04129312570</v>
          </cell>
        </row>
        <row r="1663">
          <cell r="C1663" t="str">
            <v>RrSrMr</v>
          </cell>
          <cell r="D1663" t="str">
            <v>06027861509</v>
          </cell>
        </row>
        <row r="1664">
          <cell r="C1664" t="str">
            <v>F79MyI</v>
          </cell>
          <cell r="D1664" t="str">
            <v>05690014559</v>
          </cell>
        </row>
        <row r="1665">
          <cell r="C1665" t="str">
            <v>DUCUTr</v>
          </cell>
          <cell r="D1665" t="str">
            <v>84122579520</v>
          </cell>
        </row>
        <row r="1666">
          <cell r="C1666" t="str">
            <v>ePi7FM</v>
          </cell>
          <cell r="D1666" t="str">
            <v>05866093189</v>
          </cell>
        </row>
        <row r="1667">
          <cell r="C1667" t="str">
            <v>q6x7gO</v>
          </cell>
          <cell r="D1667" t="str">
            <v>00843684542</v>
          </cell>
        </row>
        <row r="1668">
          <cell r="C1668" t="str">
            <v>PNNolp</v>
          </cell>
          <cell r="D1668" t="str">
            <v>13071310854</v>
          </cell>
        </row>
        <row r="1669">
          <cell r="C1669" t="str">
            <v>xJ2cdf</v>
          </cell>
          <cell r="D1669" t="str">
            <v>86331656510</v>
          </cell>
        </row>
        <row r="1670">
          <cell r="C1670" t="str">
            <v>JJqKHi</v>
          </cell>
          <cell r="D1670" t="str">
            <v>02057703550</v>
          </cell>
        </row>
        <row r="1671">
          <cell r="C1671" t="str">
            <v>2Ndon8</v>
          </cell>
          <cell r="D1671" t="str">
            <v>86023406564</v>
          </cell>
        </row>
        <row r="1672">
          <cell r="C1672" t="str">
            <v>NJodOk</v>
          </cell>
          <cell r="D1672" t="str">
            <v>07587388540</v>
          </cell>
        </row>
        <row r="1673">
          <cell r="C1673" t="str">
            <v>n5DMB9</v>
          </cell>
          <cell r="D1673" t="str">
            <v>07587388540</v>
          </cell>
        </row>
        <row r="1674">
          <cell r="C1674" t="str">
            <v>szrqxQ</v>
          </cell>
          <cell r="D1674" t="str">
            <v>07587388540</v>
          </cell>
        </row>
        <row r="1675">
          <cell r="C1675" t="str">
            <v>heFHG1</v>
          </cell>
          <cell r="D1675" t="str">
            <v>07587388540</v>
          </cell>
        </row>
        <row r="1676">
          <cell r="C1676" t="str">
            <v>4Ac1qu</v>
          </cell>
          <cell r="D1676" t="str">
            <v>07587388540</v>
          </cell>
        </row>
        <row r="1677">
          <cell r="C1677" t="str">
            <v>zaek1I</v>
          </cell>
          <cell r="D1677" t="str">
            <v>07587388540</v>
          </cell>
        </row>
        <row r="1678">
          <cell r="C1678" t="str">
            <v>pmIbis</v>
          </cell>
          <cell r="D1678" t="str">
            <v>07587388540</v>
          </cell>
        </row>
        <row r="1679">
          <cell r="C1679" t="str">
            <v>REVv1H</v>
          </cell>
          <cell r="D1679" t="str">
            <v>07587388540</v>
          </cell>
        </row>
        <row r="1680">
          <cell r="C1680" t="str">
            <v>PMtYuZ</v>
          </cell>
          <cell r="D1680" t="str">
            <v>07587388540</v>
          </cell>
        </row>
        <row r="1681">
          <cell r="C1681" t="str">
            <v>c8zWgK</v>
          </cell>
          <cell r="D1681" t="str">
            <v>07587388540</v>
          </cell>
        </row>
        <row r="1682">
          <cell r="C1682" t="str">
            <v>RC1OOS</v>
          </cell>
          <cell r="D1682" t="str">
            <v>07587388540</v>
          </cell>
        </row>
        <row r="1683">
          <cell r="C1683" t="str">
            <v>1o4IvI</v>
          </cell>
          <cell r="D1683" t="str">
            <v>07587388540</v>
          </cell>
        </row>
        <row r="1684">
          <cell r="C1684" t="str">
            <v>9d9ILv</v>
          </cell>
          <cell r="D1684" t="str">
            <v>07587388540</v>
          </cell>
        </row>
        <row r="1685">
          <cell r="C1685" t="str">
            <v>PXc6d6</v>
          </cell>
          <cell r="D1685" t="str">
            <v>07587388540</v>
          </cell>
        </row>
        <row r="1686">
          <cell r="C1686" t="str">
            <v>L0vFWW</v>
          </cell>
          <cell r="D1686" t="str">
            <v>45062226520</v>
          </cell>
        </row>
        <row r="1687">
          <cell r="C1687" t="str">
            <v>QqWSDi</v>
          </cell>
          <cell r="D1687" t="str">
            <v>09573659506</v>
          </cell>
        </row>
        <row r="1688">
          <cell r="C1688" t="str">
            <v>Yeadkh</v>
          </cell>
          <cell r="D1688" t="str">
            <v>02790155500</v>
          </cell>
        </row>
        <row r="1689">
          <cell r="C1689" t="str">
            <v>O7ANEi</v>
          </cell>
          <cell r="D1689" t="str">
            <v>06594942565</v>
          </cell>
        </row>
        <row r="1690">
          <cell r="C1690" t="str">
            <v>oLgz1d</v>
          </cell>
          <cell r="D1690" t="str">
            <v>05916366540</v>
          </cell>
        </row>
        <row r="1691">
          <cell r="C1691" t="str">
            <v>4ptLj4</v>
          </cell>
          <cell r="D1691" t="str">
            <v>08987177521</v>
          </cell>
        </row>
        <row r="1692">
          <cell r="C1692" t="str">
            <v>R4GK4t</v>
          </cell>
          <cell r="D1692" t="str">
            <v>06603456508</v>
          </cell>
        </row>
        <row r="1693">
          <cell r="C1693" t="str">
            <v>7EgyM6</v>
          </cell>
          <cell r="D1693" t="str">
            <v>78840520597</v>
          </cell>
        </row>
        <row r="1694">
          <cell r="C1694" t="str">
            <v>dM8sb5</v>
          </cell>
          <cell r="D1694" t="str">
            <v>86180333599</v>
          </cell>
        </row>
        <row r="1695">
          <cell r="C1695" t="str">
            <v>WNRQxk</v>
          </cell>
          <cell r="D1695" t="str">
            <v>79086632572</v>
          </cell>
        </row>
        <row r="1696">
          <cell r="C1696" t="str">
            <v>LYXaii</v>
          </cell>
          <cell r="D1696" t="str">
            <v>46514733859</v>
          </cell>
        </row>
        <row r="1697">
          <cell r="C1697" t="str">
            <v>99vOKO</v>
          </cell>
          <cell r="D1697" t="str">
            <v>04106877589</v>
          </cell>
        </row>
        <row r="1698">
          <cell r="C1698" t="str">
            <v>r704iC</v>
          </cell>
          <cell r="D1698" t="str">
            <v>03018995503</v>
          </cell>
        </row>
        <row r="1699">
          <cell r="C1699" t="str">
            <v>EBAGe5</v>
          </cell>
          <cell r="D1699" t="str">
            <v>41688225838</v>
          </cell>
        </row>
        <row r="1700">
          <cell r="C1700" t="str">
            <v>YBJk2K</v>
          </cell>
          <cell r="D1700" t="str">
            <v>86668306543</v>
          </cell>
        </row>
        <row r="1701">
          <cell r="C1701" t="str">
            <v>kupNqM</v>
          </cell>
          <cell r="D1701" t="str">
            <v>04665425507</v>
          </cell>
        </row>
        <row r="1702">
          <cell r="C1702" t="str">
            <v>8wQQo1</v>
          </cell>
          <cell r="D1702" t="str">
            <v>07057095589</v>
          </cell>
        </row>
        <row r="1703">
          <cell r="C1703" t="str">
            <v>yjI4Z4</v>
          </cell>
          <cell r="D1703" t="str">
            <v>03848446502</v>
          </cell>
        </row>
        <row r="1704">
          <cell r="C1704" t="str">
            <v>eafFpZ</v>
          </cell>
          <cell r="D1704" t="str">
            <v>85918701583</v>
          </cell>
        </row>
        <row r="1705">
          <cell r="C1705" t="str">
            <v>GGD0Vy</v>
          </cell>
          <cell r="D1705" t="str">
            <v>85918701583</v>
          </cell>
        </row>
        <row r="1706">
          <cell r="C1706" t="str">
            <v>CzQ9yi</v>
          </cell>
          <cell r="D1706" t="str">
            <v>85918701583</v>
          </cell>
        </row>
        <row r="1707">
          <cell r="C1707" t="str">
            <v>K3OGob</v>
          </cell>
          <cell r="D1707" t="str">
            <v>02885744510</v>
          </cell>
        </row>
        <row r="1708">
          <cell r="C1708" t="str">
            <v>FyTeAE</v>
          </cell>
          <cell r="D1708" t="str">
            <v>05867730530</v>
          </cell>
        </row>
        <row r="1709">
          <cell r="C1709" t="str">
            <v>Dy2FnE</v>
          </cell>
          <cell r="D1709" t="str">
            <v>05867730530</v>
          </cell>
        </row>
        <row r="1710">
          <cell r="C1710" t="str">
            <v>5GdAzH</v>
          </cell>
          <cell r="D1710" t="str">
            <v>05867730530</v>
          </cell>
        </row>
        <row r="1711">
          <cell r="C1711" t="str">
            <v>DRBRDu</v>
          </cell>
          <cell r="D1711" t="str">
            <v>05867730530</v>
          </cell>
        </row>
        <row r="1712">
          <cell r="C1712" t="str">
            <v>xLs1YD</v>
          </cell>
          <cell r="D1712" t="str">
            <v>05867730530</v>
          </cell>
        </row>
        <row r="1713">
          <cell r="C1713" t="str">
            <v>L6fNLr</v>
          </cell>
          <cell r="D1713" t="str">
            <v>04960582588</v>
          </cell>
        </row>
        <row r="1714">
          <cell r="C1714" t="str">
            <v>9eb9sx</v>
          </cell>
          <cell r="D1714" t="str">
            <v>04666995579</v>
          </cell>
        </row>
        <row r="1715">
          <cell r="C1715" t="str">
            <v>vBjpQr</v>
          </cell>
          <cell r="D1715" t="str">
            <v>05766948514</v>
          </cell>
        </row>
        <row r="1716">
          <cell r="C1716" t="str">
            <v>FFE8N9</v>
          </cell>
          <cell r="D1716" t="str">
            <v>05769216530</v>
          </cell>
        </row>
        <row r="1717">
          <cell r="C1717" t="str">
            <v>hdLE6W</v>
          </cell>
          <cell r="D1717" t="str">
            <v>06445834523</v>
          </cell>
        </row>
        <row r="1718">
          <cell r="C1718" t="str">
            <v>JnbLeZ</v>
          </cell>
          <cell r="D1718" t="str">
            <v>06823350539</v>
          </cell>
        </row>
        <row r="1719">
          <cell r="C1719" t="str">
            <v>lqc64y</v>
          </cell>
          <cell r="D1719" t="str">
            <v>03522241509</v>
          </cell>
        </row>
        <row r="1720">
          <cell r="C1720" t="str">
            <v>7mFmvb</v>
          </cell>
          <cell r="D1720" t="str">
            <v>05369999538</v>
          </cell>
        </row>
        <row r="1721">
          <cell r="C1721" t="str">
            <v>7mygz5</v>
          </cell>
          <cell r="D1721" t="str">
            <v>02469062519</v>
          </cell>
        </row>
        <row r="1722">
          <cell r="C1722" t="str">
            <v>YIgoTp</v>
          </cell>
          <cell r="D1722" t="str">
            <v>04886949576</v>
          </cell>
        </row>
        <row r="1723">
          <cell r="C1723" t="str">
            <v>cu7ElU</v>
          </cell>
          <cell r="D1723" t="str">
            <v>03027621599</v>
          </cell>
        </row>
        <row r="1724">
          <cell r="C1724" t="str">
            <v>8CIGqq</v>
          </cell>
          <cell r="D1724" t="str">
            <v>18474450802</v>
          </cell>
        </row>
        <row r="1725">
          <cell r="C1725" t="str">
            <v>BVRM12</v>
          </cell>
          <cell r="D1725" t="str">
            <v>00658291580</v>
          </cell>
        </row>
        <row r="1726">
          <cell r="C1726" t="str">
            <v>5c025L</v>
          </cell>
          <cell r="D1726" t="str">
            <v>92710255553</v>
          </cell>
        </row>
        <row r="1727">
          <cell r="C1727" t="str">
            <v>kEOEtX</v>
          </cell>
          <cell r="D1727" t="str">
            <v>01259560538</v>
          </cell>
        </row>
        <row r="1728">
          <cell r="C1728" t="str">
            <v>puOFFP</v>
          </cell>
          <cell r="D1728" t="str">
            <v>05170510527</v>
          </cell>
        </row>
        <row r="1729">
          <cell r="C1729" t="str">
            <v>flYLkj</v>
          </cell>
          <cell r="D1729" t="str">
            <v>06173522594</v>
          </cell>
        </row>
        <row r="1730">
          <cell r="C1730" t="str">
            <v>1Hesyc</v>
          </cell>
          <cell r="D1730" t="str">
            <v>04871003523</v>
          </cell>
        </row>
        <row r="1731">
          <cell r="C1731" t="str">
            <v>5RGbVL</v>
          </cell>
          <cell r="D1731" t="str">
            <v>09233019500</v>
          </cell>
        </row>
        <row r="1732">
          <cell r="C1732" t="str">
            <v>KwEugu</v>
          </cell>
          <cell r="D1732" t="str">
            <v>08061186527</v>
          </cell>
        </row>
        <row r="1733">
          <cell r="C1733" t="str">
            <v>1DfPf1</v>
          </cell>
          <cell r="D1733" t="str">
            <v>08061186527</v>
          </cell>
        </row>
        <row r="1734">
          <cell r="C1734" t="str">
            <v>nhPcfj</v>
          </cell>
          <cell r="D1734" t="str">
            <v>64540626515</v>
          </cell>
        </row>
        <row r="1735">
          <cell r="C1735" t="str">
            <v>uhPQG6</v>
          </cell>
          <cell r="D1735" t="str">
            <v>09453520500</v>
          </cell>
        </row>
        <row r="1736">
          <cell r="C1736" t="str">
            <v>lPIdkV</v>
          </cell>
          <cell r="D1736" t="str">
            <v>09453520500</v>
          </cell>
        </row>
        <row r="1737">
          <cell r="C1737" t="str">
            <v>8kbgD6</v>
          </cell>
          <cell r="D1737" t="str">
            <v>09453520500</v>
          </cell>
        </row>
        <row r="1738">
          <cell r="C1738" t="str">
            <v>25rIKw</v>
          </cell>
          <cell r="D1738" t="str">
            <v>09453520500</v>
          </cell>
        </row>
        <row r="1739">
          <cell r="C1739" t="str">
            <v>ENyby1</v>
          </cell>
          <cell r="D1739" t="str">
            <v>09453520500</v>
          </cell>
        </row>
        <row r="1740">
          <cell r="C1740" t="str">
            <v>iKe7t7</v>
          </cell>
          <cell r="D1740" t="str">
            <v>10531493520</v>
          </cell>
        </row>
        <row r="1741">
          <cell r="C1741" t="str">
            <v>duRaPw</v>
          </cell>
          <cell r="D1741" t="str">
            <v>51262169534</v>
          </cell>
        </row>
        <row r="1742">
          <cell r="C1742" t="str">
            <v>EefLNJ</v>
          </cell>
          <cell r="D1742" t="str">
            <v>93533209504</v>
          </cell>
        </row>
        <row r="1743">
          <cell r="C1743" t="str">
            <v>GgAftV</v>
          </cell>
          <cell r="D1743" t="str">
            <v>03085517537</v>
          </cell>
        </row>
        <row r="1744">
          <cell r="C1744" t="str">
            <v>i8a8uY</v>
          </cell>
          <cell r="D1744" t="str">
            <v>04243770557</v>
          </cell>
        </row>
        <row r="1745">
          <cell r="C1745" t="str">
            <v>Vzx5Uo</v>
          </cell>
          <cell r="D1745" t="str">
            <v>03003331531</v>
          </cell>
        </row>
        <row r="1746">
          <cell r="C1746" t="str">
            <v>mIa0Wh</v>
          </cell>
          <cell r="D1746" t="str">
            <v>05673954565</v>
          </cell>
        </row>
        <row r="1747">
          <cell r="C1747" t="str">
            <v>IrxBJE</v>
          </cell>
          <cell r="D1747" t="str">
            <v>05673954565</v>
          </cell>
        </row>
        <row r="1748">
          <cell r="C1748" t="str">
            <v>vpwF0w</v>
          </cell>
          <cell r="D1748" t="str">
            <v>05673954565</v>
          </cell>
        </row>
        <row r="1749">
          <cell r="C1749" t="str">
            <v>DY3BTo</v>
          </cell>
          <cell r="D1749" t="str">
            <v>05673954565</v>
          </cell>
        </row>
        <row r="1750">
          <cell r="C1750" t="str">
            <v>doXe3U</v>
          </cell>
          <cell r="D1750" t="str">
            <v>83905960591</v>
          </cell>
        </row>
        <row r="1751">
          <cell r="C1751" t="str">
            <v>70chRD</v>
          </cell>
          <cell r="D1751" t="str">
            <v>05169845510</v>
          </cell>
        </row>
        <row r="1752">
          <cell r="C1752" t="str">
            <v>KEFhbs</v>
          </cell>
          <cell r="D1752" t="str">
            <v>86108126507</v>
          </cell>
        </row>
        <row r="1753">
          <cell r="C1753" t="str">
            <v>1f4Fnf</v>
          </cell>
          <cell r="D1753" t="str">
            <v>76604500500</v>
          </cell>
        </row>
        <row r="1754">
          <cell r="C1754" t="str">
            <v>J4Lyum</v>
          </cell>
          <cell r="D1754" t="str">
            <v>79661033587</v>
          </cell>
        </row>
        <row r="1755">
          <cell r="C1755" t="str">
            <v>cjaFRW</v>
          </cell>
          <cell r="D1755" t="str">
            <v>03695983507</v>
          </cell>
        </row>
        <row r="1756">
          <cell r="C1756" t="str">
            <v>PQR3PL</v>
          </cell>
          <cell r="D1756" t="str">
            <v>03549559500</v>
          </cell>
        </row>
        <row r="1757">
          <cell r="C1757" t="str">
            <v>9W1jGt</v>
          </cell>
          <cell r="D1757" t="str">
            <v>04264565561</v>
          </cell>
        </row>
        <row r="1758">
          <cell r="C1758" t="str">
            <v>FRDLWh</v>
          </cell>
          <cell r="D1758" t="str">
            <v>02534110500</v>
          </cell>
        </row>
        <row r="1759">
          <cell r="C1759" t="str">
            <v>S5uAIA</v>
          </cell>
          <cell r="D1759" t="str">
            <v>03966592509</v>
          </cell>
        </row>
        <row r="1760">
          <cell r="C1760" t="str">
            <v>vwyZMw</v>
          </cell>
          <cell r="D1760" t="str">
            <v>09179946550</v>
          </cell>
        </row>
        <row r="1761">
          <cell r="C1761" t="str">
            <v>1sqkub</v>
          </cell>
          <cell r="D1761" t="str">
            <v>05348566594</v>
          </cell>
        </row>
        <row r="1762">
          <cell r="C1762" t="str">
            <v>YIkR9H</v>
          </cell>
          <cell r="D1762" t="str">
            <v>08510380503</v>
          </cell>
        </row>
        <row r="1763">
          <cell r="C1763" t="str">
            <v>Mc8HtM</v>
          </cell>
          <cell r="D1763" t="str">
            <v>86114103513</v>
          </cell>
        </row>
        <row r="1764">
          <cell r="C1764" t="str">
            <v>nVN4K7</v>
          </cell>
          <cell r="D1764" t="str">
            <v>04565190508</v>
          </cell>
        </row>
        <row r="1765">
          <cell r="C1765" t="str">
            <v>jJND7K</v>
          </cell>
          <cell r="D1765" t="str">
            <v>86246938531</v>
          </cell>
        </row>
        <row r="1766">
          <cell r="C1766" t="str">
            <v>c3lgfE</v>
          </cell>
          <cell r="D1766" t="str">
            <v>50751131504</v>
          </cell>
        </row>
        <row r="1767">
          <cell r="C1767" t="str">
            <v>mDPyqS</v>
          </cell>
          <cell r="D1767" t="str">
            <v>98113836500</v>
          </cell>
        </row>
        <row r="1768">
          <cell r="C1768" t="str">
            <v>KGEaia</v>
          </cell>
          <cell r="D1768" t="str">
            <v>07149213510</v>
          </cell>
        </row>
        <row r="1769">
          <cell r="C1769" t="str">
            <v>TTKoT8</v>
          </cell>
          <cell r="D1769" t="str">
            <v>06254394570</v>
          </cell>
        </row>
        <row r="1770">
          <cell r="C1770" t="str">
            <v>2MYK8h</v>
          </cell>
          <cell r="D1770" t="str">
            <v>07181178598</v>
          </cell>
        </row>
        <row r="1771">
          <cell r="C1771" t="str">
            <v>AbXe16</v>
          </cell>
          <cell r="D1771" t="str">
            <v>51361450568</v>
          </cell>
        </row>
        <row r="1772">
          <cell r="C1772" t="str">
            <v>c7yAFw</v>
          </cell>
          <cell r="D1772" t="str">
            <v>51361450568</v>
          </cell>
        </row>
        <row r="1773">
          <cell r="C1773" t="str">
            <v>LtDItT</v>
          </cell>
          <cell r="D1773" t="str">
            <v>51361450568</v>
          </cell>
        </row>
        <row r="1774">
          <cell r="C1774" t="str">
            <v>BBO9u9</v>
          </cell>
          <cell r="D1774" t="str">
            <v>51361450568</v>
          </cell>
        </row>
        <row r="1775">
          <cell r="C1775" t="str">
            <v>GCTcXG</v>
          </cell>
          <cell r="D1775" t="str">
            <v>51361450568</v>
          </cell>
        </row>
        <row r="1776">
          <cell r="C1776" t="str">
            <v>MsGbXU</v>
          </cell>
          <cell r="D1776" t="str">
            <v>51361450568</v>
          </cell>
        </row>
        <row r="1777">
          <cell r="C1777" t="str">
            <v>G8nwz8</v>
          </cell>
          <cell r="D1777" t="str">
            <v>51361450568</v>
          </cell>
        </row>
        <row r="1778">
          <cell r="C1778" t="str">
            <v>eac5DH</v>
          </cell>
          <cell r="D1778" t="str">
            <v>51361450568</v>
          </cell>
        </row>
        <row r="1779">
          <cell r="C1779" t="str">
            <v>OQDtS4</v>
          </cell>
          <cell r="D1779" t="str">
            <v>51361450568</v>
          </cell>
        </row>
        <row r="1780">
          <cell r="C1780" t="str">
            <v>UeySa3</v>
          </cell>
          <cell r="D1780" t="str">
            <v>51361450568</v>
          </cell>
        </row>
        <row r="1781">
          <cell r="C1781" t="str">
            <v>RRQ4gF</v>
          </cell>
          <cell r="D1781" t="str">
            <v>51361450568</v>
          </cell>
        </row>
        <row r="1782">
          <cell r="C1782" t="str">
            <v>XnAgDk</v>
          </cell>
          <cell r="D1782" t="str">
            <v>51361450568</v>
          </cell>
        </row>
        <row r="1783">
          <cell r="C1783" t="str">
            <v>e6nKct</v>
          </cell>
          <cell r="D1783" t="str">
            <v>51361450568</v>
          </cell>
        </row>
        <row r="1784">
          <cell r="C1784" t="str">
            <v>3sbhLb</v>
          </cell>
          <cell r="D1784" t="str">
            <v>51361450568</v>
          </cell>
        </row>
        <row r="1785">
          <cell r="C1785" t="str">
            <v>0b64Jf</v>
          </cell>
          <cell r="D1785" t="str">
            <v>51361450568</v>
          </cell>
        </row>
        <row r="1786">
          <cell r="C1786" t="str">
            <v>CaLfM7</v>
          </cell>
          <cell r="D1786" t="str">
            <v>51361450568</v>
          </cell>
        </row>
        <row r="1787">
          <cell r="C1787" t="str">
            <v>uPBqqI</v>
          </cell>
          <cell r="D1787" t="str">
            <v>51361450568</v>
          </cell>
        </row>
        <row r="1788">
          <cell r="C1788" t="str">
            <v>XRFCqF</v>
          </cell>
          <cell r="D1788" t="str">
            <v>51361450568</v>
          </cell>
        </row>
        <row r="1789">
          <cell r="C1789" t="str">
            <v>W0UeRv</v>
          </cell>
          <cell r="D1789" t="str">
            <v>51361450568</v>
          </cell>
        </row>
        <row r="1790">
          <cell r="C1790" t="str">
            <v>HiRkQF</v>
          </cell>
          <cell r="D1790" t="str">
            <v>51361450568</v>
          </cell>
        </row>
        <row r="1791">
          <cell r="C1791" t="str">
            <v>hK8f4R</v>
          </cell>
          <cell r="D1791" t="str">
            <v>51361450568</v>
          </cell>
        </row>
        <row r="1792">
          <cell r="C1792" t="str">
            <v>2Csqz9</v>
          </cell>
          <cell r="D1792" t="str">
            <v>51361450568</v>
          </cell>
        </row>
        <row r="1793">
          <cell r="C1793" t="str">
            <v>ZVDXuo</v>
          </cell>
          <cell r="D1793" t="str">
            <v>51361450568</v>
          </cell>
        </row>
        <row r="1794">
          <cell r="C1794" t="str">
            <v>YTAqbg</v>
          </cell>
          <cell r="D1794" t="str">
            <v>51361450568</v>
          </cell>
        </row>
        <row r="1795">
          <cell r="C1795" t="str">
            <v>T1lIOV</v>
          </cell>
          <cell r="D1795" t="str">
            <v>51361450568</v>
          </cell>
        </row>
        <row r="1796">
          <cell r="C1796" t="str">
            <v>n7Tsp0</v>
          </cell>
          <cell r="D1796" t="str">
            <v>51361450568</v>
          </cell>
        </row>
        <row r="1797">
          <cell r="C1797" t="str">
            <v>1rAjlC</v>
          </cell>
          <cell r="D1797" t="str">
            <v>51361450568</v>
          </cell>
        </row>
        <row r="1798">
          <cell r="C1798" t="str">
            <v>Uu4Hth</v>
          </cell>
          <cell r="D1798" t="str">
            <v>51361450568</v>
          </cell>
        </row>
        <row r="1799">
          <cell r="C1799" t="str">
            <v>WZ2GYf</v>
          </cell>
          <cell r="D1799" t="str">
            <v>51361450568</v>
          </cell>
        </row>
        <row r="1800">
          <cell r="C1800" t="str">
            <v>mbtGaI</v>
          </cell>
          <cell r="D1800" t="str">
            <v>85779657599</v>
          </cell>
        </row>
        <row r="1801">
          <cell r="C1801" t="str">
            <v>5IGirg</v>
          </cell>
          <cell r="D1801" t="str">
            <v>01744907552</v>
          </cell>
        </row>
        <row r="1802">
          <cell r="C1802" t="str">
            <v>0GKqlw</v>
          </cell>
          <cell r="D1802" t="str">
            <v>06301182561</v>
          </cell>
        </row>
        <row r="1803">
          <cell r="C1803" t="str">
            <v>Qj8IWW</v>
          </cell>
          <cell r="D1803" t="str">
            <v>56337086520</v>
          </cell>
        </row>
        <row r="1804">
          <cell r="C1804" t="str">
            <v>MsLxbJ</v>
          </cell>
          <cell r="D1804" t="str">
            <v>04601968550</v>
          </cell>
        </row>
        <row r="1805">
          <cell r="C1805" t="str">
            <v>qGxvrT</v>
          </cell>
          <cell r="D1805" t="str">
            <v>29295580591</v>
          </cell>
        </row>
        <row r="1806">
          <cell r="C1806" t="str">
            <v>GCdVaI</v>
          </cell>
          <cell r="D1806" t="str">
            <v>02253927554</v>
          </cell>
        </row>
        <row r="1807">
          <cell r="C1807" t="str">
            <v>UXVJZa</v>
          </cell>
          <cell r="D1807" t="str">
            <v>31597795801</v>
          </cell>
        </row>
        <row r="1808">
          <cell r="C1808" t="str">
            <v>4JWGWO</v>
          </cell>
          <cell r="D1808" t="str">
            <v>04811368517</v>
          </cell>
        </row>
        <row r="1809">
          <cell r="C1809" t="str">
            <v>1Gz7RG</v>
          </cell>
          <cell r="D1809" t="str">
            <v>90197054587</v>
          </cell>
        </row>
        <row r="1810">
          <cell r="C1810" t="str">
            <v>ESJfvZ</v>
          </cell>
          <cell r="D1810" t="str">
            <v>01127502573</v>
          </cell>
        </row>
        <row r="1811">
          <cell r="C1811" t="str">
            <v>dcEVOG</v>
          </cell>
          <cell r="D1811" t="str">
            <v>76740994587</v>
          </cell>
        </row>
        <row r="1812">
          <cell r="C1812" t="str">
            <v>KOMu2j</v>
          </cell>
        </row>
        <row r="1813">
          <cell r="C1813" t="str">
            <v>JLYxp9</v>
          </cell>
          <cell r="D1813" t="str">
            <v>03224078502</v>
          </cell>
        </row>
        <row r="1814">
          <cell r="C1814" t="str">
            <v>4TVrVE</v>
          </cell>
          <cell r="D1814" t="str">
            <v>09288338527</v>
          </cell>
        </row>
        <row r="1815">
          <cell r="C1815" t="str">
            <v>gnmY0s</v>
          </cell>
          <cell r="D1815" t="str">
            <v>06746889530</v>
          </cell>
        </row>
        <row r="1816">
          <cell r="C1816" t="str">
            <v>EsxyDt</v>
          </cell>
          <cell r="D1816" t="str">
            <v>00548264546</v>
          </cell>
        </row>
        <row r="1817">
          <cell r="C1817" t="str">
            <v>VFPc1u</v>
          </cell>
          <cell r="D1817" t="str">
            <v>05744323538</v>
          </cell>
        </row>
        <row r="1818">
          <cell r="C1818" t="str">
            <v>ANq4gp</v>
          </cell>
          <cell r="D1818" t="str">
            <v>06740122598</v>
          </cell>
        </row>
        <row r="1819">
          <cell r="C1819" t="str">
            <v>BetdaF</v>
          </cell>
          <cell r="D1819" t="str">
            <v>02808491506</v>
          </cell>
        </row>
        <row r="1820">
          <cell r="C1820" t="str">
            <v>OEDKGd</v>
          </cell>
          <cell r="D1820" t="str">
            <v>02808491506</v>
          </cell>
        </row>
        <row r="1821">
          <cell r="C1821" t="str">
            <v>DtRCbu</v>
          </cell>
          <cell r="D1821" t="str">
            <v>04283116521</v>
          </cell>
        </row>
        <row r="1822">
          <cell r="C1822" t="str">
            <v>ndNb9e</v>
          </cell>
          <cell r="D1822" t="str">
            <v>01413665594</v>
          </cell>
        </row>
        <row r="1823">
          <cell r="C1823" t="str">
            <v>lESJQV</v>
          </cell>
          <cell r="D1823" t="str">
            <v>02366171501</v>
          </cell>
        </row>
        <row r="1824">
          <cell r="C1824" t="str">
            <v>bsEaBF</v>
          </cell>
          <cell r="D1824" t="str">
            <v>85172413553</v>
          </cell>
        </row>
        <row r="1825">
          <cell r="C1825" t="str">
            <v>bR45Bg</v>
          </cell>
          <cell r="D1825" t="str">
            <v>04382860571</v>
          </cell>
        </row>
        <row r="1826">
          <cell r="C1826" t="str">
            <v>NT1Fmf</v>
          </cell>
          <cell r="D1826" t="str">
            <v>06191722583</v>
          </cell>
        </row>
        <row r="1827">
          <cell r="C1827" t="str">
            <v>4YK6sU</v>
          </cell>
          <cell r="D1827" t="str">
            <v>05929432597</v>
          </cell>
        </row>
        <row r="1828">
          <cell r="C1828" t="str">
            <v>gc78OL</v>
          </cell>
          <cell r="D1828" t="str">
            <v>05929432597</v>
          </cell>
        </row>
        <row r="1829">
          <cell r="C1829" t="str">
            <v>SGYQEb</v>
          </cell>
          <cell r="D1829" t="str">
            <v>05929432597</v>
          </cell>
        </row>
        <row r="1830">
          <cell r="C1830" t="str">
            <v>C069Zb</v>
          </cell>
          <cell r="D1830" t="str">
            <v>05929432597</v>
          </cell>
        </row>
        <row r="1831">
          <cell r="C1831" t="str">
            <v>91y86R</v>
          </cell>
          <cell r="D1831" t="str">
            <v>06699427580</v>
          </cell>
        </row>
        <row r="1832">
          <cell r="C1832" t="str">
            <v>lxg86S</v>
          </cell>
          <cell r="D1832" t="str">
            <v>05362799509</v>
          </cell>
        </row>
        <row r="1833">
          <cell r="C1833" t="str">
            <v>kILayT</v>
          </cell>
          <cell r="D1833" t="str">
            <v>85899216549</v>
          </cell>
        </row>
        <row r="1834">
          <cell r="C1834" t="str">
            <v>eDrhu3</v>
          </cell>
          <cell r="D1834" t="str">
            <v>46375643520</v>
          </cell>
        </row>
        <row r="1835">
          <cell r="C1835" t="str">
            <v>CfA6Yl</v>
          </cell>
          <cell r="D1835" t="str">
            <v>36361925587</v>
          </cell>
        </row>
        <row r="1836">
          <cell r="C1836" t="str">
            <v>agEANQ</v>
          </cell>
          <cell r="D1836" t="str">
            <v>20238371549</v>
          </cell>
        </row>
        <row r="1837">
          <cell r="C1837" t="str">
            <v>5eAtl8</v>
          </cell>
          <cell r="D1837" t="str">
            <v>39572374591</v>
          </cell>
        </row>
        <row r="1838">
          <cell r="C1838" t="str">
            <v>7Gvfe2</v>
          </cell>
          <cell r="D1838" t="str">
            <v>63612496549</v>
          </cell>
        </row>
        <row r="1839">
          <cell r="C1839" t="str">
            <v>Gi4qzv</v>
          </cell>
          <cell r="D1839" t="str">
            <v>02859215506</v>
          </cell>
        </row>
        <row r="1840">
          <cell r="C1840" t="str">
            <v>QGjWQo</v>
          </cell>
          <cell r="D1840" t="str">
            <v>02859215506</v>
          </cell>
        </row>
        <row r="1841">
          <cell r="C1841" t="str">
            <v>L8WDV7</v>
          </cell>
          <cell r="D1841" t="str">
            <v>02859215506</v>
          </cell>
        </row>
        <row r="1842">
          <cell r="C1842" t="str">
            <v>QwFORv</v>
          </cell>
          <cell r="D1842" t="str">
            <v>86048489595</v>
          </cell>
        </row>
        <row r="1843">
          <cell r="C1843" t="str">
            <v>GGJQxN</v>
          </cell>
          <cell r="D1843" t="str">
            <v>06495238576</v>
          </cell>
        </row>
        <row r="1844">
          <cell r="C1844" t="str">
            <v>2zAlGK</v>
          </cell>
          <cell r="D1844" t="str">
            <v>62307932534</v>
          </cell>
        </row>
        <row r="1845">
          <cell r="C1845" t="str">
            <v>vjjw7l</v>
          </cell>
          <cell r="D1845" t="str">
            <v>10403116520</v>
          </cell>
        </row>
        <row r="1846">
          <cell r="C1846" t="str">
            <v>Ey4bQg</v>
          </cell>
          <cell r="D1846" t="str">
            <v>04791755510</v>
          </cell>
        </row>
        <row r="1847">
          <cell r="C1847" t="str">
            <v>xO28hi</v>
          </cell>
          <cell r="D1847" t="str">
            <v>06512324579</v>
          </cell>
        </row>
        <row r="1848">
          <cell r="C1848" t="str">
            <v>wNBi0w</v>
          </cell>
          <cell r="D1848" t="str">
            <v>87299046504</v>
          </cell>
        </row>
        <row r="1849">
          <cell r="C1849" t="str">
            <v>rsVmdQ</v>
          </cell>
          <cell r="D1849" t="str">
            <v>51476851549</v>
          </cell>
        </row>
        <row r="1850">
          <cell r="C1850" t="str">
            <v>wFzEF7</v>
          </cell>
        </row>
        <row r="1851">
          <cell r="C1851" t="str">
            <v>zdEgFr</v>
          </cell>
          <cell r="D1851" t="str">
            <v>95632590500</v>
          </cell>
        </row>
        <row r="1852">
          <cell r="C1852" t="str">
            <v>lzWqaY</v>
          </cell>
          <cell r="D1852" t="str">
            <v>64113850500</v>
          </cell>
        </row>
        <row r="1853">
          <cell r="C1853" t="str">
            <v>B4h4Us</v>
          </cell>
          <cell r="D1853" t="str">
            <v>64113850500</v>
          </cell>
        </row>
        <row r="1854">
          <cell r="C1854" t="str">
            <v>pLb9DQ</v>
          </cell>
          <cell r="D1854" t="str">
            <v>64113850500</v>
          </cell>
        </row>
        <row r="1855">
          <cell r="C1855" t="str">
            <v>XHaGHE</v>
          </cell>
          <cell r="D1855" t="str">
            <v>64113850500</v>
          </cell>
        </row>
        <row r="1856">
          <cell r="C1856" t="str">
            <v>kFhR7x</v>
          </cell>
          <cell r="D1856" t="str">
            <v>05147538542</v>
          </cell>
        </row>
        <row r="1857">
          <cell r="C1857" t="str">
            <v>88CyhV</v>
          </cell>
          <cell r="D1857" t="str">
            <v>00176148566</v>
          </cell>
        </row>
        <row r="1858">
          <cell r="C1858" t="str">
            <v>8mKL3W</v>
          </cell>
          <cell r="D1858" t="str">
            <v>07700843546</v>
          </cell>
        </row>
        <row r="1859">
          <cell r="C1859" t="str">
            <v>h13uu0</v>
          </cell>
          <cell r="D1859" t="str">
            <v>56424248587</v>
          </cell>
        </row>
        <row r="1860">
          <cell r="C1860" t="str">
            <v>m2EMyY</v>
          </cell>
          <cell r="D1860" t="str">
            <v>02734996456</v>
          </cell>
        </row>
        <row r="1861">
          <cell r="C1861" t="str">
            <v>qlKeyv</v>
          </cell>
          <cell r="D1861" t="str">
            <v>12877613488</v>
          </cell>
        </row>
        <row r="1862">
          <cell r="C1862" t="str">
            <v>67vpHs</v>
          </cell>
          <cell r="D1862" t="str">
            <v>08749434500</v>
          </cell>
        </row>
        <row r="1863">
          <cell r="C1863" t="str">
            <v>Zom7tM</v>
          </cell>
          <cell r="D1863" t="str">
            <v>26322510525</v>
          </cell>
        </row>
        <row r="1864">
          <cell r="C1864" t="str">
            <v>iW0Axy</v>
          </cell>
          <cell r="D1864" t="str">
            <v>21554439515</v>
          </cell>
        </row>
        <row r="1865">
          <cell r="C1865" t="str">
            <v>E24YP6</v>
          </cell>
          <cell r="D1865" t="str">
            <v>86053058513</v>
          </cell>
        </row>
        <row r="1866">
          <cell r="C1866" t="str">
            <v>jEaUHc</v>
          </cell>
          <cell r="D1866" t="str">
            <v>66817935504</v>
          </cell>
        </row>
        <row r="1867">
          <cell r="C1867" t="str">
            <v>Fuvf77</v>
          </cell>
          <cell r="D1867" t="str">
            <v>66692660572</v>
          </cell>
        </row>
        <row r="1868">
          <cell r="C1868" t="str">
            <v>2WEKvy</v>
          </cell>
          <cell r="D1868" t="str">
            <v>66692660572</v>
          </cell>
        </row>
        <row r="1869">
          <cell r="C1869" t="str">
            <v>6kRnZX</v>
          </cell>
          <cell r="D1869" t="str">
            <v>05623580564</v>
          </cell>
        </row>
        <row r="1870">
          <cell r="C1870" t="str">
            <v>tfWsLu</v>
          </cell>
          <cell r="D1870" t="str">
            <v>39095029549</v>
          </cell>
        </row>
        <row r="1871">
          <cell r="C1871" t="str">
            <v>l81Zfk</v>
          </cell>
          <cell r="D1871" t="str">
            <v>07468050554</v>
          </cell>
        </row>
        <row r="1872">
          <cell r="C1872" t="str">
            <v>5LlJAV</v>
          </cell>
        </row>
        <row r="1873">
          <cell r="C1873" t="str">
            <v>E0Expi</v>
          </cell>
          <cell r="D1873" t="str">
            <v>05105182570</v>
          </cell>
        </row>
        <row r="1874">
          <cell r="C1874" t="str">
            <v>odi4HK</v>
          </cell>
          <cell r="D1874" t="str">
            <v>10610376578</v>
          </cell>
        </row>
        <row r="1875">
          <cell r="C1875" t="str">
            <v>JDQEvg</v>
          </cell>
          <cell r="D1875" t="str">
            <v>50793365520</v>
          </cell>
        </row>
        <row r="1876">
          <cell r="C1876" t="str">
            <v>W8Bduy</v>
          </cell>
          <cell r="D1876" t="str">
            <v>62731505591</v>
          </cell>
        </row>
        <row r="1877">
          <cell r="C1877" t="str">
            <v>zl1JwF</v>
          </cell>
          <cell r="D1877" t="str">
            <v>04981835566</v>
          </cell>
        </row>
        <row r="1878">
          <cell r="C1878" t="str">
            <v>7OyMui</v>
          </cell>
          <cell r="D1878" t="str">
            <v>04560029520</v>
          </cell>
        </row>
        <row r="1879">
          <cell r="C1879" t="str">
            <v>BYA7Mx</v>
          </cell>
          <cell r="D1879" t="str">
            <v>02974172580</v>
          </cell>
        </row>
        <row r="1880">
          <cell r="C1880" t="str">
            <v>CvsuUe</v>
          </cell>
          <cell r="D1880" t="str">
            <v>06253878565</v>
          </cell>
        </row>
        <row r="1881">
          <cell r="C1881" t="str">
            <v>hFxzeF</v>
          </cell>
          <cell r="D1881" t="str">
            <v>19536984504</v>
          </cell>
        </row>
        <row r="1882">
          <cell r="C1882" t="str">
            <v>cLbT4Q</v>
          </cell>
          <cell r="D1882" t="str">
            <v>78906857500</v>
          </cell>
        </row>
        <row r="1883">
          <cell r="C1883" t="str">
            <v>p193c7</v>
          </cell>
          <cell r="D1883" t="str">
            <v>61585750549</v>
          </cell>
        </row>
        <row r="1884">
          <cell r="C1884" t="str">
            <v>Cpiv7l</v>
          </cell>
          <cell r="D1884" t="str">
            <v>79061311500</v>
          </cell>
        </row>
        <row r="1885">
          <cell r="C1885" t="str">
            <v>awd2eP</v>
          </cell>
          <cell r="D1885" t="str">
            <v>79061311500</v>
          </cell>
        </row>
        <row r="1886">
          <cell r="C1886" t="str">
            <v>XI8DJJ</v>
          </cell>
          <cell r="D1886" t="str">
            <v>01523159502</v>
          </cell>
        </row>
        <row r="1887">
          <cell r="C1887" t="str">
            <v>tLp57e</v>
          </cell>
          <cell r="D1887" t="str">
            <v>05330164524</v>
          </cell>
        </row>
        <row r="1888">
          <cell r="C1888" t="str">
            <v>t50vV7</v>
          </cell>
          <cell r="D1888" t="str">
            <v>05330164524</v>
          </cell>
        </row>
        <row r="1889">
          <cell r="C1889" t="str">
            <v>9Zm4aT</v>
          </cell>
          <cell r="D1889" t="str">
            <v>05330164524</v>
          </cell>
        </row>
        <row r="1890">
          <cell r="C1890" t="str">
            <v>YVMwMK</v>
          </cell>
          <cell r="D1890" t="str">
            <v>05330164524</v>
          </cell>
        </row>
        <row r="1891">
          <cell r="C1891" t="str">
            <v>ULel2U</v>
          </cell>
          <cell r="D1891" t="str">
            <v>05330164524</v>
          </cell>
        </row>
        <row r="1892">
          <cell r="C1892" t="str">
            <v>fY2DaR</v>
          </cell>
          <cell r="D1892" t="str">
            <v>05330164524</v>
          </cell>
        </row>
        <row r="1893">
          <cell r="C1893" t="str">
            <v>sQqah4</v>
          </cell>
          <cell r="D1893" t="str">
            <v>05330164524</v>
          </cell>
        </row>
        <row r="1894">
          <cell r="C1894" t="str">
            <v>m5auBW</v>
          </cell>
          <cell r="D1894" t="str">
            <v>05330164524</v>
          </cell>
        </row>
        <row r="1895">
          <cell r="C1895" t="str">
            <v>sk0sve</v>
          </cell>
          <cell r="D1895" t="str">
            <v>05330164524</v>
          </cell>
        </row>
        <row r="1896">
          <cell r="C1896" t="str">
            <v>ntQNtY</v>
          </cell>
          <cell r="D1896" t="str">
            <v>05330164524</v>
          </cell>
        </row>
        <row r="1897">
          <cell r="C1897" t="str">
            <v>8RiZdx</v>
          </cell>
          <cell r="D1897" t="str">
            <v>05330164524</v>
          </cell>
        </row>
        <row r="1898">
          <cell r="C1898" t="str">
            <v>WqmhEm</v>
          </cell>
          <cell r="D1898" t="str">
            <v>05330164524</v>
          </cell>
        </row>
        <row r="1899">
          <cell r="C1899" t="str">
            <v>IYGNYr</v>
          </cell>
          <cell r="D1899" t="str">
            <v>05330164524</v>
          </cell>
        </row>
        <row r="1900">
          <cell r="C1900" t="str">
            <v>1KUXRp</v>
          </cell>
          <cell r="D1900" t="str">
            <v>05330164524</v>
          </cell>
        </row>
        <row r="1901">
          <cell r="C1901" t="str">
            <v>4b9fzA</v>
          </cell>
          <cell r="D1901" t="str">
            <v>05330164524</v>
          </cell>
        </row>
        <row r="1902">
          <cell r="C1902" t="str">
            <v>1FU7Kc</v>
          </cell>
          <cell r="D1902" t="str">
            <v>96201835504</v>
          </cell>
        </row>
        <row r="1903">
          <cell r="C1903" t="str">
            <v>PuCNmo</v>
          </cell>
          <cell r="D1903" t="str">
            <v>03504718510</v>
          </cell>
        </row>
        <row r="1904">
          <cell r="C1904" t="str">
            <v>nFNakh</v>
          </cell>
          <cell r="D1904" t="str">
            <v>15849163549</v>
          </cell>
        </row>
        <row r="1905">
          <cell r="C1905" t="str">
            <v>nP5gI2</v>
          </cell>
          <cell r="D1905" t="str">
            <v>07105159448</v>
          </cell>
        </row>
        <row r="1906">
          <cell r="C1906" t="str">
            <v>reANKh</v>
          </cell>
          <cell r="D1906" t="str">
            <v>01080380507</v>
          </cell>
        </row>
        <row r="1907">
          <cell r="C1907" t="str">
            <v>fKXp2D</v>
          </cell>
          <cell r="D1907" t="str">
            <v>06138070577</v>
          </cell>
        </row>
        <row r="1908">
          <cell r="C1908" t="str">
            <v>BNZ9as</v>
          </cell>
          <cell r="D1908" t="str">
            <v>07152046530</v>
          </cell>
        </row>
        <row r="1909">
          <cell r="C1909" t="str">
            <v>8ASWs4</v>
          </cell>
          <cell r="D1909" t="str">
            <v>08020206582</v>
          </cell>
        </row>
        <row r="1910">
          <cell r="C1910" t="str">
            <v>uN6GiP</v>
          </cell>
          <cell r="D1910" t="str">
            <v>08020206582</v>
          </cell>
        </row>
        <row r="1911">
          <cell r="C1911" t="str">
            <v>W05ZzX</v>
          </cell>
          <cell r="D1911" t="str">
            <v>06083884594</v>
          </cell>
        </row>
        <row r="1912">
          <cell r="C1912" t="str">
            <v>DuAPPQ</v>
          </cell>
          <cell r="D1912" t="str">
            <v>04613927552</v>
          </cell>
        </row>
        <row r="1913">
          <cell r="C1913" t="str">
            <v>orvNzT</v>
          </cell>
          <cell r="D1913" t="str">
            <v>00863250513</v>
          </cell>
        </row>
        <row r="1914">
          <cell r="C1914" t="str">
            <v>2PVu4u</v>
          </cell>
          <cell r="D1914" t="str">
            <v>88508471572</v>
          </cell>
        </row>
        <row r="1915">
          <cell r="C1915" t="str">
            <v>LkY61v</v>
          </cell>
          <cell r="D1915" t="str">
            <v>02294651537</v>
          </cell>
        </row>
        <row r="1916">
          <cell r="C1916" t="str">
            <v>WVMpQY</v>
          </cell>
          <cell r="D1916" t="str">
            <v>05737988503</v>
          </cell>
        </row>
        <row r="1917">
          <cell r="C1917" t="str">
            <v>fH59N6</v>
          </cell>
          <cell r="D1917" t="str">
            <v>52808637500</v>
          </cell>
        </row>
        <row r="1918">
          <cell r="C1918" t="str">
            <v>BiBGO1</v>
          </cell>
          <cell r="D1918" t="str">
            <v>87460440515</v>
          </cell>
        </row>
        <row r="1919">
          <cell r="C1919" t="str">
            <v>Y91Fyk</v>
          </cell>
          <cell r="D1919" t="str">
            <v>02641170507</v>
          </cell>
        </row>
        <row r="1920">
          <cell r="C1920" t="str">
            <v>xPH46l</v>
          </cell>
          <cell r="D1920" t="str">
            <v>68328273500</v>
          </cell>
        </row>
        <row r="1921">
          <cell r="C1921" t="str">
            <v>cBwa0l</v>
          </cell>
          <cell r="D1921" t="str">
            <v>07514545590</v>
          </cell>
        </row>
        <row r="1922">
          <cell r="C1922" t="str">
            <v>k4XlEB</v>
          </cell>
          <cell r="D1922" t="str">
            <v>80533299500</v>
          </cell>
        </row>
        <row r="1923">
          <cell r="C1923" t="str">
            <v>aG6pcT</v>
          </cell>
          <cell r="D1923" t="str">
            <v>06571275589</v>
          </cell>
        </row>
        <row r="1924">
          <cell r="C1924" t="str">
            <v>5f40a6</v>
          </cell>
          <cell r="D1924" t="str">
            <v>06367171517</v>
          </cell>
        </row>
        <row r="1925">
          <cell r="C1925" t="str">
            <v>zkrez6</v>
          </cell>
          <cell r="D1925" t="str">
            <v>56367040544</v>
          </cell>
        </row>
        <row r="1926">
          <cell r="C1926" t="str">
            <v>wrsGgg</v>
          </cell>
          <cell r="D1926" t="str">
            <v>19065140549</v>
          </cell>
        </row>
        <row r="1927">
          <cell r="C1927" t="str">
            <v>2eyFX7</v>
          </cell>
          <cell r="D1927" t="str">
            <v>01507698577</v>
          </cell>
        </row>
        <row r="1928">
          <cell r="C1928" t="str">
            <v>nqeRNl</v>
          </cell>
          <cell r="D1928" t="str">
            <v>42371562572</v>
          </cell>
        </row>
        <row r="1929">
          <cell r="C1929" t="str">
            <v>e06fKk</v>
          </cell>
          <cell r="D1929" t="str">
            <v>89328370582</v>
          </cell>
        </row>
        <row r="1930">
          <cell r="C1930" t="str">
            <v>FsIEZ2</v>
          </cell>
          <cell r="D1930" t="str">
            <v>00883431548</v>
          </cell>
        </row>
        <row r="1931">
          <cell r="C1931" t="str">
            <v>pPA4Mc</v>
          </cell>
          <cell r="D1931" t="str">
            <v>51896605591</v>
          </cell>
        </row>
        <row r="1932">
          <cell r="C1932" t="str">
            <v>NLgk3B</v>
          </cell>
          <cell r="D1932" t="str">
            <v>92311253468</v>
          </cell>
        </row>
        <row r="1933">
          <cell r="C1933" t="str">
            <v>96UVIF</v>
          </cell>
          <cell r="D1933" t="str">
            <v>03459253517</v>
          </cell>
        </row>
        <row r="1934">
          <cell r="C1934" t="str">
            <v>wnjOrr</v>
          </cell>
        </row>
        <row r="1935">
          <cell r="C1935" t="str">
            <v>tq2kyw</v>
          </cell>
          <cell r="D1935" t="str">
            <v>03493267541</v>
          </cell>
        </row>
        <row r="1936">
          <cell r="C1936" t="str">
            <v>JwO7VX</v>
          </cell>
          <cell r="D1936" t="str">
            <v>00091576547</v>
          </cell>
        </row>
        <row r="1937">
          <cell r="C1937" t="str">
            <v>cKLTlY</v>
          </cell>
          <cell r="D1937" t="str">
            <v>48286419553</v>
          </cell>
        </row>
        <row r="1938">
          <cell r="C1938" t="str">
            <v>JO3j4A</v>
          </cell>
          <cell r="D1938" t="str">
            <v>38551870530</v>
          </cell>
        </row>
        <row r="1939">
          <cell r="C1939" t="str">
            <v>SRFyCO</v>
          </cell>
          <cell r="D1939" t="str">
            <v>02717326529</v>
          </cell>
        </row>
        <row r="1940">
          <cell r="C1940" t="str">
            <v>UJj2az</v>
          </cell>
          <cell r="D1940" t="str">
            <v>33316201572</v>
          </cell>
        </row>
        <row r="1941">
          <cell r="C1941" t="str">
            <v>xYk5MK</v>
          </cell>
          <cell r="D1941" t="str">
            <v>29108330549</v>
          </cell>
        </row>
        <row r="1942">
          <cell r="C1942" t="str">
            <v>cs3s2P</v>
          </cell>
          <cell r="D1942" t="str">
            <v>44948816515</v>
          </cell>
        </row>
        <row r="1943">
          <cell r="C1943" t="str">
            <v>hshWwY</v>
          </cell>
          <cell r="D1943" t="str">
            <v>66845360510</v>
          </cell>
        </row>
        <row r="1944">
          <cell r="C1944" t="str">
            <v>9255Nl</v>
          </cell>
          <cell r="D1944" t="str">
            <v>03542574554</v>
          </cell>
        </row>
        <row r="1945">
          <cell r="C1945" t="str">
            <v>2tKoW2</v>
          </cell>
          <cell r="D1945" t="str">
            <v>04228506593</v>
          </cell>
        </row>
        <row r="1946">
          <cell r="C1946" t="str">
            <v>pMVhH5</v>
          </cell>
          <cell r="D1946" t="str">
            <v>09469070569</v>
          </cell>
        </row>
        <row r="1947">
          <cell r="C1947" t="str">
            <v>4NL1dI</v>
          </cell>
          <cell r="D1947" t="str">
            <v>49707787520</v>
          </cell>
        </row>
        <row r="1948">
          <cell r="C1948" t="str">
            <v>7TTro9</v>
          </cell>
          <cell r="D1948" t="str">
            <v>03868049584</v>
          </cell>
        </row>
        <row r="1949">
          <cell r="C1949" t="str">
            <v>sCYBRk</v>
          </cell>
          <cell r="D1949" t="str">
            <v>92743471549</v>
          </cell>
        </row>
        <row r="1950">
          <cell r="C1950" t="str">
            <v>eGiqKY</v>
          </cell>
          <cell r="D1950" t="str">
            <v>92743471549</v>
          </cell>
        </row>
        <row r="1951">
          <cell r="C1951" t="str">
            <v>CPLvZk</v>
          </cell>
          <cell r="D1951" t="str">
            <v>02472253559</v>
          </cell>
        </row>
        <row r="1952">
          <cell r="C1952" t="str">
            <v>oTVaEH</v>
          </cell>
          <cell r="D1952" t="str">
            <v>05623819532</v>
          </cell>
        </row>
        <row r="1953">
          <cell r="C1953" t="str">
            <v>tMR5uU</v>
          </cell>
          <cell r="D1953" t="str">
            <v>46422846568</v>
          </cell>
        </row>
        <row r="1954">
          <cell r="C1954" t="str">
            <v>nU0cBk</v>
          </cell>
          <cell r="D1954" t="str">
            <v>76781062549</v>
          </cell>
        </row>
        <row r="1955">
          <cell r="C1955" t="str">
            <v>hIg9m8</v>
          </cell>
          <cell r="D1955" t="str">
            <v>51896605591</v>
          </cell>
        </row>
        <row r="1956">
          <cell r="C1956" t="str">
            <v>TtPQ2p</v>
          </cell>
          <cell r="D1956" t="str">
            <v>59272180597</v>
          </cell>
        </row>
        <row r="1957">
          <cell r="C1957" t="str">
            <v>KMqzU7</v>
          </cell>
          <cell r="D1957" t="str">
            <v>00512065101</v>
          </cell>
        </row>
        <row r="1958">
          <cell r="C1958" t="str">
            <v>XN3QKe</v>
          </cell>
          <cell r="D1958" t="str">
            <v>79829341534</v>
          </cell>
        </row>
        <row r="1959">
          <cell r="C1959" t="str">
            <v>NfPv1k</v>
          </cell>
          <cell r="D1959" t="str">
            <v>68488742568</v>
          </cell>
        </row>
        <row r="1960">
          <cell r="C1960" t="str">
            <v>2vbdsZ</v>
          </cell>
          <cell r="D1960" t="str">
            <v>36524700520</v>
          </cell>
        </row>
        <row r="1961">
          <cell r="C1961" t="str">
            <v>cCfSHv</v>
          </cell>
          <cell r="D1961" t="str">
            <v>29224772587</v>
          </cell>
        </row>
        <row r="1962">
          <cell r="C1962" t="str">
            <v>gsPs9m</v>
          </cell>
          <cell r="D1962" t="str">
            <v>06967318519</v>
          </cell>
        </row>
        <row r="1963">
          <cell r="C1963" t="str">
            <v>xYovR4</v>
          </cell>
          <cell r="D1963" t="str">
            <v>33251002520</v>
          </cell>
        </row>
        <row r="1964">
          <cell r="C1964" t="str">
            <v>aoTMBF</v>
          </cell>
          <cell r="D1964" t="str">
            <v>01057364576</v>
          </cell>
        </row>
        <row r="1965">
          <cell r="C1965" t="str">
            <v>hzwQG8</v>
          </cell>
          <cell r="D1965" t="str">
            <v>70272999504</v>
          </cell>
        </row>
        <row r="1966">
          <cell r="C1966" t="str">
            <v>G9RFKH</v>
          </cell>
          <cell r="D1966" t="str">
            <v>01275266509</v>
          </cell>
        </row>
        <row r="1967">
          <cell r="C1967" t="str">
            <v>Sw74A8</v>
          </cell>
          <cell r="D1967" t="str">
            <v>76151590597</v>
          </cell>
        </row>
        <row r="1968">
          <cell r="C1968" t="str">
            <v>mAbds4</v>
          </cell>
          <cell r="D1968" t="str">
            <v>35626178520</v>
          </cell>
        </row>
        <row r="1969">
          <cell r="C1969" t="str">
            <v>Xe43si</v>
          </cell>
          <cell r="D1969" t="str">
            <v>02905614501</v>
          </cell>
        </row>
        <row r="1970">
          <cell r="C1970" t="str">
            <v>JymPrD</v>
          </cell>
          <cell r="D1970" t="str">
            <v>00987838580</v>
          </cell>
        </row>
        <row r="1971">
          <cell r="C1971" t="str">
            <v>kfh0iF</v>
          </cell>
        </row>
        <row r="1972">
          <cell r="C1972" t="str">
            <v>EdeKjy</v>
          </cell>
          <cell r="D1972" t="str">
            <v>95897844534</v>
          </cell>
        </row>
        <row r="1973">
          <cell r="C1973" t="str">
            <v>a4PZ2K</v>
          </cell>
          <cell r="D1973" t="str">
            <v>35537442515</v>
          </cell>
        </row>
        <row r="1974">
          <cell r="C1974" t="str">
            <v>cWzC9G</v>
          </cell>
          <cell r="D1974" t="str">
            <v>02679985540</v>
          </cell>
        </row>
        <row r="1975">
          <cell r="C1975" t="str">
            <v>ievPiC</v>
          </cell>
          <cell r="D1975" t="str">
            <v>01049077547</v>
          </cell>
        </row>
        <row r="1976">
          <cell r="C1976" t="str">
            <v>WF6A7d</v>
          </cell>
          <cell r="D1976" t="str">
            <v>01909588555</v>
          </cell>
        </row>
        <row r="1977">
          <cell r="C1977" t="str">
            <v>UGLsKE</v>
          </cell>
          <cell r="D1977" t="str">
            <v>04109380502</v>
          </cell>
        </row>
        <row r="1978">
          <cell r="C1978" t="str">
            <v>6aP6dw</v>
          </cell>
          <cell r="D1978" t="str">
            <v>02188042530</v>
          </cell>
        </row>
        <row r="1979">
          <cell r="C1979" t="str">
            <v>gMhvjf</v>
          </cell>
          <cell r="D1979" t="str">
            <v>03656044538</v>
          </cell>
        </row>
        <row r="1980">
          <cell r="C1980" t="str">
            <v>nSei5n</v>
          </cell>
          <cell r="D1980" t="str">
            <v>18045073500</v>
          </cell>
        </row>
        <row r="1981">
          <cell r="C1981" t="str">
            <v>AFPvyL</v>
          </cell>
          <cell r="D1981" t="str">
            <v>03549128525</v>
          </cell>
        </row>
        <row r="1982">
          <cell r="C1982" t="str">
            <v>L52iNq</v>
          </cell>
          <cell r="D1982" t="str">
            <v>95862080520</v>
          </cell>
        </row>
        <row r="1983">
          <cell r="C1983" t="str">
            <v>pLImZw</v>
          </cell>
          <cell r="D1983" t="str">
            <v>00936929510</v>
          </cell>
        </row>
        <row r="1984">
          <cell r="C1984" t="str">
            <v>sQNjvX</v>
          </cell>
          <cell r="D1984" t="str">
            <v>03012682589</v>
          </cell>
        </row>
        <row r="1985">
          <cell r="C1985" t="str">
            <v>AlYoyd</v>
          </cell>
          <cell r="D1985" t="str">
            <v>67644732500</v>
          </cell>
        </row>
        <row r="1986">
          <cell r="C1986" t="str">
            <v>QVEU8K</v>
          </cell>
          <cell r="D1986" t="str">
            <v>94678537520</v>
          </cell>
        </row>
        <row r="1987">
          <cell r="C1987" t="str">
            <v>zOe62R</v>
          </cell>
          <cell r="D1987" t="str">
            <v>94492735534</v>
          </cell>
        </row>
        <row r="1988">
          <cell r="C1988" t="str">
            <v>uPzlq8</v>
          </cell>
          <cell r="D1988" t="str">
            <v>97009890544</v>
          </cell>
        </row>
        <row r="1989">
          <cell r="C1989" t="str">
            <v>1FJqg7</v>
          </cell>
          <cell r="D1989" t="str">
            <v>56144687572</v>
          </cell>
        </row>
        <row r="1990">
          <cell r="C1990" t="str">
            <v>LsOFw7</v>
          </cell>
          <cell r="D1990" t="str">
            <v>56144687572</v>
          </cell>
        </row>
        <row r="1991">
          <cell r="C1991" t="str">
            <v>HthxbR</v>
          </cell>
          <cell r="D1991" t="str">
            <v>44388829587</v>
          </cell>
        </row>
        <row r="1992">
          <cell r="C1992" t="str">
            <v>Pu38hB</v>
          </cell>
          <cell r="D1992" t="str">
            <v>05547672521</v>
          </cell>
        </row>
        <row r="1993">
          <cell r="C1993" t="str">
            <v>I3Z0CT</v>
          </cell>
          <cell r="D1993" t="str">
            <v>07205241561</v>
          </cell>
        </row>
        <row r="1994">
          <cell r="C1994" t="str">
            <v>HY8PKR</v>
          </cell>
          <cell r="D1994" t="str">
            <v>86192279551</v>
          </cell>
        </row>
        <row r="1995">
          <cell r="C1995" t="str">
            <v>xgdM9s</v>
          </cell>
          <cell r="D1995" t="str">
            <v>10698069510</v>
          </cell>
        </row>
        <row r="1996">
          <cell r="C1996" t="str">
            <v>a7CUTB</v>
          </cell>
          <cell r="D1996" t="str">
            <v>15754361831</v>
          </cell>
        </row>
        <row r="1997">
          <cell r="C1997" t="str">
            <v>5br71W</v>
          </cell>
          <cell r="D1997" t="str">
            <v>06914215529</v>
          </cell>
        </row>
        <row r="1998">
          <cell r="C1998" t="str">
            <v>OXzjrs</v>
          </cell>
          <cell r="D1998" t="str">
            <v>40036645826</v>
          </cell>
        </row>
        <row r="1999">
          <cell r="C1999" t="str">
            <v>8eg2Yd</v>
          </cell>
          <cell r="D1999" t="str">
            <v>26312905500</v>
          </cell>
        </row>
        <row r="2000">
          <cell r="C2000" t="str">
            <v>2jTsph</v>
          </cell>
          <cell r="D2000" t="str">
            <v>02989644571</v>
          </cell>
        </row>
        <row r="2001">
          <cell r="C2001" t="str">
            <v>7Ol92l</v>
          </cell>
          <cell r="D2001" t="str">
            <v>68918593520</v>
          </cell>
        </row>
        <row r="2002">
          <cell r="C2002" t="str">
            <v>P2YHb9</v>
          </cell>
          <cell r="D2002" t="str">
            <v>37113100520</v>
          </cell>
        </row>
        <row r="2003">
          <cell r="C2003" t="str">
            <v>pXIxal</v>
          </cell>
          <cell r="D2003" t="str">
            <v>37113100520</v>
          </cell>
        </row>
        <row r="2004">
          <cell r="C2004" t="str">
            <v>ZcNAgj</v>
          </cell>
          <cell r="D2004" t="str">
            <v>37113100520</v>
          </cell>
        </row>
        <row r="2005">
          <cell r="C2005" t="str">
            <v>qaG8CG</v>
          </cell>
          <cell r="D2005" t="str">
            <v>37113100520</v>
          </cell>
        </row>
        <row r="2006">
          <cell r="C2006" t="str">
            <v>zoIs4O</v>
          </cell>
          <cell r="D2006" t="str">
            <v>31265332568</v>
          </cell>
        </row>
        <row r="2007">
          <cell r="C2007" t="str">
            <v>GkLirv</v>
          </cell>
          <cell r="D2007" t="str">
            <v>93357907534</v>
          </cell>
        </row>
        <row r="2008">
          <cell r="C2008" t="str">
            <v>MQ6WQ5</v>
          </cell>
          <cell r="D2008" t="str">
            <v>05100534591</v>
          </cell>
        </row>
        <row r="2009">
          <cell r="C2009" t="str">
            <v>jmZvgy</v>
          </cell>
          <cell r="D2009" t="str">
            <v>42066956520</v>
          </cell>
        </row>
        <row r="2010">
          <cell r="C2010" t="str">
            <v>ekotXw</v>
          </cell>
          <cell r="D2010" t="str">
            <v>45256918591</v>
          </cell>
        </row>
        <row r="2011">
          <cell r="C2011" t="str">
            <v>ec2JMa</v>
          </cell>
          <cell r="D2011" t="str">
            <v>38551870530</v>
          </cell>
        </row>
        <row r="2012">
          <cell r="C2012" t="str">
            <v>x988Uz</v>
          </cell>
          <cell r="D2012" t="str">
            <v>64514404500</v>
          </cell>
        </row>
        <row r="2013">
          <cell r="C2013" t="str">
            <v>pLZdKA</v>
          </cell>
          <cell r="D2013" t="str">
            <v>27183300587</v>
          </cell>
        </row>
        <row r="2014">
          <cell r="C2014" t="str">
            <v>lP6HOj</v>
          </cell>
          <cell r="D2014" t="str">
            <v>01665853514</v>
          </cell>
        </row>
        <row r="2015">
          <cell r="C2015" t="str">
            <v>apSj6f</v>
          </cell>
          <cell r="D2015" t="str">
            <v>06007584518</v>
          </cell>
        </row>
        <row r="2016">
          <cell r="C2016" t="str">
            <v>4bSA2q</v>
          </cell>
          <cell r="D2016" t="str">
            <v>91865506591</v>
          </cell>
        </row>
        <row r="2017">
          <cell r="C2017" t="str">
            <v>Q3UVqs</v>
          </cell>
          <cell r="D2017" t="str">
            <v>54780926572</v>
          </cell>
        </row>
        <row r="2018">
          <cell r="C2018" t="str">
            <v>qCPwBy</v>
          </cell>
          <cell r="D2018" t="str">
            <v>53789105520</v>
          </cell>
        </row>
        <row r="2019">
          <cell r="C2019" t="str">
            <v>jTYhIa</v>
          </cell>
          <cell r="D2019" t="str">
            <v>77975820504</v>
          </cell>
        </row>
        <row r="2020">
          <cell r="C2020" t="str">
            <v>wwxtlZ</v>
          </cell>
          <cell r="D2020" t="str">
            <v>62248138504</v>
          </cell>
        </row>
        <row r="2021">
          <cell r="C2021" t="str">
            <v>GnLD28</v>
          </cell>
          <cell r="D2021" t="str">
            <v>03090692546</v>
          </cell>
        </row>
        <row r="2022">
          <cell r="C2022" t="str">
            <v>eHjniA</v>
          </cell>
          <cell r="D2022" t="str">
            <v>07917879585</v>
          </cell>
        </row>
        <row r="2023">
          <cell r="C2023" t="str">
            <v>fv7Jol</v>
          </cell>
          <cell r="D2023" t="str">
            <v>03051882593</v>
          </cell>
        </row>
        <row r="2024">
          <cell r="C2024" t="str">
            <v>5iSUtd</v>
          </cell>
          <cell r="D2024" t="str">
            <v>55766218591</v>
          </cell>
        </row>
        <row r="2025">
          <cell r="C2025" t="str">
            <v>D471fH</v>
          </cell>
          <cell r="D2025" t="str">
            <v>04811921585</v>
          </cell>
        </row>
        <row r="2026">
          <cell r="C2026" t="str">
            <v>DxGR1n</v>
          </cell>
          <cell r="D2026" t="str">
            <v>03458301569</v>
          </cell>
        </row>
        <row r="2027">
          <cell r="C2027" t="str">
            <v>ePZNeZ</v>
          </cell>
          <cell r="D2027" t="str">
            <v>86054275585</v>
          </cell>
        </row>
        <row r="2028">
          <cell r="C2028" t="str">
            <v>31I0Pi</v>
          </cell>
          <cell r="D2028" t="str">
            <v>04245831510</v>
          </cell>
        </row>
        <row r="2029">
          <cell r="C2029" t="str">
            <v>IcFUUS</v>
          </cell>
          <cell r="D2029" t="str">
            <v>03187130550</v>
          </cell>
        </row>
        <row r="2030">
          <cell r="C2030" t="str">
            <v>1Gd2HJ</v>
          </cell>
          <cell r="D2030" t="str">
            <v>03546124502</v>
          </cell>
        </row>
        <row r="2031">
          <cell r="C2031" t="str">
            <v>PxNpu8</v>
          </cell>
          <cell r="D2031" t="str">
            <v>04569325505</v>
          </cell>
        </row>
        <row r="2032">
          <cell r="C2032" t="str">
            <v>IHcYce</v>
          </cell>
          <cell r="D2032" t="str">
            <v>97794198534</v>
          </cell>
        </row>
        <row r="2033">
          <cell r="C2033" t="str">
            <v>VTfkAP</v>
          </cell>
          <cell r="D2033" t="str">
            <v>03469560560</v>
          </cell>
        </row>
        <row r="2034">
          <cell r="C2034" t="str">
            <v>xj8wle</v>
          </cell>
          <cell r="D2034" t="str">
            <v>01165314525</v>
          </cell>
        </row>
        <row r="2035">
          <cell r="C2035" t="str">
            <v>QcRhXL</v>
          </cell>
          <cell r="D2035" t="str">
            <v>81250827515</v>
          </cell>
        </row>
        <row r="2036">
          <cell r="C2036" t="str">
            <v>6yiTgr</v>
          </cell>
          <cell r="D2036" t="str">
            <v>02909803562</v>
          </cell>
        </row>
        <row r="2037">
          <cell r="C2037" t="str">
            <v>gGS0BU</v>
          </cell>
          <cell r="D2037" t="str">
            <v>33244414800</v>
          </cell>
        </row>
        <row r="2038">
          <cell r="C2038" t="str">
            <v>37YcGB</v>
          </cell>
          <cell r="D2038" t="str">
            <v>04175336591</v>
          </cell>
        </row>
        <row r="2039">
          <cell r="C2039" t="str">
            <v>U68dJM</v>
          </cell>
          <cell r="D2039" t="str">
            <v>67392180568</v>
          </cell>
        </row>
        <row r="2040">
          <cell r="C2040" t="str">
            <v>zXXSGH</v>
          </cell>
          <cell r="D2040" t="str">
            <v>98429027572</v>
          </cell>
        </row>
        <row r="2041">
          <cell r="C2041" t="str">
            <v>GJJpwB</v>
          </cell>
          <cell r="D2041" t="str">
            <v>05036949595</v>
          </cell>
        </row>
        <row r="2042">
          <cell r="C2042" t="str">
            <v>TbnciX</v>
          </cell>
          <cell r="D2042" t="str">
            <v>02937726577</v>
          </cell>
        </row>
        <row r="2043">
          <cell r="C2043" t="str">
            <v>DaKxMG</v>
          </cell>
          <cell r="D2043" t="str">
            <v>02558792539</v>
          </cell>
        </row>
        <row r="2044">
          <cell r="C2044" t="str">
            <v>6J7dTJ</v>
          </cell>
          <cell r="D2044" t="str">
            <v>69725748549</v>
          </cell>
        </row>
        <row r="2045">
          <cell r="C2045" t="str">
            <v>agjs31</v>
          </cell>
          <cell r="D2045" t="str">
            <v>24872113500</v>
          </cell>
        </row>
        <row r="2046">
          <cell r="C2046" t="str">
            <v>w0TjT2</v>
          </cell>
          <cell r="D2046" t="str">
            <v>04613196590</v>
          </cell>
        </row>
        <row r="2047">
          <cell r="C2047" t="str">
            <v>KpMQ3i</v>
          </cell>
          <cell r="D2047" t="str">
            <v>92836330597</v>
          </cell>
        </row>
        <row r="2048">
          <cell r="C2048" t="str">
            <v>WjQ2Z5</v>
          </cell>
          <cell r="D2048" t="str">
            <v>64470385549</v>
          </cell>
        </row>
        <row r="2049">
          <cell r="C2049" t="str">
            <v>SArG6n</v>
          </cell>
          <cell r="D2049" t="str">
            <v>56451350591</v>
          </cell>
        </row>
        <row r="2050">
          <cell r="C2050" t="str">
            <v>WBYLjf</v>
          </cell>
          <cell r="D2050" t="str">
            <v>42182832572</v>
          </cell>
        </row>
        <row r="2051">
          <cell r="C2051" t="str">
            <v>pasYk5</v>
          </cell>
          <cell r="D2051" t="str">
            <v>34834060500</v>
          </cell>
        </row>
        <row r="2052">
          <cell r="C2052" t="str">
            <v>pU1byb</v>
          </cell>
          <cell r="D2052" t="str">
            <v>02928694528</v>
          </cell>
        </row>
        <row r="2053">
          <cell r="C2053" t="str">
            <v>ajWiF9</v>
          </cell>
          <cell r="D2053" t="str">
            <v>60602937515</v>
          </cell>
        </row>
        <row r="2054">
          <cell r="C2054" t="str">
            <v>jUgaeh</v>
          </cell>
          <cell r="D2054" t="str">
            <v>00377061522</v>
          </cell>
        </row>
        <row r="2055">
          <cell r="C2055" t="str">
            <v>bN7u3O</v>
          </cell>
          <cell r="D2055" t="str">
            <v>09147726512</v>
          </cell>
        </row>
        <row r="2056">
          <cell r="C2056" t="str">
            <v>Ws9xl1</v>
          </cell>
          <cell r="D2056" t="str">
            <v>78747155515</v>
          </cell>
        </row>
        <row r="2057">
          <cell r="C2057" t="str">
            <v>DnvGNY</v>
          </cell>
          <cell r="D2057" t="str">
            <v>02326077539</v>
          </cell>
        </row>
        <row r="2058">
          <cell r="C2058" t="str">
            <v>0FQEh2</v>
          </cell>
          <cell r="D2058" t="str">
            <v>00377075582</v>
          </cell>
        </row>
        <row r="2059">
          <cell r="C2059" t="str">
            <v>9yOVjV</v>
          </cell>
          <cell r="D2059" t="str">
            <v>64719936504</v>
          </cell>
        </row>
        <row r="2060">
          <cell r="C2060" t="str">
            <v>AZp2WL</v>
          </cell>
          <cell r="D2060" t="str">
            <v>74828339515</v>
          </cell>
        </row>
        <row r="2061">
          <cell r="C2061" t="str">
            <v>ZUfceq</v>
          </cell>
          <cell r="D2061" t="str">
            <v>04165033570</v>
          </cell>
        </row>
        <row r="2062">
          <cell r="C2062" t="str">
            <v>vTntXh</v>
          </cell>
          <cell r="D2062" t="str">
            <v>57709955568</v>
          </cell>
        </row>
        <row r="2063">
          <cell r="C2063" t="str">
            <v>RJVLp7</v>
          </cell>
          <cell r="D2063" t="str">
            <v>89727479553</v>
          </cell>
        </row>
        <row r="2064">
          <cell r="C2064" t="str">
            <v>AnPlHk</v>
          </cell>
          <cell r="D2064" t="str">
            <v>89727479553</v>
          </cell>
        </row>
        <row r="2065">
          <cell r="C2065" t="str">
            <v>yOMDMf</v>
          </cell>
          <cell r="D2065" t="str">
            <v>94493405520</v>
          </cell>
        </row>
        <row r="2066">
          <cell r="C2066" t="str">
            <v>2Dltoq</v>
          </cell>
          <cell r="D2066" t="str">
            <v>54276713587</v>
          </cell>
        </row>
        <row r="2067">
          <cell r="C2067" t="str">
            <v>LG1zFs</v>
          </cell>
          <cell r="D2067" t="str">
            <v>83379231568</v>
          </cell>
        </row>
        <row r="2068">
          <cell r="C2068" t="str">
            <v>gCD3ze</v>
          </cell>
          <cell r="D2068" t="str">
            <v>57107882520</v>
          </cell>
        </row>
        <row r="2069">
          <cell r="C2069" t="str">
            <v>VPzIem</v>
          </cell>
          <cell r="D2069" t="str">
            <v>80314740520</v>
          </cell>
        </row>
        <row r="2070">
          <cell r="C2070" t="str">
            <v>g6JGzL</v>
          </cell>
          <cell r="D2070" t="str">
            <v>04437752570</v>
          </cell>
        </row>
        <row r="2071">
          <cell r="C2071" t="str">
            <v>sMVaCO</v>
          </cell>
          <cell r="D2071" t="str">
            <v>92260500587</v>
          </cell>
        </row>
        <row r="2072">
          <cell r="C2072" t="str">
            <v>l6v1cr</v>
          </cell>
          <cell r="D2072" t="str">
            <v>01623642531</v>
          </cell>
        </row>
        <row r="2073">
          <cell r="C2073" t="str">
            <v>gD8p6l</v>
          </cell>
          <cell r="D2073" t="str">
            <v>01269642545</v>
          </cell>
        </row>
        <row r="2074">
          <cell r="C2074" t="str">
            <v>oQSo9e</v>
          </cell>
          <cell r="D2074" t="str">
            <v>86055516586</v>
          </cell>
        </row>
        <row r="2075">
          <cell r="C2075" t="str">
            <v>TM6nGE</v>
          </cell>
          <cell r="D2075" t="str">
            <v>46385444520</v>
          </cell>
        </row>
        <row r="2076">
          <cell r="C2076" t="str">
            <v>7PFrPx</v>
          </cell>
          <cell r="D2076" t="str">
            <v>81784554553</v>
          </cell>
        </row>
        <row r="2077">
          <cell r="C2077" t="str">
            <v>3PabVo</v>
          </cell>
          <cell r="D2077" t="str">
            <v>97876500544</v>
          </cell>
        </row>
        <row r="2078">
          <cell r="C2078" t="str">
            <v>RCZ3yb</v>
          </cell>
          <cell r="D2078" t="str">
            <v>91583403515</v>
          </cell>
        </row>
        <row r="2079">
          <cell r="C2079" t="str">
            <v>upNfwt</v>
          </cell>
          <cell r="D2079" t="str">
            <v>06227823554</v>
          </cell>
        </row>
        <row r="2080">
          <cell r="C2080" t="str">
            <v>82ou9r</v>
          </cell>
          <cell r="D2080" t="str">
            <v>80571549500</v>
          </cell>
        </row>
        <row r="2081">
          <cell r="C2081" t="str">
            <v>bfjZBc</v>
          </cell>
          <cell r="D2081" t="str">
            <v>81253290563</v>
          </cell>
        </row>
        <row r="2082">
          <cell r="C2082" t="str">
            <v>M6lqDy</v>
          </cell>
        </row>
        <row r="2083">
          <cell r="C2083" t="str">
            <v>Bi1wac</v>
          </cell>
          <cell r="D2083" t="str">
            <v>80087353504</v>
          </cell>
        </row>
        <row r="2084">
          <cell r="C2084" t="str">
            <v>UKn9ob</v>
          </cell>
          <cell r="D2084" t="str">
            <v>85101133515</v>
          </cell>
        </row>
        <row r="2085">
          <cell r="C2085" t="str">
            <v>V8XHnp</v>
          </cell>
          <cell r="D2085" t="str">
            <v>07683735574</v>
          </cell>
        </row>
        <row r="2086">
          <cell r="C2086" t="str">
            <v>9ceHkM</v>
          </cell>
          <cell r="D2086" t="str">
            <v>04456948582</v>
          </cell>
        </row>
        <row r="2087">
          <cell r="C2087" t="str">
            <v>vGW6TP</v>
          </cell>
          <cell r="D2087" t="str">
            <v>02037676590</v>
          </cell>
        </row>
        <row r="2088">
          <cell r="C2088" t="str">
            <v>kM35d7</v>
          </cell>
          <cell r="D2088" t="str">
            <v>88707016549</v>
          </cell>
        </row>
        <row r="2089">
          <cell r="C2089" t="str">
            <v>01050Y</v>
          </cell>
          <cell r="D2089" t="str">
            <v>86505625585</v>
          </cell>
        </row>
        <row r="2090">
          <cell r="C2090" t="str">
            <v>zAblev</v>
          </cell>
          <cell r="D2090" t="str">
            <v>44706880530</v>
          </cell>
        </row>
        <row r="2091">
          <cell r="C2091" t="str">
            <v>U26V5A</v>
          </cell>
          <cell r="D2091" t="str">
            <v>93535392500</v>
          </cell>
        </row>
        <row r="2092">
          <cell r="C2092" t="str">
            <v>D94CAP</v>
          </cell>
          <cell r="D2092" t="str">
            <v>01138047503</v>
          </cell>
        </row>
        <row r="2093">
          <cell r="C2093" t="str">
            <v>lZAh6h</v>
          </cell>
          <cell r="D2093" t="str">
            <v>33187495591</v>
          </cell>
        </row>
        <row r="2094">
          <cell r="C2094" t="str">
            <v>u5cSdx</v>
          </cell>
          <cell r="D2094" t="str">
            <v>68122209572</v>
          </cell>
        </row>
        <row r="2095">
          <cell r="C2095" t="str">
            <v>3AOy2J</v>
          </cell>
          <cell r="D2095" t="str">
            <v>31299598587</v>
          </cell>
        </row>
        <row r="2096">
          <cell r="C2096" t="str">
            <v>FLmcIS</v>
          </cell>
          <cell r="D2096" t="str">
            <v>31299598587</v>
          </cell>
        </row>
        <row r="2097">
          <cell r="C2097" t="str">
            <v>ooxnUt</v>
          </cell>
          <cell r="D2097" t="str">
            <v>88255573534</v>
          </cell>
        </row>
        <row r="2098">
          <cell r="C2098" t="str">
            <v>RyWiw9</v>
          </cell>
          <cell r="D2098" t="str">
            <v>09930855556</v>
          </cell>
        </row>
        <row r="2099">
          <cell r="C2099" t="str">
            <v>jga2wu</v>
          </cell>
          <cell r="D2099" t="str">
            <v>95129367553</v>
          </cell>
        </row>
        <row r="2100">
          <cell r="C2100" t="str">
            <v>xBBc1a</v>
          </cell>
          <cell r="D2100" t="str">
            <v>95835288549</v>
          </cell>
        </row>
        <row r="2101">
          <cell r="C2101" t="str">
            <v>EB3wE1</v>
          </cell>
          <cell r="D2101" t="str">
            <v>82032319500</v>
          </cell>
        </row>
        <row r="2102">
          <cell r="C2102" t="str">
            <v>YWdBgd</v>
          </cell>
          <cell r="D2102" t="str">
            <v>82032319500</v>
          </cell>
        </row>
        <row r="2103">
          <cell r="C2103" t="str">
            <v>VKoz8A</v>
          </cell>
          <cell r="D2103" t="str">
            <v>92089097515</v>
          </cell>
        </row>
        <row r="2104">
          <cell r="C2104" t="str">
            <v>D7q6AL</v>
          </cell>
          <cell r="D2104" t="str">
            <v>03803857597</v>
          </cell>
        </row>
        <row r="2105">
          <cell r="C2105" t="str">
            <v>0Dus4e</v>
          </cell>
          <cell r="D2105" t="str">
            <v>86343299505</v>
          </cell>
        </row>
        <row r="2106">
          <cell r="C2106" t="str">
            <v>02an8X</v>
          </cell>
          <cell r="D2106" t="str">
            <v>39295729587</v>
          </cell>
        </row>
        <row r="2107">
          <cell r="C2107" t="str">
            <v>SFMXIQ</v>
          </cell>
          <cell r="D2107" t="str">
            <v>03772467512</v>
          </cell>
        </row>
        <row r="2108">
          <cell r="C2108" t="str">
            <v>QtSFja</v>
          </cell>
          <cell r="D2108" t="str">
            <v>34607951587</v>
          </cell>
        </row>
        <row r="2109">
          <cell r="C2109" t="str">
            <v>PTYupB</v>
          </cell>
          <cell r="D2109" t="str">
            <v>37192213500</v>
          </cell>
        </row>
        <row r="2110">
          <cell r="C2110" t="str">
            <v>jJ53bk</v>
          </cell>
          <cell r="D2110" t="str">
            <v>56382235504</v>
          </cell>
        </row>
        <row r="2111">
          <cell r="C2111" t="str">
            <v>eKnnv1</v>
          </cell>
          <cell r="D2111" t="str">
            <v>56382235504</v>
          </cell>
        </row>
        <row r="2112">
          <cell r="C2112" t="str">
            <v>MhTeEn</v>
          </cell>
          <cell r="D2112" t="str">
            <v>01267847522</v>
          </cell>
        </row>
        <row r="2113">
          <cell r="C2113" t="str">
            <v>2T2lCa</v>
          </cell>
          <cell r="D2113" t="str">
            <v>02213748500</v>
          </cell>
        </row>
        <row r="2114">
          <cell r="C2114" t="str">
            <v>Ntq6q7</v>
          </cell>
          <cell r="D2114" t="str">
            <v>01640825576</v>
          </cell>
        </row>
        <row r="2115">
          <cell r="C2115" t="str">
            <v>MXBclX</v>
          </cell>
          <cell r="D2115" t="str">
            <v>01640825576</v>
          </cell>
        </row>
        <row r="2116">
          <cell r="C2116" t="str">
            <v>i3Zh8J</v>
          </cell>
          <cell r="D2116" t="str">
            <v>06097938535</v>
          </cell>
        </row>
        <row r="2117">
          <cell r="C2117" t="str">
            <v>ZX9qRo</v>
          </cell>
          <cell r="D2117" t="str">
            <v>06082672526</v>
          </cell>
        </row>
        <row r="2118">
          <cell r="C2118" t="str">
            <v>3AcY2V</v>
          </cell>
          <cell r="D2118" t="str">
            <v>06254031507</v>
          </cell>
        </row>
        <row r="2119">
          <cell r="C2119" t="str">
            <v>MUymhQ</v>
          </cell>
          <cell r="D2119" t="str">
            <v>04368655567</v>
          </cell>
        </row>
        <row r="2120">
          <cell r="C2120" t="str">
            <v>MRhJQC</v>
          </cell>
          <cell r="D2120" t="str">
            <v>86715095590</v>
          </cell>
        </row>
        <row r="2121">
          <cell r="C2121" t="str">
            <v>a9Opqn</v>
          </cell>
          <cell r="D2121" t="str">
            <v>02569359556</v>
          </cell>
        </row>
        <row r="2122">
          <cell r="C2122" t="str">
            <v>nuYrOt</v>
          </cell>
          <cell r="D2122" t="str">
            <v>09093329596</v>
          </cell>
        </row>
        <row r="2123">
          <cell r="C2123" t="str">
            <v>wZ6xo4</v>
          </cell>
          <cell r="D2123" t="str">
            <v>78837880510</v>
          </cell>
        </row>
        <row r="2124">
          <cell r="C2124" t="str">
            <v>uNyQpX</v>
          </cell>
          <cell r="D2124" t="str">
            <v>03896598511</v>
          </cell>
        </row>
        <row r="2125">
          <cell r="C2125" t="str">
            <v>1fwiOn</v>
          </cell>
          <cell r="D2125" t="str">
            <v>04961754595</v>
          </cell>
        </row>
        <row r="2126">
          <cell r="C2126" t="str">
            <v>HCiyMN</v>
          </cell>
          <cell r="D2126" t="str">
            <v>02328233597</v>
          </cell>
        </row>
        <row r="2127">
          <cell r="C2127" t="str">
            <v>8755cK</v>
          </cell>
          <cell r="D2127" t="str">
            <v>02328233597</v>
          </cell>
        </row>
        <row r="2128">
          <cell r="C2128" t="str">
            <v>mvWAbA</v>
          </cell>
          <cell r="D2128" t="str">
            <v>02328233597</v>
          </cell>
        </row>
        <row r="2129">
          <cell r="C2129" t="str">
            <v>Yt7ohx</v>
          </cell>
          <cell r="D2129" t="str">
            <v>71120637520</v>
          </cell>
        </row>
        <row r="2130">
          <cell r="C2130" t="str">
            <v>fmsb06</v>
          </cell>
          <cell r="D2130" t="str">
            <v>01634570502</v>
          </cell>
        </row>
        <row r="2131">
          <cell r="C2131" t="str">
            <v>tqYBqJ</v>
          </cell>
          <cell r="D2131" t="str">
            <v>09847160503</v>
          </cell>
        </row>
        <row r="2132">
          <cell r="C2132" t="str">
            <v>aGDCq8</v>
          </cell>
          <cell r="D2132" t="str">
            <v>85900983544</v>
          </cell>
        </row>
        <row r="2133">
          <cell r="C2133" t="str">
            <v>tILw4Q</v>
          </cell>
          <cell r="D2133" t="str">
            <v>10393696502</v>
          </cell>
        </row>
        <row r="2134">
          <cell r="C2134" t="str">
            <v>wgA1TG</v>
          </cell>
          <cell r="D2134" t="str">
            <v>86009310539</v>
          </cell>
        </row>
        <row r="2135">
          <cell r="C2135" t="str">
            <v>koQaob</v>
          </cell>
          <cell r="D2135" t="str">
            <v>99424819587</v>
          </cell>
        </row>
        <row r="2136">
          <cell r="C2136" t="str">
            <v>Gi6yxh</v>
          </cell>
          <cell r="D2136" t="str">
            <v>06424705538</v>
          </cell>
        </row>
        <row r="2137">
          <cell r="C2137" t="str">
            <v>tD3q6A</v>
          </cell>
          <cell r="D2137" t="str">
            <v>02401166580</v>
          </cell>
        </row>
        <row r="2138">
          <cell r="C2138" t="str">
            <v>RTl6wp</v>
          </cell>
          <cell r="D2138" t="str">
            <v>05687203508</v>
          </cell>
        </row>
        <row r="2139">
          <cell r="C2139" t="str">
            <v>FmlNYH</v>
          </cell>
          <cell r="D2139" t="str">
            <v>07862543513</v>
          </cell>
        </row>
        <row r="2140">
          <cell r="C2140" t="str">
            <v>nHhT7h</v>
          </cell>
          <cell r="D2140" t="str">
            <v>06606675502</v>
          </cell>
        </row>
        <row r="2141">
          <cell r="C2141" t="str">
            <v>gTymUc</v>
          </cell>
          <cell r="D2141" t="str">
            <v>86013078505</v>
          </cell>
        </row>
        <row r="2142">
          <cell r="C2142" t="str">
            <v>k78NTP</v>
          </cell>
          <cell r="D2142" t="str">
            <v>86323906511</v>
          </cell>
        </row>
        <row r="2143">
          <cell r="C2143" t="str">
            <v>ph27LT</v>
          </cell>
          <cell r="D2143" t="str">
            <v>85969411507</v>
          </cell>
        </row>
        <row r="2144">
          <cell r="C2144" t="str">
            <v>aa0Icq</v>
          </cell>
          <cell r="D2144" t="str">
            <v>11958066559</v>
          </cell>
        </row>
        <row r="2145">
          <cell r="C2145" t="str">
            <v>ie0Kgs</v>
          </cell>
          <cell r="D2145" t="str">
            <v>07736478562</v>
          </cell>
        </row>
        <row r="2146">
          <cell r="C2146" t="str">
            <v>rNZBZa</v>
          </cell>
          <cell r="D2146" t="str">
            <v>94155003520</v>
          </cell>
        </row>
        <row r="2147">
          <cell r="C2147" t="str">
            <v>ROMgzG</v>
          </cell>
          <cell r="D2147" t="str">
            <v>35508051520</v>
          </cell>
        </row>
        <row r="2148">
          <cell r="C2148" t="str">
            <v>uv7HgV</v>
          </cell>
          <cell r="D2148" t="str">
            <v>35508051520</v>
          </cell>
        </row>
        <row r="2149">
          <cell r="C2149" t="str">
            <v>ohEdeX</v>
          </cell>
          <cell r="D2149" t="str">
            <v>63631954549</v>
          </cell>
        </row>
        <row r="2150">
          <cell r="C2150" t="str">
            <v>jmzW1u</v>
          </cell>
          <cell r="D2150" t="str">
            <v>03358492532</v>
          </cell>
        </row>
        <row r="2151">
          <cell r="C2151" t="str">
            <v>EPl0FE</v>
          </cell>
          <cell r="D2151" t="str">
            <v>11274972515</v>
          </cell>
        </row>
        <row r="2152">
          <cell r="C2152" t="str">
            <v>12iCGd</v>
          </cell>
          <cell r="D2152" t="str">
            <v>01627804510</v>
          </cell>
        </row>
        <row r="2153">
          <cell r="C2153" t="str">
            <v>ErPn69</v>
          </cell>
          <cell r="D2153" t="str">
            <v>90556518500</v>
          </cell>
        </row>
        <row r="2154">
          <cell r="C2154" t="str">
            <v>8fzTdT</v>
          </cell>
          <cell r="D2154" t="str">
            <v>90556518500</v>
          </cell>
        </row>
        <row r="2155">
          <cell r="C2155" t="str">
            <v>yHjApG</v>
          </cell>
          <cell r="D2155" t="str">
            <v>90556518500</v>
          </cell>
        </row>
        <row r="2156">
          <cell r="C2156" t="str">
            <v>O2b1vX</v>
          </cell>
          <cell r="D2156" t="str">
            <v>90556518500</v>
          </cell>
        </row>
        <row r="2157">
          <cell r="C2157" t="str">
            <v>jN8WwM</v>
          </cell>
          <cell r="D2157" t="str">
            <v>06743797561</v>
          </cell>
        </row>
        <row r="2158">
          <cell r="C2158" t="str">
            <v>NHsRTq</v>
          </cell>
          <cell r="D2158" t="str">
            <v>07419154562</v>
          </cell>
        </row>
        <row r="2159">
          <cell r="C2159" t="str">
            <v>Y4qPEl</v>
          </cell>
          <cell r="D2159" t="str">
            <v>86709426580</v>
          </cell>
        </row>
        <row r="2160">
          <cell r="C2160" t="str">
            <v>DfBez4</v>
          </cell>
          <cell r="D2160" t="str">
            <v>05595914548</v>
          </cell>
        </row>
        <row r="2161">
          <cell r="C2161" t="str">
            <v>34wFqK</v>
          </cell>
          <cell r="D2161" t="str">
            <v>09584972570</v>
          </cell>
        </row>
        <row r="2162">
          <cell r="C2162" t="str">
            <v>06DqHJ</v>
          </cell>
          <cell r="D2162" t="str">
            <v>06080844508</v>
          </cell>
        </row>
        <row r="2163">
          <cell r="C2163" t="str">
            <v>dGCLaW</v>
          </cell>
          <cell r="D2163" t="str">
            <v>08390165570</v>
          </cell>
        </row>
        <row r="2164">
          <cell r="C2164" t="str">
            <v>0RWyaY</v>
          </cell>
          <cell r="D2164" t="str">
            <v>02530581550</v>
          </cell>
        </row>
        <row r="2165">
          <cell r="C2165" t="str">
            <v>sE9yNH</v>
          </cell>
          <cell r="D2165" t="str">
            <v>86825507508</v>
          </cell>
        </row>
        <row r="2166">
          <cell r="C2166" t="str">
            <v>HIVTlZ</v>
          </cell>
          <cell r="D2166" t="str">
            <v>00741888521</v>
          </cell>
        </row>
        <row r="2167">
          <cell r="C2167" t="str">
            <v>ugmvPq</v>
          </cell>
          <cell r="D2167" t="str">
            <v>02532127589</v>
          </cell>
        </row>
        <row r="2168">
          <cell r="C2168" t="str">
            <v>Jn4pAl</v>
          </cell>
          <cell r="D2168" t="str">
            <v>08039966590</v>
          </cell>
        </row>
        <row r="2169">
          <cell r="C2169" t="str">
            <v>DPnQg0</v>
          </cell>
          <cell r="D2169" t="str">
            <v>04035095486</v>
          </cell>
        </row>
        <row r="2170">
          <cell r="C2170" t="str">
            <v>V0s2J3</v>
          </cell>
          <cell r="D2170" t="str">
            <v>10060069589</v>
          </cell>
        </row>
        <row r="2171">
          <cell r="C2171" t="str">
            <v>qUjEkl</v>
          </cell>
          <cell r="D2171" t="str">
            <v>03595454596</v>
          </cell>
        </row>
        <row r="2172">
          <cell r="C2172" t="str">
            <v>y0VLeD</v>
          </cell>
          <cell r="D2172" t="str">
            <v>71709940204</v>
          </cell>
        </row>
        <row r="2173">
          <cell r="C2173" t="str">
            <v>HX7LU7</v>
          </cell>
          <cell r="D2173" t="str">
            <v>92219810534</v>
          </cell>
        </row>
        <row r="2174">
          <cell r="C2174" t="str">
            <v>iJBf9r</v>
          </cell>
          <cell r="D2174" t="str">
            <v>08034562556</v>
          </cell>
        </row>
        <row r="2175">
          <cell r="C2175" t="str">
            <v>zyr3yO</v>
          </cell>
          <cell r="D2175" t="str">
            <v>04421648582</v>
          </cell>
        </row>
        <row r="2176">
          <cell r="C2176" t="str">
            <v>ZZKsjN</v>
          </cell>
          <cell r="D2176" t="str">
            <v>04421648582</v>
          </cell>
        </row>
        <row r="2177">
          <cell r="C2177" t="str">
            <v>NpWHTb</v>
          </cell>
          <cell r="D2177" t="str">
            <v>04421648582</v>
          </cell>
        </row>
        <row r="2178">
          <cell r="C2178" t="str">
            <v>drHsAK</v>
          </cell>
          <cell r="D2178" t="str">
            <v>04421648582</v>
          </cell>
        </row>
        <row r="2179">
          <cell r="C2179" t="str">
            <v>SWT5vG</v>
          </cell>
          <cell r="D2179" t="str">
            <v>04421648582</v>
          </cell>
        </row>
        <row r="2180">
          <cell r="C2180" t="str">
            <v>SUOZVQ</v>
          </cell>
          <cell r="D2180" t="str">
            <v>04421648582</v>
          </cell>
        </row>
        <row r="2181">
          <cell r="C2181" t="str">
            <v>L0k5Sr</v>
          </cell>
          <cell r="D2181" t="str">
            <v>04421648582</v>
          </cell>
        </row>
        <row r="2182">
          <cell r="C2182" t="str">
            <v>2k9OcI</v>
          </cell>
          <cell r="D2182" t="str">
            <v>04421648582</v>
          </cell>
        </row>
        <row r="2183">
          <cell r="C2183" t="str">
            <v>22qPbR</v>
          </cell>
          <cell r="D2183" t="str">
            <v>04421648582</v>
          </cell>
        </row>
        <row r="2184">
          <cell r="C2184" t="str">
            <v>Srtlx0</v>
          </cell>
          <cell r="D2184" t="str">
            <v>04421648582</v>
          </cell>
        </row>
        <row r="2185">
          <cell r="C2185" t="str">
            <v>APhKnN</v>
          </cell>
          <cell r="D2185" t="str">
            <v>04421648582</v>
          </cell>
        </row>
        <row r="2186">
          <cell r="C2186" t="str">
            <v>1UtD8b</v>
          </cell>
          <cell r="D2186" t="str">
            <v>04421648582</v>
          </cell>
        </row>
        <row r="2187">
          <cell r="C2187" t="str">
            <v>EWKI1u</v>
          </cell>
          <cell r="D2187" t="str">
            <v>04421648582</v>
          </cell>
        </row>
        <row r="2188">
          <cell r="C2188" t="str">
            <v>oH7DpV</v>
          </cell>
          <cell r="D2188" t="str">
            <v>02690913518</v>
          </cell>
        </row>
        <row r="2189">
          <cell r="C2189" t="str">
            <v>hQGCOX</v>
          </cell>
          <cell r="D2189" t="str">
            <v>07452151577</v>
          </cell>
        </row>
        <row r="2190">
          <cell r="C2190" t="str">
            <v>LDIgRt</v>
          </cell>
          <cell r="D2190" t="str">
            <v>45564027515</v>
          </cell>
        </row>
        <row r="2191">
          <cell r="C2191" t="str">
            <v>a3Mait</v>
          </cell>
          <cell r="D2191" t="str">
            <v>20018390811</v>
          </cell>
        </row>
        <row r="2192">
          <cell r="C2192" t="str">
            <v>1mUo62</v>
          </cell>
          <cell r="D2192" t="str">
            <v>40515907553</v>
          </cell>
        </row>
        <row r="2193">
          <cell r="C2193" t="str">
            <v>lgCcKn</v>
          </cell>
          <cell r="D2193" t="str">
            <v>66581133515</v>
          </cell>
        </row>
        <row r="2194">
          <cell r="C2194" t="str">
            <v>pu9G6f</v>
          </cell>
          <cell r="D2194" t="str">
            <v>68933320504</v>
          </cell>
        </row>
        <row r="2195">
          <cell r="C2195" t="str">
            <v>s92nY7</v>
          </cell>
          <cell r="D2195" t="str">
            <v>04279630526</v>
          </cell>
        </row>
        <row r="2196">
          <cell r="C2196" t="str">
            <v>qNrfQC</v>
          </cell>
          <cell r="D2196" t="str">
            <v>23706031515</v>
          </cell>
        </row>
        <row r="2197">
          <cell r="C2197" t="str">
            <v>fqdl81</v>
          </cell>
          <cell r="D2197" t="str">
            <v>03568669552</v>
          </cell>
        </row>
        <row r="2198">
          <cell r="C2198" t="str">
            <v>F5OJNe</v>
          </cell>
          <cell r="D2198" t="str">
            <v>19697180563</v>
          </cell>
        </row>
        <row r="2199">
          <cell r="C2199" t="str">
            <v>iFXRHz</v>
          </cell>
          <cell r="D2199" t="str">
            <v>01169228500</v>
          </cell>
        </row>
        <row r="2200">
          <cell r="C2200" t="str">
            <v>zJ7C6c</v>
          </cell>
          <cell r="D2200" t="str">
            <v>09447440525</v>
          </cell>
        </row>
        <row r="2201">
          <cell r="C2201" t="str">
            <v>nGTfVc</v>
          </cell>
          <cell r="D2201" t="str">
            <v>51917629591</v>
          </cell>
        </row>
        <row r="2202">
          <cell r="C2202" t="str">
            <v>CYOjcU</v>
          </cell>
          <cell r="D2202" t="str">
            <v>88583988587</v>
          </cell>
        </row>
        <row r="2203">
          <cell r="C2203" t="str">
            <v>f7iXgO</v>
          </cell>
          <cell r="D2203" t="str">
            <v>05685041519</v>
          </cell>
        </row>
        <row r="2204">
          <cell r="C2204" t="str">
            <v>sQpE2E</v>
          </cell>
          <cell r="D2204" t="str">
            <v>31890741515</v>
          </cell>
        </row>
        <row r="2205">
          <cell r="C2205" t="str">
            <v>9cjF3U</v>
          </cell>
          <cell r="D2205" t="str">
            <v>00212205579</v>
          </cell>
        </row>
        <row r="2206">
          <cell r="C2206" t="str">
            <v>1iyAyd</v>
          </cell>
          <cell r="D2206" t="str">
            <v>13130749500</v>
          </cell>
        </row>
        <row r="2207">
          <cell r="C2207" t="str">
            <v>jPi0EU</v>
          </cell>
          <cell r="D2207" t="str">
            <v>09082362554</v>
          </cell>
        </row>
        <row r="2208">
          <cell r="C2208" t="str">
            <v>qgCrUt</v>
          </cell>
          <cell r="D2208" t="str">
            <v>06180210519</v>
          </cell>
        </row>
        <row r="2209">
          <cell r="C2209" t="str">
            <v>3bSC5R</v>
          </cell>
          <cell r="D2209" t="str">
            <v>86000881517</v>
          </cell>
        </row>
        <row r="2210">
          <cell r="C2210" t="str">
            <v>xEKbah</v>
          </cell>
          <cell r="D2210" t="str">
            <v>34133235800</v>
          </cell>
        </row>
        <row r="2211">
          <cell r="C2211" t="str">
            <v>VLARY3</v>
          </cell>
          <cell r="D2211" t="str">
            <v>34133235800</v>
          </cell>
        </row>
        <row r="2212">
          <cell r="C2212" t="str">
            <v>K8IgXq</v>
          </cell>
          <cell r="D2212" t="str">
            <v>09174118544</v>
          </cell>
        </row>
        <row r="2213">
          <cell r="C2213" t="str">
            <v>UZTvdK</v>
          </cell>
          <cell r="D2213" t="str">
            <v>01586737511</v>
          </cell>
        </row>
        <row r="2214">
          <cell r="C2214" t="str">
            <v>p3xkPX</v>
          </cell>
          <cell r="D2214" t="str">
            <v>62980025534</v>
          </cell>
        </row>
        <row r="2215">
          <cell r="C2215" t="str">
            <v>5QolV9</v>
          </cell>
          <cell r="D2215" t="str">
            <v>04979291554</v>
          </cell>
        </row>
        <row r="2216">
          <cell r="C2216" t="str">
            <v>VsBrCF</v>
          </cell>
          <cell r="D2216" t="str">
            <v>06885842508</v>
          </cell>
        </row>
        <row r="2217">
          <cell r="C2217" t="str">
            <v>N70oer</v>
          </cell>
          <cell r="D2217" t="str">
            <v>66502748520</v>
          </cell>
        </row>
        <row r="2218">
          <cell r="C2218" t="str">
            <v>BRusP3</v>
          </cell>
          <cell r="D2218" t="str">
            <v>11062892429</v>
          </cell>
        </row>
        <row r="2219">
          <cell r="C2219" t="str">
            <v>ZvhyvQ</v>
          </cell>
          <cell r="D2219" t="str">
            <v>89336399500</v>
          </cell>
        </row>
        <row r="2220">
          <cell r="C2220" t="str">
            <v>gOGUo9</v>
          </cell>
          <cell r="D2220" t="str">
            <v>94008469591</v>
          </cell>
        </row>
        <row r="2221">
          <cell r="C2221" t="str">
            <v>mMgMST</v>
          </cell>
          <cell r="D2221" t="str">
            <v>55171109591</v>
          </cell>
        </row>
        <row r="2222">
          <cell r="C2222" t="str">
            <v>YxItkX</v>
          </cell>
          <cell r="D2222" t="str">
            <v>03060163545</v>
          </cell>
        </row>
        <row r="2223">
          <cell r="C2223" t="str">
            <v>Vo9Xs3</v>
          </cell>
          <cell r="D2223" t="str">
            <v>04811355539</v>
          </cell>
        </row>
        <row r="2224">
          <cell r="C2224" t="str">
            <v>DPnfhe</v>
          </cell>
          <cell r="D2224" t="str">
            <v>90838025587</v>
          </cell>
        </row>
        <row r="2225">
          <cell r="C2225" t="str">
            <v>ORR7R9</v>
          </cell>
          <cell r="D2225" t="str">
            <v>22967702587</v>
          </cell>
        </row>
        <row r="2226">
          <cell r="C2226" t="str">
            <v>uwQrpx</v>
          </cell>
          <cell r="D2226" t="str">
            <v>02840531550</v>
          </cell>
        </row>
        <row r="2227">
          <cell r="C2227" t="str">
            <v>xq4BqS</v>
          </cell>
          <cell r="D2227" t="str">
            <v>00586130560</v>
          </cell>
        </row>
        <row r="2228">
          <cell r="C2228" t="str">
            <v>MXF6Y3</v>
          </cell>
          <cell r="D2228" t="str">
            <v>23386282504</v>
          </cell>
        </row>
        <row r="2229">
          <cell r="C2229" t="str">
            <v>PfuPgo</v>
          </cell>
          <cell r="D2229" t="str">
            <v>02593918594</v>
          </cell>
        </row>
        <row r="2230">
          <cell r="C2230" t="str">
            <v>nEAR3I</v>
          </cell>
          <cell r="D2230" t="str">
            <v>86507363510</v>
          </cell>
        </row>
        <row r="2231">
          <cell r="C2231" t="str">
            <v>KmEUme</v>
          </cell>
          <cell r="D2231" t="str">
            <v>08655211583</v>
          </cell>
        </row>
        <row r="2232">
          <cell r="C2232" t="str">
            <v>atwBtp</v>
          </cell>
          <cell r="D2232" t="str">
            <v>07763110503</v>
          </cell>
        </row>
        <row r="2233">
          <cell r="C2233" t="str">
            <v>m24ggL</v>
          </cell>
        </row>
        <row r="2234">
          <cell r="C2234" t="str">
            <v>fExVTg</v>
          </cell>
          <cell r="D2234" t="str">
            <v>79045669587</v>
          </cell>
        </row>
        <row r="2235">
          <cell r="C2235" t="str">
            <v>tMA0BY</v>
          </cell>
          <cell r="D2235" t="str">
            <v>59266511587</v>
          </cell>
        </row>
        <row r="2236">
          <cell r="C2236" t="str">
            <v>FKmjgL</v>
          </cell>
          <cell r="D2236" t="str">
            <v>64048977504</v>
          </cell>
        </row>
        <row r="2237">
          <cell r="C2237" t="str">
            <v>bM24Mj</v>
          </cell>
          <cell r="D2237" t="str">
            <v>21670765504</v>
          </cell>
        </row>
        <row r="2238">
          <cell r="C2238" t="str">
            <v>hyOpFG</v>
          </cell>
          <cell r="D2238" t="str">
            <v>97466883591</v>
          </cell>
        </row>
        <row r="2239">
          <cell r="C2239" t="str">
            <v>W4qmkO</v>
          </cell>
          <cell r="D2239" t="str">
            <v>89442261568</v>
          </cell>
        </row>
        <row r="2240">
          <cell r="C2240" t="str">
            <v>C1O8qK</v>
          </cell>
          <cell r="D2240" t="str">
            <v>03198675529</v>
          </cell>
        </row>
        <row r="2241">
          <cell r="C2241" t="str">
            <v>G19OH7</v>
          </cell>
          <cell r="D2241" t="str">
            <v>05533788565</v>
          </cell>
        </row>
        <row r="2242">
          <cell r="C2242" t="str">
            <v>UANjMu</v>
          </cell>
          <cell r="D2242" t="str">
            <v>10392376571</v>
          </cell>
        </row>
        <row r="2243">
          <cell r="C2243" t="str">
            <v>jKIUYO</v>
          </cell>
          <cell r="D2243" t="str">
            <v>06703591571</v>
          </cell>
        </row>
        <row r="2244">
          <cell r="C2244" t="str">
            <v>Cokazu</v>
          </cell>
          <cell r="D2244" t="str">
            <v>80903088568</v>
          </cell>
        </row>
        <row r="2245">
          <cell r="C2245" t="str">
            <v>AtLEt4</v>
          </cell>
          <cell r="D2245" t="str">
            <v>04676849524</v>
          </cell>
        </row>
        <row r="2246">
          <cell r="C2246" t="str">
            <v>t8ov5g</v>
          </cell>
          <cell r="D2246" t="str">
            <v>11748858580</v>
          </cell>
        </row>
        <row r="2247">
          <cell r="C2247" t="str">
            <v>mt3nxK</v>
          </cell>
          <cell r="D2247" t="str">
            <v>01070699543</v>
          </cell>
        </row>
        <row r="2248">
          <cell r="C2248" t="str">
            <v>8uV5OY</v>
          </cell>
          <cell r="D2248" t="str">
            <v>82467013553</v>
          </cell>
        </row>
        <row r="2249">
          <cell r="C2249" t="str">
            <v>yMrQvD</v>
          </cell>
          <cell r="D2249" t="str">
            <v>01899828532</v>
          </cell>
        </row>
        <row r="2250">
          <cell r="C2250" t="str">
            <v>reu4uf</v>
          </cell>
          <cell r="D2250" t="str">
            <v>82531757520</v>
          </cell>
        </row>
        <row r="2251">
          <cell r="C2251" t="str">
            <v>MR24Js</v>
          </cell>
          <cell r="D2251" t="str">
            <v>07224041580</v>
          </cell>
        </row>
        <row r="2252">
          <cell r="C2252" t="str">
            <v>fAmLR7</v>
          </cell>
          <cell r="D2252" t="str">
            <v>02118926537</v>
          </cell>
        </row>
        <row r="2253">
          <cell r="C2253" t="str">
            <v>ZquoGd</v>
          </cell>
          <cell r="D2253" t="str">
            <v>01178632547</v>
          </cell>
        </row>
        <row r="2254">
          <cell r="C2254" t="str">
            <v>zC7vbD</v>
          </cell>
          <cell r="D2254" t="str">
            <v>86130316500</v>
          </cell>
        </row>
        <row r="2255">
          <cell r="C2255" t="str">
            <v>ug0Uob</v>
          </cell>
          <cell r="D2255" t="str">
            <v>05636452535</v>
          </cell>
        </row>
        <row r="2256">
          <cell r="C2256" t="str">
            <v>5PBfCt</v>
          </cell>
          <cell r="D2256" t="str">
            <v>80879055553</v>
          </cell>
        </row>
        <row r="2257">
          <cell r="C2257" t="str">
            <v>1TldS6</v>
          </cell>
          <cell r="D2257" t="str">
            <v>90838505520</v>
          </cell>
        </row>
        <row r="2258">
          <cell r="C2258" t="str">
            <v>drrUuA</v>
          </cell>
          <cell r="D2258" t="str">
            <v>02671351577</v>
          </cell>
        </row>
        <row r="2259">
          <cell r="C2259" t="str">
            <v>qzhoi5</v>
          </cell>
          <cell r="D2259" t="str">
            <v>86747931505</v>
          </cell>
        </row>
        <row r="2260">
          <cell r="C2260" t="str">
            <v>G5uhjB</v>
          </cell>
          <cell r="D2260" t="str">
            <v>81212666534</v>
          </cell>
        </row>
        <row r="2261">
          <cell r="C2261" t="str">
            <v>SZCCY1</v>
          </cell>
          <cell r="D2261" t="str">
            <v>06953449519</v>
          </cell>
        </row>
        <row r="2262">
          <cell r="C2262" t="str">
            <v>xxZjgw</v>
          </cell>
          <cell r="D2262" t="str">
            <v>06953449519</v>
          </cell>
        </row>
        <row r="2263">
          <cell r="C2263" t="str">
            <v>kmPfOT</v>
          </cell>
          <cell r="D2263" t="str">
            <v>80756433568</v>
          </cell>
        </row>
        <row r="2264">
          <cell r="C2264" t="str">
            <v>0dpVkk</v>
          </cell>
          <cell r="D2264" t="str">
            <v>05220915550</v>
          </cell>
        </row>
        <row r="2265">
          <cell r="C2265" t="str">
            <v>nIlOhs</v>
          </cell>
          <cell r="D2265" t="str">
            <v>92010210549</v>
          </cell>
        </row>
        <row r="2266">
          <cell r="C2266" t="str">
            <v>9CQZ4q</v>
          </cell>
          <cell r="D2266" t="str">
            <v>01062214501</v>
          </cell>
        </row>
        <row r="2267">
          <cell r="C2267" t="str">
            <v>Fc4qQ8</v>
          </cell>
          <cell r="D2267" t="str">
            <v>06566004548</v>
          </cell>
        </row>
        <row r="2268">
          <cell r="C2268" t="str">
            <v>mAxEAl</v>
          </cell>
          <cell r="D2268" t="str">
            <v>08241355556</v>
          </cell>
        </row>
        <row r="2269">
          <cell r="C2269" t="str">
            <v>nRC3oK</v>
          </cell>
          <cell r="D2269" t="str">
            <v>93892594520</v>
          </cell>
        </row>
        <row r="2270">
          <cell r="C2270" t="str">
            <v>hlS55Z</v>
          </cell>
          <cell r="D2270" t="str">
            <v>05843800547</v>
          </cell>
        </row>
        <row r="2271">
          <cell r="C2271" t="str">
            <v>E1zhwm</v>
          </cell>
          <cell r="D2271" t="str">
            <v>08877692502</v>
          </cell>
        </row>
        <row r="2272">
          <cell r="C2272" t="str">
            <v>mALgPa</v>
          </cell>
          <cell r="D2272" t="str">
            <v>04896899571</v>
          </cell>
        </row>
        <row r="2273">
          <cell r="C2273" t="str">
            <v>B3ePd4</v>
          </cell>
          <cell r="D2273" t="str">
            <v>05935443589</v>
          </cell>
        </row>
        <row r="2274">
          <cell r="C2274" t="str">
            <v>BcTQWp</v>
          </cell>
          <cell r="D2274" t="str">
            <v>10917439597</v>
          </cell>
        </row>
        <row r="2275">
          <cell r="C2275" t="str">
            <v>i0NLDP</v>
          </cell>
        </row>
        <row r="2276">
          <cell r="C2276" t="str">
            <v>D6XWLV</v>
          </cell>
          <cell r="D2276" t="str">
            <v>05791706596</v>
          </cell>
        </row>
        <row r="2277">
          <cell r="C2277" t="str">
            <v>fZ2DRB</v>
          </cell>
          <cell r="D2277" t="str">
            <v>05791706596</v>
          </cell>
        </row>
        <row r="2278">
          <cell r="C2278" t="str">
            <v>M02g1t</v>
          </cell>
          <cell r="D2278" t="str">
            <v>06165590543</v>
          </cell>
        </row>
        <row r="2279">
          <cell r="C2279" t="str">
            <v>Y5H20m</v>
          </cell>
          <cell r="D2279" t="str">
            <v>08400495527</v>
          </cell>
        </row>
        <row r="2280">
          <cell r="C2280" t="str">
            <v>09lapS</v>
          </cell>
          <cell r="D2280" t="str">
            <v>37000586591</v>
          </cell>
        </row>
        <row r="2281">
          <cell r="C2281" t="str">
            <v>X026Bj</v>
          </cell>
          <cell r="D2281" t="str">
            <v>06738688504</v>
          </cell>
        </row>
        <row r="2282">
          <cell r="C2282" t="str">
            <v>P9erhG</v>
          </cell>
          <cell r="D2282" t="str">
            <v>06521779567</v>
          </cell>
        </row>
        <row r="2283">
          <cell r="C2283" t="str">
            <v>sIfGLJ</v>
          </cell>
          <cell r="D2283" t="str">
            <v>02266974521</v>
          </cell>
        </row>
        <row r="2284">
          <cell r="C2284" t="str">
            <v>LdS2I2</v>
          </cell>
          <cell r="D2284" t="str">
            <v>08224585514</v>
          </cell>
        </row>
        <row r="2285">
          <cell r="C2285" t="str">
            <v>EKVEfZ</v>
          </cell>
          <cell r="D2285" t="str">
            <v>01991113595</v>
          </cell>
        </row>
        <row r="2286">
          <cell r="C2286" t="str">
            <v>dlJJ5B</v>
          </cell>
          <cell r="D2286" t="str">
            <v>06662794546</v>
          </cell>
        </row>
        <row r="2287">
          <cell r="C2287" t="str">
            <v>a1ATmQ</v>
          </cell>
          <cell r="D2287" t="str">
            <v>03539499571</v>
          </cell>
        </row>
        <row r="2288">
          <cell r="C2288" t="str">
            <v>1flYJW</v>
          </cell>
          <cell r="D2288" t="str">
            <v>08518144507</v>
          </cell>
        </row>
        <row r="2289">
          <cell r="C2289" t="str">
            <v>ztFdiF</v>
          </cell>
          <cell r="D2289" t="str">
            <v>09997112539</v>
          </cell>
        </row>
        <row r="2290">
          <cell r="C2290" t="str">
            <v>NY6ajR</v>
          </cell>
          <cell r="D2290" t="str">
            <v>86427210572</v>
          </cell>
        </row>
        <row r="2291">
          <cell r="C2291" t="str">
            <v>V22tDa</v>
          </cell>
          <cell r="D2291" t="str">
            <v>06942562505</v>
          </cell>
        </row>
        <row r="2292">
          <cell r="C2292" t="str">
            <v>w8na7u</v>
          </cell>
          <cell r="D2292" t="str">
            <v>08281415509</v>
          </cell>
        </row>
        <row r="2293">
          <cell r="C2293" t="str">
            <v>rf2EYo</v>
          </cell>
          <cell r="D2293" t="str">
            <v>05201287530</v>
          </cell>
        </row>
        <row r="2294">
          <cell r="C2294" t="str">
            <v>RAJ1Rc</v>
          </cell>
          <cell r="D2294" t="str">
            <v>01032081511</v>
          </cell>
        </row>
        <row r="2295">
          <cell r="C2295" t="str">
            <v>FHKvyl</v>
          </cell>
          <cell r="D2295" t="str">
            <v>73084603553</v>
          </cell>
        </row>
        <row r="2296">
          <cell r="C2296" t="str">
            <v>0RLFf1</v>
          </cell>
          <cell r="D2296" t="str">
            <v>02813308595</v>
          </cell>
        </row>
        <row r="2297">
          <cell r="C2297" t="str">
            <v>Fcdlrs</v>
          </cell>
          <cell r="D2297" t="str">
            <v>08768311532</v>
          </cell>
        </row>
        <row r="2298">
          <cell r="C2298" t="str">
            <v>8Izx40</v>
          </cell>
          <cell r="D2298" t="str">
            <v>11785302566</v>
          </cell>
        </row>
        <row r="2299">
          <cell r="C2299" t="str">
            <v>sdWbUk</v>
          </cell>
          <cell r="D2299" t="str">
            <v>04989571525</v>
          </cell>
        </row>
        <row r="2300">
          <cell r="C2300" t="str">
            <v>4BSUce</v>
          </cell>
          <cell r="D2300" t="str">
            <v>07100920590</v>
          </cell>
        </row>
        <row r="2301">
          <cell r="C2301" t="str">
            <v>s7DZJJ</v>
          </cell>
          <cell r="D2301" t="str">
            <v>10883405555</v>
          </cell>
        </row>
        <row r="2302">
          <cell r="C2302" t="str">
            <v>1h9Z7Z</v>
          </cell>
          <cell r="D2302" t="str">
            <v>06782148595</v>
          </cell>
        </row>
        <row r="2303">
          <cell r="C2303" t="str">
            <v>OHaTdl</v>
          </cell>
          <cell r="D2303" t="str">
            <v>04495340573</v>
          </cell>
        </row>
        <row r="2304">
          <cell r="C2304" t="str">
            <v>qiCFer</v>
          </cell>
          <cell r="D2304" t="str">
            <v>35965917830</v>
          </cell>
        </row>
        <row r="2305">
          <cell r="C2305" t="str">
            <v>2Ctb00</v>
          </cell>
          <cell r="D2305" t="str">
            <v>74247247549</v>
          </cell>
        </row>
        <row r="2306">
          <cell r="C2306" t="str">
            <v>AnADVm</v>
          </cell>
        </row>
        <row r="2307">
          <cell r="C2307" t="str">
            <v>7EpQCl</v>
          </cell>
          <cell r="D2307" t="str">
            <v>03302634552</v>
          </cell>
        </row>
        <row r="2308">
          <cell r="C2308" t="str">
            <v>q6gGgn</v>
          </cell>
          <cell r="D2308" t="str">
            <v>01493212524</v>
          </cell>
        </row>
        <row r="2309">
          <cell r="C2309" t="str">
            <v>pELQGy</v>
          </cell>
          <cell r="D2309" t="str">
            <v>05224680557</v>
          </cell>
        </row>
        <row r="2310">
          <cell r="C2310" t="str">
            <v>FpzPal</v>
          </cell>
          <cell r="D2310" t="str">
            <v>43117641890</v>
          </cell>
        </row>
        <row r="2311">
          <cell r="C2311" t="str">
            <v>20z3Ay</v>
          </cell>
          <cell r="D2311" t="str">
            <v>01747610585</v>
          </cell>
        </row>
        <row r="2312">
          <cell r="C2312" t="str">
            <v>KyCNqs</v>
          </cell>
          <cell r="D2312" t="str">
            <v>00482884460</v>
          </cell>
        </row>
        <row r="2313">
          <cell r="C2313" t="str">
            <v>CLXwJL</v>
          </cell>
          <cell r="D2313" t="str">
            <v>05347681560</v>
          </cell>
        </row>
        <row r="2314">
          <cell r="C2314" t="str">
            <v>AQGyos</v>
          </cell>
        </row>
        <row r="2315">
          <cell r="C2315" t="str">
            <v>h8v9mI</v>
          </cell>
          <cell r="D2315" t="str">
            <v>04051337588</v>
          </cell>
        </row>
        <row r="2316">
          <cell r="C2316" t="str">
            <v>SjcqUu</v>
          </cell>
          <cell r="D2316" t="str">
            <v>07498599546</v>
          </cell>
        </row>
        <row r="2317">
          <cell r="C2317" t="str">
            <v>lwnXSJ</v>
          </cell>
          <cell r="D2317" t="str">
            <v>06371309528</v>
          </cell>
        </row>
        <row r="2318">
          <cell r="C2318" t="str">
            <v>ZY33l1</v>
          </cell>
          <cell r="D2318" t="str">
            <v>08672581520</v>
          </cell>
        </row>
        <row r="2319">
          <cell r="C2319" t="str">
            <v>CQnk8z</v>
          </cell>
          <cell r="D2319" t="str">
            <v>01530937574</v>
          </cell>
        </row>
        <row r="2320">
          <cell r="C2320" t="str">
            <v>UW46bS</v>
          </cell>
          <cell r="D2320" t="str">
            <v>04061070509</v>
          </cell>
        </row>
        <row r="2321">
          <cell r="C2321" t="str">
            <v>4ZsWSz</v>
          </cell>
          <cell r="D2321" t="str">
            <v>86087925597</v>
          </cell>
        </row>
        <row r="2322">
          <cell r="C2322" t="str">
            <v>o75yZr</v>
          </cell>
          <cell r="D2322" t="str">
            <v>05472279577</v>
          </cell>
        </row>
        <row r="2323">
          <cell r="C2323" t="str">
            <v>f4Bxli</v>
          </cell>
          <cell r="D2323" t="str">
            <v>02123050504</v>
          </cell>
        </row>
        <row r="2324">
          <cell r="C2324" t="str">
            <v>OFcY3O</v>
          </cell>
          <cell r="D2324" t="str">
            <v>78408687549</v>
          </cell>
        </row>
        <row r="2325">
          <cell r="C2325" t="str">
            <v>YDHbaX</v>
          </cell>
          <cell r="D2325" t="str">
            <v>04929399505</v>
          </cell>
        </row>
        <row r="2326">
          <cell r="C2326" t="str">
            <v>BKfFcv</v>
          </cell>
          <cell r="D2326" t="str">
            <v>07908577580</v>
          </cell>
        </row>
        <row r="2327">
          <cell r="C2327" t="str">
            <v>z0NgRw</v>
          </cell>
          <cell r="D2327" t="str">
            <v>01777930588</v>
          </cell>
        </row>
        <row r="2328">
          <cell r="C2328" t="str">
            <v>WEYqza</v>
          </cell>
          <cell r="D2328" t="str">
            <v>02075888566</v>
          </cell>
        </row>
        <row r="2329">
          <cell r="C2329" t="str">
            <v>N2c4tc</v>
          </cell>
          <cell r="D2329" t="str">
            <v>04773014520</v>
          </cell>
        </row>
        <row r="2330">
          <cell r="C2330" t="str">
            <v>L6OKr0</v>
          </cell>
          <cell r="D2330" t="str">
            <v>87294877149</v>
          </cell>
        </row>
        <row r="2331">
          <cell r="C2331" t="str">
            <v>wKGeP9</v>
          </cell>
          <cell r="D2331" t="str">
            <v>02075888566</v>
          </cell>
        </row>
        <row r="2332">
          <cell r="C2332" t="str">
            <v>lqYqZ5</v>
          </cell>
          <cell r="D2332" t="str">
            <v>01455614530</v>
          </cell>
        </row>
        <row r="2333">
          <cell r="C2333" t="str">
            <v>84hPmQ</v>
          </cell>
          <cell r="D2333" t="str">
            <v>07066380509</v>
          </cell>
        </row>
        <row r="2334">
          <cell r="C2334" t="str">
            <v>WWKl0b</v>
          </cell>
          <cell r="D2334" t="str">
            <v>02601578564</v>
          </cell>
        </row>
        <row r="2335">
          <cell r="C2335" t="str">
            <v>BoCOnK</v>
          </cell>
          <cell r="D2335" t="str">
            <v>26821176515</v>
          </cell>
        </row>
        <row r="2336">
          <cell r="C2336" t="str">
            <v>FGaK8s</v>
          </cell>
          <cell r="D2336" t="str">
            <v>46221352568</v>
          </cell>
        </row>
        <row r="2337">
          <cell r="C2337" t="str">
            <v>WoWAqw</v>
          </cell>
          <cell r="D2337" t="str">
            <v>29549833534</v>
          </cell>
        </row>
        <row r="2338">
          <cell r="C2338" t="str">
            <v>Nmj8uH</v>
          </cell>
          <cell r="D2338" t="str">
            <v>03226842501</v>
          </cell>
        </row>
        <row r="2339">
          <cell r="C2339" t="str">
            <v>gbwSLd</v>
          </cell>
          <cell r="D2339" t="str">
            <v>95051104568</v>
          </cell>
        </row>
        <row r="2340">
          <cell r="C2340" t="str">
            <v>MY4IIo</v>
          </cell>
          <cell r="D2340" t="str">
            <v>05167244528</v>
          </cell>
        </row>
        <row r="2341">
          <cell r="C2341" t="str">
            <v>ufFmzK</v>
          </cell>
          <cell r="D2341" t="str">
            <v>05668872580</v>
          </cell>
        </row>
        <row r="2342">
          <cell r="C2342" t="str">
            <v>wa7NtZ</v>
          </cell>
          <cell r="D2342" t="str">
            <v>09798529510</v>
          </cell>
        </row>
        <row r="2343">
          <cell r="C2343" t="str">
            <v>hjZmZp</v>
          </cell>
          <cell r="D2343" t="str">
            <v>53713109591</v>
          </cell>
        </row>
        <row r="2344">
          <cell r="C2344" t="str">
            <v>Y922R1</v>
          </cell>
          <cell r="D2344" t="str">
            <v>04563853550</v>
          </cell>
        </row>
        <row r="2345">
          <cell r="C2345" t="str">
            <v>1EoGgp</v>
          </cell>
          <cell r="D2345" t="str">
            <v>06207517547</v>
          </cell>
        </row>
        <row r="2346">
          <cell r="C2346" t="str">
            <v>okJA0W</v>
          </cell>
          <cell r="D2346" t="str">
            <v>94316538500</v>
          </cell>
        </row>
        <row r="2347">
          <cell r="C2347" t="str">
            <v>wkHFRL</v>
          </cell>
          <cell r="D2347" t="str">
            <v>85978740585</v>
          </cell>
        </row>
        <row r="2348">
          <cell r="C2348" t="str">
            <v>FwPAA9</v>
          </cell>
          <cell r="D2348" t="str">
            <v>01017370508</v>
          </cell>
        </row>
        <row r="2349">
          <cell r="C2349" t="str">
            <v>RgPaHb</v>
          </cell>
          <cell r="D2349" t="str">
            <v>10525495517</v>
          </cell>
        </row>
        <row r="2350">
          <cell r="C2350" t="str">
            <v>sYYd4c</v>
          </cell>
          <cell r="D2350" t="str">
            <v>16976827587</v>
          </cell>
        </row>
        <row r="2351">
          <cell r="C2351" t="str">
            <v>TUiGm2</v>
          </cell>
          <cell r="D2351" t="str">
            <v>01522210504</v>
          </cell>
        </row>
        <row r="2352">
          <cell r="C2352" t="str">
            <v>rbiY6K</v>
          </cell>
          <cell r="D2352" t="str">
            <v>31970648520</v>
          </cell>
        </row>
        <row r="2353">
          <cell r="C2353" t="str">
            <v>mjDdxF</v>
          </cell>
          <cell r="D2353" t="str">
            <v>03624924508</v>
          </cell>
        </row>
        <row r="2354">
          <cell r="C2354" t="str">
            <v>Ghu3Kd</v>
          </cell>
          <cell r="D2354" t="str">
            <v>84898712568</v>
          </cell>
        </row>
        <row r="2355">
          <cell r="C2355" t="str">
            <v>HlqR4e</v>
          </cell>
          <cell r="D2355" t="str">
            <v>17414830500</v>
          </cell>
        </row>
        <row r="2356">
          <cell r="C2356" t="str">
            <v>hmfwB1</v>
          </cell>
          <cell r="D2356" t="str">
            <v>17462599732</v>
          </cell>
        </row>
        <row r="2357">
          <cell r="C2357" t="str">
            <v>6t8BbA</v>
          </cell>
          <cell r="D2357" t="str">
            <v>01468188577</v>
          </cell>
        </row>
        <row r="2358">
          <cell r="C2358" t="str">
            <v>NONxNv</v>
          </cell>
          <cell r="D2358" t="str">
            <v>07778202506</v>
          </cell>
        </row>
        <row r="2359">
          <cell r="C2359" t="str">
            <v>AIhcbI</v>
          </cell>
          <cell r="D2359" t="str">
            <v>00250011590</v>
          </cell>
        </row>
        <row r="2360">
          <cell r="C2360" t="str">
            <v>s3yL6R</v>
          </cell>
          <cell r="D2360" t="str">
            <v>07725436588</v>
          </cell>
        </row>
        <row r="2361">
          <cell r="C2361" t="str">
            <v>Zijw1e</v>
          </cell>
          <cell r="D2361" t="str">
            <v>08327200542</v>
          </cell>
        </row>
        <row r="2362">
          <cell r="C2362" t="str">
            <v>Lf8pLy</v>
          </cell>
          <cell r="D2362" t="str">
            <v>00849881501</v>
          </cell>
        </row>
        <row r="2363">
          <cell r="C2363" t="str">
            <v>LoYHE0</v>
          </cell>
          <cell r="D2363" t="str">
            <v>28060199587</v>
          </cell>
        </row>
        <row r="2364">
          <cell r="C2364" t="str">
            <v>K0mxQj</v>
          </cell>
        </row>
        <row r="2365">
          <cell r="C2365" t="str">
            <v>nMk5Xf</v>
          </cell>
          <cell r="D2365" t="str">
            <v>94009724587</v>
          </cell>
        </row>
        <row r="2366">
          <cell r="C2366" t="str">
            <v>MWD5ry</v>
          </cell>
          <cell r="D2366" t="str">
            <v>43991262568</v>
          </cell>
        </row>
        <row r="2367">
          <cell r="C2367" t="str">
            <v>eCHmOt</v>
          </cell>
          <cell r="D2367" t="str">
            <v>98283588591</v>
          </cell>
        </row>
        <row r="2368">
          <cell r="C2368" t="str">
            <v>zypPNU</v>
          </cell>
        </row>
        <row r="2369">
          <cell r="C2369" t="str">
            <v>R8vjD8</v>
          </cell>
          <cell r="D2369" t="str">
            <v>95355847587</v>
          </cell>
        </row>
        <row r="2370">
          <cell r="C2370" t="str">
            <v>dHBD20</v>
          </cell>
          <cell r="D2370" t="str">
            <v>90034473572</v>
          </cell>
        </row>
        <row r="2371">
          <cell r="C2371" t="str">
            <v>Nr31k1</v>
          </cell>
          <cell r="D2371" t="str">
            <v>04523478589</v>
          </cell>
        </row>
        <row r="2372">
          <cell r="C2372" t="str">
            <v>GrlyVL</v>
          </cell>
          <cell r="D2372" t="str">
            <v>38916037549</v>
          </cell>
        </row>
        <row r="2373">
          <cell r="C2373" t="str">
            <v>ZefvPz</v>
          </cell>
          <cell r="D2373" t="str">
            <v>35141590500</v>
          </cell>
        </row>
        <row r="2374">
          <cell r="C2374" t="str">
            <v>3awCc3</v>
          </cell>
          <cell r="D2374" t="str">
            <v>97082562500</v>
          </cell>
        </row>
        <row r="2375">
          <cell r="C2375" t="str">
            <v>TNsB4D</v>
          </cell>
          <cell r="D2375" t="str">
            <v>02731760567</v>
          </cell>
        </row>
        <row r="2376">
          <cell r="C2376" t="str">
            <v>YQ4prl</v>
          </cell>
          <cell r="D2376" t="str">
            <v>79908250582</v>
          </cell>
        </row>
        <row r="2377">
          <cell r="C2377" t="str">
            <v>OYzb1D</v>
          </cell>
          <cell r="D2377" t="str">
            <v>45053014515</v>
          </cell>
        </row>
        <row r="2378">
          <cell r="C2378" t="str">
            <v>1zs0PW</v>
          </cell>
          <cell r="D2378" t="str">
            <v>05389907590</v>
          </cell>
        </row>
        <row r="2379">
          <cell r="C2379" t="str">
            <v>MyJoZA</v>
          </cell>
          <cell r="D2379" t="str">
            <v>02300018586</v>
          </cell>
        </row>
        <row r="2380">
          <cell r="C2380" t="str">
            <v>pBINok</v>
          </cell>
          <cell r="D2380" t="str">
            <v>10086064568</v>
          </cell>
        </row>
        <row r="2381">
          <cell r="C2381" t="str">
            <v>9suhfi</v>
          </cell>
          <cell r="D2381" t="str">
            <v>10086064568</v>
          </cell>
        </row>
        <row r="2382">
          <cell r="C2382" t="str">
            <v>VLBZZF</v>
          </cell>
          <cell r="D2382" t="str">
            <v>10086064568</v>
          </cell>
        </row>
        <row r="2383">
          <cell r="C2383" t="str">
            <v>ph1uZn</v>
          </cell>
          <cell r="D2383" t="str">
            <v>10086064568</v>
          </cell>
        </row>
        <row r="2384">
          <cell r="C2384" t="str">
            <v>WBxx9w</v>
          </cell>
          <cell r="D2384" t="str">
            <v>10086064568</v>
          </cell>
        </row>
        <row r="2385">
          <cell r="C2385" t="str">
            <v>POhkS9</v>
          </cell>
          <cell r="D2385" t="str">
            <v>10086064568</v>
          </cell>
        </row>
        <row r="2386">
          <cell r="C2386" t="str">
            <v>RBnSsa</v>
          </cell>
          <cell r="D2386" t="str">
            <v>10086064568</v>
          </cell>
        </row>
        <row r="2387">
          <cell r="C2387" t="str">
            <v>kk3ioo</v>
          </cell>
          <cell r="D2387" t="str">
            <v>10086064568</v>
          </cell>
        </row>
        <row r="2388">
          <cell r="C2388" t="str">
            <v>QkqMzf</v>
          </cell>
          <cell r="D2388" t="str">
            <v>69730458553</v>
          </cell>
        </row>
        <row r="2389">
          <cell r="C2389" t="str">
            <v>iqPMMh</v>
          </cell>
          <cell r="D2389" t="str">
            <v>06936743501</v>
          </cell>
        </row>
        <row r="2390">
          <cell r="C2390" t="str">
            <v>YDW5FT</v>
          </cell>
          <cell r="D2390" t="str">
            <v>03316402527</v>
          </cell>
        </row>
        <row r="2391">
          <cell r="C2391" t="str">
            <v>MNwGCj</v>
          </cell>
          <cell r="D2391" t="str">
            <v>22636432817</v>
          </cell>
        </row>
        <row r="2392">
          <cell r="C2392" t="str">
            <v>Pbc2me</v>
          </cell>
          <cell r="D2392" t="str">
            <v>07600996502</v>
          </cell>
        </row>
        <row r="2393">
          <cell r="C2393" t="str">
            <v>jveIJy</v>
          </cell>
          <cell r="D2393" t="str">
            <v>10790955512</v>
          </cell>
        </row>
        <row r="2394">
          <cell r="C2394" t="str">
            <v>YnIopU</v>
          </cell>
          <cell r="D2394" t="str">
            <v>10790955512</v>
          </cell>
        </row>
        <row r="2395">
          <cell r="C2395" t="str">
            <v>Obg7ow</v>
          </cell>
          <cell r="D2395" t="str">
            <v>03103140541</v>
          </cell>
        </row>
        <row r="2396">
          <cell r="C2396" t="str">
            <v>HKeaJJ</v>
          </cell>
          <cell r="D2396" t="str">
            <v>04553327546</v>
          </cell>
        </row>
        <row r="2397">
          <cell r="C2397" t="str">
            <v>b8nNJF</v>
          </cell>
          <cell r="D2397" t="str">
            <v>08299801567</v>
          </cell>
        </row>
        <row r="2398">
          <cell r="C2398" t="str">
            <v>Qo0h0u</v>
          </cell>
          <cell r="D2398" t="str">
            <v>10816394407</v>
          </cell>
        </row>
        <row r="2399">
          <cell r="C2399" t="str">
            <v>ylBE12</v>
          </cell>
          <cell r="D2399" t="str">
            <v>08241849559</v>
          </cell>
        </row>
        <row r="2400">
          <cell r="C2400" t="str">
            <v>QzqnkN</v>
          </cell>
          <cell r="D2400" t="str">
            <v>04781177522</v>
          </cell>
        </row>
        <row r="2401">
          <cell r="C2401" t="str">
            <v>eyvl3z</v>
          </cell>
          <cell r="D2401" t="str">
            <v>07480893574</v>
          </cell>
        </row>
        <row r="2402">
          <cell r="C2402" t="str">
            <v>Xknb8c</v>
          </cell>
          <cell r="D2402" t="str">
            <v>86383421522</v>
          </cell>
        </row>
        <row r="2403">
          <cell r="C2403" t="str">
            <v>SMDaan</v>
          </cell>
          <cell r="D2403" t="str">
            <v>07244445563</v>
          </cell>
        </row>
        <row r="2404">
          <cell r="C2404" t="str">
            <v>4h5cxg</v>
          </cell>
          <cell r="D2404" t="str">
            <v>04598133589</v>
          </cell>
        </row>
        <row r="2405">
          <cell r="C2405" t="str">
            <v>lEmfUK</v>
          </cell>
          <cell r="D2405" t="str">
            <v>06789541519</v>
          </cell>
        </row>
        <row r="2406">
          <cell r="C2406" t="str">
            <v>R9PHns</v>
          </cell>
          <cell r="D2406" t="str">
            <v>07669210508</v>
          </cell>
        </row>
        <row r="2407">
          <cell r="C2407" t="str">
            <v>LCfwSO</v>
          </cell>
          <cell r="D2407" t="str">
            <v>06508658557</v>
          </cell>
        </row>
        <row r="2408">
          <cell r="C2408" t="str">
            <v>yThcb0</v>
          </cell>
          <cell r="D2408" t="str">
            <v>06866874505</v>
          </cell>
        </row>
        <row r="2409">
          <cell r="C2409" t="str">
            <v>cOzNh4</v>
          </cell>
          <cell r="D2409" t="str">
            <v>08961194593</v>
          </cell>
        </row>
        <row r="2410">
          <cell r="C2410" t="str">
            <v>ADfXHt</v>
          </cell>
          <cell r="D2410" t="str">
            <v>85981782501</v>
          </cell>
        </row>
        <row r="2411">
          <cell r="C2411" t="str">
            <v>o9XI25</v>
          </cell>
          <cell r="D2411" t="str">
            <v>56905734772</v>
          </cell>
        </row>
        <row r="2412">
          <cell r="C2412" t="str">
            <v>IhzGMU</v>
          </cell>
          <cell r="D2412" t="str">
            <v>06877785576</v>
          </cell>
        </row>
        <row r="2413">
          <cell r="C2413" t="str">
            <v>RxCfQT</v>
          </cell>
          <cell r="D2413" t="str">
            <v>06814653524</v>
          </cell>
        </row>
        <row r="2414">
          <cell r="C2414" t="str">
            <v>kxV8vt</v>
          </cell>
          <cell r="D2414" t="str">
            <v>01870716590</v>
          </cell>
        </row>
        <row r="2415">
          <cell r="C2415" t="str">
            <v>nKii9G</v>
          </cell>
          <cell r="D2415" t="str">
            <v>86005861514</v>
          </cell>
        </row>
        <row r="2416">
          <cell r="C2416" t="str">
            <v>VvMfdT</v>
          </cell>
          <cell r="D2416" t="str">
            <v>39905314504</v>
          </cell>
        </row>
        <row r="2417">
          <cell r="C2417" t="str">
            <v>MNcQBe</v>
          </cell>
          <cell r="D2417" t="str">
            <v>02924135567</v>
          </cell>
        </row>
        <row r="2418">
          <cell r="C2418" t="str">
            <v>Mqk2OM</v>
          </cell>
          <cell r="D2418" t="str">
            <v>05457195503</v>
          </cell>
        </row>
        <row r="2419">
          <cell r="C2419" t="str">
            <v>ex1pNf</v>
          </cell>
          <cell r="D2419" t="str">
            <v>11080271481</v>
          </cell>
        </row>
        <row r="2420">
          <cell r="C2420" t="str">
            <v>ytREcb</v>
          </cell>
          <cell r="D2420" t="str">
            <v>85840162523</v>
          </cell>
        </row>
        <row r="2421">
          <cell r="C2421" t="str">
            <v>U0bkVj</v>
          </cell>
          <cell r="D2421" t="str">
            <v>05711263595</v>
          </cell>
        </row>
        <row r="2422">
          <cell r="C2422" t="str">
            <v>ZlUxfl</v>
          </cell>
          <cell r="D2422" t="str">
            <v>02247888500</v>
          </cell>
        </row>
        <row r="2423">
          <cell r="C2423" t="str">
            <v>SWHfM1</v>
          </cell>
          <cell r="D2423" t="str">
            <v>00531493512</v>
          </cell>
        </row>
        <row r="2424">
          <cell r="C2424" t="str">
            <v>SWQqbb</v>
          </cell>
          <cell r="D2424" t="str">
            <v>04481535563</v>
          </cell>
        </row>
        <row r="2425">
          <cell r="C2425" t="str">
            <v>k6Eu9J</v>
          </cell>
          <cell r="D2425" t="str">
            <v>04184493505</v>
          </cell>
        </row>
        <row r="2426">
          <cell r="C2426" t="str">
            <v>I1gzRl</v>
          </cell>
          <cell r="D2426" t="str">
            <v>81406843504</v>
          </cell>
        </row>
        <row r="2427">
          <cell r="C2427" t="str">
            <v>qsgjuI</v>
          </cell>
          <cell r="D2427" t="str">
            <v>50664204520</v>
          </cell>
        </row>
        <row r="2428">
          <cell r="C2428" t="str">
            <v>JKxM3H</v>
          </cell>
          <cell r="D2428" t="str">
            <v>06130053509</v>
          </cell>
        </row>
        <row r="2429">
          <cell r="C2429" t="str">
            <v>gdhjOL</v>
          </cell>
          <cell r="D2429" t="str">
            <v>05327871533</v>
          </cell>
        </row>
        <row r="2430">
          <cell r="C2430" t="str">
            <v>z1d01d</v>
          </cell>
          <cell r="D2430" t="str">
            <v>04328242512</v>
          </cell>
        </row>
        <row r="2431">
          <cell r="C2431" t="str">
            <v>d6yYP9</v>
          </cell>
          <cell r="D2431" t="str">
            <v>51532883587</v>
          </cell>
        </row>
        <row r="2432">
          <cell r="C2432" t="str">
            <v>Tbbgjm</v>
          </cell>
          <cell r="D2432" t="str">
            <v>00140427546</v>
          </cell>
        </row>
        <row r="2433">
          <cell r="C2433" t="str">
            <v>lSiwpX</v>
          </cell>
          <cell r="D2433" t="str">
            <v>05637612536</v>
          </cell>
        </row>
        <row r="2434">
          <cell r="C2434" t="str">
            <v>K9Y38e</v>
          </cell>
          <cell r="D2434" t="str">
            <v>82514224500</v>
          </cell>
        </row>
        <row r="2435">
          <cell r="C2435" t="str">
            <v>etXdka</v>
          </cell>
          <cell r="D2435" t="str">
            <v>80445713534</v>
          </cell>
        </row>
        <row r="2436">
          <cell r="C2436" t="str">
            <v>YztERB</v>
          </cell>
          <cell r="D2436" t="str">
            <v>11538436418</v>
          </cell>
        </row>
        <row r="2437">
          <cell r="C2437" t="str">
            <v>tzc7f8</v>
          </cell>
        </row>
        <row r="2438">
          <cell r="C2438" t="str">
            <v>jLvgqz</v>
          </cell>
          <cell r="D2438" t="str">
            <v>67767796515</v>
          </cell>
        </row>
        <row r="2439">
          <cell r="C2439" t="str">
            <v>pmld1K</v>
          </cell>
          <cell r="D2439" t="str">
            <v>67767796515</v>
          </cell>
        </row>
        <row r="2440">
          <cell r="C2440" t="str">
            <v>vslxWd</v>
          </cell>
          <cell r="D2440" t="str">
            <v>38961032534</v>
          </cell>
        </row>
        <row r="2441">
          <cell r="C2441" t="str">
            <v>1LLkGR</v>
          </cell>
          <cell r="D2441" t="str">
            <v>07465434505</v>
          </cell>
        </row>
        <row r="2442">
          <cell r="C2442" t="str">
            <v>IkqpzR</v>
          </cell>
          <cell r="D2442" t="str">
            <v>07637248585</v>
          </cell>
        </row>
        <row r="2443">
          <cell r="C2443" t="str">
            <v>Ad2lpi</v>
          </cell>
          <cell r="D2443" t="str">
            <v>07048494530</v>
          </cell>
        </row>
        <row r="2444">
          <cell r="C2444" t="str">
            <v>H6KC1W</v>
          </cell>
          <cell r="D2444" t="str">
            <v>77811852500</v>
          </cell>
        </row>
        <row r="2445">
          <cell r="C2445" t="str">
            <v>W6MCPk</v>
          </cell>
          <cell r="D2445" t="str">
            <v>47110660559</v>
          </cell>
        </row>
        <row r="2446">
          <cell r="C2446" t="str">
            <v>9IGYAx</v>
          </cell>
          <cell r="D2446" t="str">
            <v>45156158587</v>
          </cell>
        </row>
        <row r="2447">
          <cell r="C2447" t="str">
            <v>P4HF9f</v>
          </cell>
          <cell r="D2447" t="str">
            <v>03140656521</v>
          </cell>
        </row>
        <row r="2448">
          <cell r="C2448" t="str">
            <v>vlQwnH</v>
          </cell>
          <cell r="D2448" t="str">
            <v>99818752520</v>
          </cell>
        </row>
        <row r="2449">
          <cell r="C2449" t="str">
            <v>FlbE1Q</v>
          </cell>
          <cell r="D2449" t="str">
            <v>99818752520</v>
          </cell>
        </row>
        <row r="2450">
          <cell r="C2450" t="str">
            <v>dcRCqm</v>
          </cell>
          <cell r="D2450" t="str">
            <v>28217136572</v>
          </cell>
        </row>
        <row r="2451">
          <cell r="C2451" t="str">
            <v>EVUiqf</v>
          </cell>
          <cell r="D2451" t="str">
            <v>81648308520</v>
          </cell>
        </row>
        <row r="2452">
          <cell r="C2452" t="str">
            <v>ZtQwtN</v>
          </cell>
          <cell r="D2452" t="str">
            <v>81648308520</v>
          </cell>
        </row>
        <row r="2453">
          <cell r="C2453" t="str">
            <v>sIXPJx</v>
          </cell>
          <cell r="D2453" t="str">
            <v>80423400525</v>
          </cell>
        </row>
        <row r="2454">
          <cell r="C2454" t="str">
            <v>Fz9XaZ</v>
          </cell>
          <cell r="D2454" t="str">
            <v>27791042878</v>
          </cell>
        </row>
        <row r="2455">
          <cell r="C2455" t="str">
            <v>yG7zfn</v>
          </cell>
          <cell r="D2455" t="str">
            <v>21075913500</v>
          </cell>
        </row>
        <row r="2456">
          <cell r="C2456" t="str">
            <v>6rxqc4</v>
          </cell>
          <cell r="D2456" t="str">
            <v>13427067572</v>
          </cell>
        </row>
        <row r="2457">
          <cell r="C2457" t="str">
            <v>ySBoTx</v>
          </cell>
          <cell r="D2457" t="str">
            <v>56689934500</v>
          </cell>
        </row>
        <row r="2458">
          <cell r="C2458" t="str">
            <v>O5Y0gk</v>
          </cell>
          <cell r="D2458" t="str">
            <v>13770683587</v>
          </cell>
        </row>
        <row r="2459">
          <cell r="C2459" t="str">
            <v>ngKQ6w</v>
          </cell>
          <cell r="D2459" t="str">
            <v>35659580572</v>
          </cell>
        </row>
        <row r="2460">
          <cell r="C2460" t="str">
            <v>CQENAf</v>
          </cell>
          <cell r="D2460" t="str">
            <v>06842604508</v>
          </cell>
        </row>
        <row r="2461">
          <cell r="C2461" t="str">
            <v>wXVW5y</v>
          </cell>
          <cell r="D2461" t="str">
            <v>00419778586</v>
          </cell>
        </row>
        <row r="2462">
          <cell r="C2462" t="str">
            <v>XC83uB</v>
          </cell>
          <cell r="D2462" t="str">
            <v>85809338542</v>
          </cell>
        </row>
        <row r="2463">
          <cell r="C2463" t="str">
            <v>cg7hWI</v>
          </cell>
          <cell r="D2463" t="str">
            <v>60611529572</v>
          </cell>
        </row>
        <row r="2464">
          <cell r="C2464" t="str">
            <v>maFf8x</v>
          </cell>
          <cell r="D2464" t="str">
            <v>04055172540</v>
          </cell>
        </row>
        <row r="2465">
          <cell r="C2465" t="str">
            <v>oiAuZz</v>
          </cell>
          <cell r="D2465" t="str">
            <v>03439628531</v>
          </cell>
        </row>
        <row r="2466">
          <cell r="C2466" t="str">
            <v>33uXAB</v>
          </cell>
          <cell r="D2466" t="str">
            <v>86125881547</v>
          </cell>
        </row>
        <row r="2467">
          <cell r="C2467" t="str">
            <v>UkrNWa</v>
          </cell>
          <cell r="D2467" t="str">
            <v>63655462549</v>
          </cell>
        </row>
        <row r="2468">
          <cell r="C2468" t="str">
            <v>t4emAy</v>
          </cell>
          <cell r="D2468" t="str">
            <v>05148171510</v>
          </cell>
        </row>
        <row r="2469">
          <cell r="C2469" t="str">
            <v>JMukvk</v>
          </cell>
          <cell r="D2469" t="str">
            <v>96505206515</v>
          </cell>
        </row>
        <row r="2470">
          <cell r="C2470" t="str">
            <v>aTkBvK</v>
          </cell>
          <cell r="D2470" t="str">
            <v>36130290578</v>
          </cell>
        </row>
        <row r="2471">
          <cell r="C2471" t="str">
            <v>CAMyIH</v>
          </cell>
          <cell r="D2471" t="str">
            <v>92385230534</v>
          </cell>
        </row>
        <row r="2472">
          <cell r="C2472" t="str">
            <v>80LLP4</v>
          </cell>
          <cell r="D2472" t="str">
            <v>28221826553</v>
          </cell>
        </row>
        <row r="2473">
          <cell r="C2473" t="str">
            <v>nSDTqs</v>
          </cell>
          <cell r="D2473" t="str">
            <v>85135313591</v>
          </cell>
        </row>
        <row r="2474">
          <cell r="C2474" t="str">
            <v>wvAYTU</v>
          </cell>
          <cell r="D2474" t="str">
            <v>51555662587</v>
          </cell>
        </row>
        <row r="2475">
          <cell r="C2475" t="str">
            <v>fWoqRH</v>
          </cell>
          <cell r="D2475" t="str">
            <v>11359080520</v>
          </cell>
        </row>
        <row r="2476">
          <cell r="C2476" t="str">
            <v>Axmzre</v>
          </cell>
          <cell r="D2476" t="str">
            <v>96255439534</v>
          </cell>
        </row>
        <row r="2477">
          <cell r="C2477" t="str">
            <v>cWjMYr</v>
          </cell>
          <cell r="D2477" t="str">
            <v>45003904568</v>
          </cell>
        </row>
        <row r="2478">
          <cell r="C2478" t="str">
            <v>zpV3N6</v>
          </cell>
          <cell r="D2478" t="str">
            <v>04257558512</v>
          </cell>
        </row>
        <row r="2479">
          <cell r="C2479" t="str">
            <v>36X22L</v>
          </cell>
          <cell r="D2479" t="str">
            <v>18398006587</v>
          </cell>
        </row>
        <row r="2480">
          <cell r="C2480" t="str">
            <v>GNLWvy</v>
          </cell>
          <cell r="D2480" t="str">
            <v>77845722553</v>
          </cell>
        </row>
        <row r="2481">
          <cell r="C2481" t="str">
            <v>p9kA6z</v>
          </cell>
          <cell r="D2481" t="str">
            <v>33589941553</v>
          </cell>
        </row>
        <row r="2482">
          <cell r="C2482" t="str">
            <v>ujn9kb</v>
          </cell>
          <cell r="D2482" t="str">
            <v>56719795520</v>
          </cell>
        </row>
        <row r="2483">
          <cell r="C2483" t="str">
            <v>02WXbq</v>
          </cell>
          <cell r="D2483" t="str">
            <v>39179869572</v>
          </cell>
        </row>
        <row r="2484">
          <cell r="C2484" t="str">
            <v>rqzuhB</v>
          </cell>
          <cell r="D2484" t="str">
            <v>83597433553</v>
          </cell>
        </row>
        <row r="2485">
          <cell r="C2485" t="str">
            <v>DcH9aC</v>
          </cell>
          <cell r="D2485" t="str">
            <v>00540856592</v>
          </cell>
        </row>
        <row r="2486">
          <cell r="C2486" t="str">
            <v>c1mpjJ</v>
          </cell>
          <cell r="D2486" t="str">
            <v>39892948572</v>
          </cell>
        </row>
        <row r="2487">
          <cell r="C2487" t="str">
            <v>CtKf3g</v>
          </cell>
          <cell r="D2487" t="str">
            <v>98869558568</v>
          </cell>
        </row>
        <row r="2488">
          <cell r="C2488" t="str">
            <v>imaODM</v>
          </cell>
          <cell r="D2488" t="str">
            <v>86906301551</v>
          </cell>
        </row>
        <row r="2489">
          <cell r="C2489" t="str">
            <v>p1zfD7</v>
          </cell>
          <cell r="D2489" t="str">
            <v>59938064515</v>
          </cell>
        </row>
        <row r="2490">
          <cell r="C2490" t="str">
            <v>lNwQqW</v>
          </cell>
          <cell r="D2490" t="str">
            <v>64743527520</v>
          </cell>
        </row>
        <row r="2491">
          <cell r="C2491" t="str">
            <v>W10vfQ</v>
          </cell>
          <cell r="D2491" t="str">
            <v>04138987509</v>
          </cell>
        </row>
        <row r="2492">
          <cell r="C2492" t="str">
            <v>vhXJFm</v>
          </cell>
          <cell r="D2492" t="str">
            <v>39788601553</v>
          </cell>
        </row>
        <row r="2493">
          <cell r="C2493" t="str">
            <v>SsI0rS</v>
          </cell>
          <cell r="D2493" t="str">
            <v>39975150500</v>
          </cell>
        </row>
        <row r="2494">
          <cell r="C2494" t="str">
            <v>V7tDDf</v>
          </cell>
          <cell r="D2494" t="str">
            <v>07356755548</v>
          </cell>
        </row>
        <row r="2495">
          <cell r="C2495" t="str">
            <v>JcfPrC</v>
          </cell>
          <cell r="D2495" t="str">
            <v>40494594500</v>
          </cell>
        </row>
        <row r="2496">
          <cell r="C2496" t="str">
            <v>nJtTv6</v>
          </cell>
          <cell r="D2496" t="str">
            <v>25906941568</v>
          </cell>
        </row>
        <row r="2497">
          <cell r="C2497" t="str">
            <v>QFbMSM</v>
          </cell>
          <cell r="D2497" t="str">
            <v>07442401589</v>
          </cell>
        </row>
        <row r="2498">
          <cell r="C2498" t="str">
            <v>R74M7J</v>
          </cell>
          <cell r="D2498" t="str">
            <v>06429308561</v>
          </cell>
        </row>
        <row r="2499">
          <cell r="C2499" t="str">
            <v>b8pTm8</v>
          </cell>
          <cell r="D2499" t="str">
            <v>55738907515</v>
          </cell>
        </row>
        <row r="2500">
          <cell r="C2500" t="str">
            <v>12YOED</v>
          </cell>
          <cell r="D2500" t="str">
            <v>55738907515</v>
          </cell>
        </row>
        <row r="2501">
          <cell r="C2501" t="str">
            <v>7tJgtv</v>
          </cell>
          <cell r="D2501" t="str">
            <v>55738907515</v>
          </cell>
        </row>
        <row r="2502">
          <cell r="C2502" t="str">
            <v>uVncff</v>
          </cell>
          <cell r="D2502" t="str">
            <v>55738907515</v>
          </cell>
        </row>
        <row r="2503">
          <cell r="C2503" t="str">
            <v>CvHvHk</v>
          </cell>
          <cell r="D2503" t="str">
            <v>05167382599</v>
          </cell>
        </row>
        <row r="2504">
          <cell r="C2504" t="str">
            <v>rXM9ue</v>
          </cell>
          <cell r="D2504" t="str">
            <v>05167382599</v>
          </cell>
        </row>
        <row r="2505">
          <cell r="C2505" t="str">
            <v>xnW8m9</v>
          </cell>
          <cell r="D2505" t="str">
            <v>05167382599</v>
          </cell>
        </row>
        <row r="2506">
          <cell r="C2506" t="str">
            <v>5S1jVd</v>
          </cell>
          <cell r="D2506" t="str">
            <v>55738907515</v>
          </cell>
        </row>
        <row r="2507">
          <cell r="C2507" t="str">
            <v>MK8Jas</v>
          </cell>
          <cell r="D2507" t="str">
            <v>55738907515</v>
          </cell>
        </row>
        <row r="2508">
          <cell r="C2508" t="str">
            <v>yBsZDB</v>
          </cell>
          <cell r="D2508" t="str">
            <v>05167382599</v>
          </cell>
        </row>
        <row r="2509">
          <cell r="C2509" t="str">
            <v>5RaE1K</v>
          </cell>
          <cell r="D2509" t="str">
            <v>31589600525</v>
          </cell>
        </row>
        <row r="2510">
          <cell r="C2510" t="str">
            <v>ta7BQ7</v>
          </cell>
          <cell r="D2510" t="str">
            <v>51920875549</v>
          </cell>
        </row>
        <row r="2511">
          <cell r="C2511" t="str">
            <v>Edx6h4</v>
          </cell>
          <cell r="D2511" t="str">
            <v>85621757572</v>
          </cell>
        </row>
        <row r="2512">
          <cell r="C2512" t="str">
            <v>cfCx3L</v>
          </cell>
          <cell r="D2512" t="str">
            <v>02112032542</v>
          </cell>
        </row>
        <row r="2513">
          <cell r="C2513" t="str">
            <v>NuLG8Z</v>
          </cell>
          <cell r="D2513" t="str">
            <v>00325977542</v>
          </cell>
        </row>
        <row r="2514">
          <cell r="C2514" t="str">
            <v>E9IB6L</v>
          </cell>
          <cell r="D2514" t="str">
            <v>05108707592</v>
          </cell>
        </row>
        <row r="2515">
          <cell r="C2515" t="str">
            <v>MUGjjJ</v>
          </cell>
          <cell r="D2515" t="str">
            <v>00930044517</v>
          </cell>
        </row>
        <row r="2516">
          <cell r="C2516" t="str">
            <v>DApBWf</v>
          </cell>
          <cell r="D2516" t="str">
            <v>01946241539</v>
          </cell>
        </row>
        <row r="2517">
          <cell r="C2517" t="str">
            <v>hxcWdC</v>
          </cell>
          <cell r="D2517" t="str">
            <v>86358870505</v>
          </cell>
        </row>
        <row r="2518">
          <cell r="C2518" t="str">
            <v>t6A17q</v>
          </cell>
          <cell r="D2518" t="str">
            <v>90035607572</v>
          </cell>
        </row>
        <row r="2519">
          <cell r="C2519" t="str">
            <v>vKXEmO</v>
          </cell>
          <cell r="D2519" t="str">
            <v>90035607572</v>
          </cell>
        </row>
        <row r="2520">
          <cell r="C2520" t="str">
            <v>HNrEEC</v>
          </cell>
          <cell r="D2520" t="str">
            <v>90035607572</v>
          </cell>
        </row>
        <row r="2521">
          <cell r="C2521" t="str">
            <v>ltbhO5</v>
          </cell>
          <cell r="D2521" t="str">
            <v>04537752505</v>
          </cell>
        </row>
        <row r="2522">
          <cell r="C2522" t="str">
            <v>Xq2KRT</v>
          </cell>
          <cell r="D2522" t="str">
            <v>66712840597</v>
          </cell>
        </row>
        <row r="2523">
          <cell r="C2523" t="str">
            <v>pgoard</v>
          </cell>
          <cell r="D2523" t="str">
            <v>06463670561</v>
          </cell>
        </row>
        <row r="2524">
          <cell r="C2524" t="str">
            <v>ZNGuap</v>
          </cell>
          <cell r="D2524" t="str">
            <v>00996204725</v>
          </cell>
        </row>
        <row r="2525">
          <cell r="C2525" t="str">
            <v>jvVhyL</v>
          </cell>
          <cell r="D2525" t="str">
            <v>00894503537</v>
          </cell>
        </row>
        <row r="2526">
          <cell r="C2526" t="str">
            <v>tiNMTR</v>
          </cell>
          <cell r="D2526" t="str">
            <v>08610917525</v>
          </cell>
        </row>
        <row r="2527">
          <cell r="C2527" t="str">
            <v>oYe7Vf</v>
          </cell>
          <cell r="D2527" t="str">
            <v>50640399568</v>
          </cell>
        </row>
        <row r="2528">
          <cell r="C2528" t="str">
            <v>pghyf8</v>
          </cell>
          <cell r="D2528" t="str">
            <v>90035607572</v>
          </cell>
        </row>
        <row r="2529">
          <cell r="C2529" t="str">
            <v>Q3Kzra</v>
          </cell>
          <cell r="D2529" t="str">
            <v>07048494530</v>
          </cell>
        </row>
        <row r="2530">
          <cell r="C2530" t="str">
            <v>meWJYw</v>
          </cell>
          <cell r="D2530" t="str">
            <v>08427086504</v>
          </cell>
        </row>
        <row r="2531">
          <cell r="C2531" t="str">
            <v>opgrO3</v>
          </cell>
          <cell r="D2531" t="str">
            <v>90335880568</v>
          </cell>
        </row>
        <row r="2532">
          <cell r="C2532" t="str">
            <v>TCnlUI</v>
          </cell>
          <cell r="D2532" t="str">
            <v>08720073593</v>
          </cell>
        </row>
        <row r="2533">
          <cell r="C2533" t="str">
            <v>JJA1fd</v>
          </cell>
          <cell r="D2533" t="str">
            <v>06327215530</v>
          </cell>
        </row>
        <row r="2534">
          <cell r="C2534" t="str">
            <v>gGaOsd</v>
          </cell>
          <cell r="D2534" t="str">
            <v>03440379590</v>
          </cell>
        </row>
        <row r="2535">
          <cell r="C2535" t="str">
            <v>lkHEjp</v>
          </cell>
          <cell r="D2535" t="str">
            <v>04759749560</v>
          </cell>
        </row>
        <row r="2536">
          <cell r="C2536" t="str">
            <v>PO8Shn</v>
          </cell>
          <cell r="D2536" t="str">
            <v>48247863553</v>
          </cell>
        </row>
        <row r="2537">
          <cell r="C2537" t="str">
            <v>NdjyEf</v>
          </cell>
          <cell r="D2537" t="str">
            <v>32819382568</v>
          </cell>
        </row>
        <row r="2538">
          <cell r="C2538" t="str">
            <v>lR1zvA</v>
          </cell>
          <cell r="D2538" t="str">
            <v>02418194582</v>
          </cell>
        </row>
        <row r="2539">
          <cell r="C2539" t="str">
            <v>slJZef</v>
          </cell>
          <cell r="D2539" t="str">
            <v>08581442552</v>
          </cell>
        </row>
        <row r="2540">
          <cell r="C2540" t="str">
            <v>8AKvTm</v>
          </cell>
          <cell r="D2540" t="str">
            <v>23334053504</v>
          </cell>
        </row>
        <row r="2541">
          <cell r="C2541" t="str">
            <v>2q611E</v>
          </cell>
          <cell r="D2541" t="str">
            <v>05369864527</v>
          </cell>
        </row>
        <row r="2542">
          <cell r="C2542" t="str">
            <v>Sp45FD</v>
          </cell>
          <cell r="D2542" t="str">
            <v>93677510520</v>
          </cell>
        </row>
        <row r="2543">
          <cell r="C2543" t="str">
            <v>WjpMFF</v>
          </cell>
          <cell r="D2543" t="str">
            <v>82921601591</v>
          </cell>
        </row>
        <row r="2544">
          <cell r="C2544" t="str">
            <v>rYRiH8</v>
          </cell>
          <cell r="D2544" t="str">
            <v>01969750502</v>
          </cell>
        </row>
        <row r="2545">
          <cell r="C2545" t="str">
            <v>BWyYtg</v>
          </cell>
          <cell r="D2545" t="str">
            <v>07666511507</v>
          </cell>
        </row>
        <row r="2546">
          <cell r="C2546" t="str">
            <v>JYrj5S</v>
          </cell>
          <cell r="D2546" t="str">
            <v>53132025534</v>
          </cell>
        </row>
        <row r="2547">
          <cell r="C2547" t="str">
            <v>lIuxd0</v>
          </cell>
          <cell r="D2547" t="str">
            <v>05733970588</v>
          </cell>
        </row>
        <row r="2548">
          <cell r="C2548" t="str">
            <v>7SHdHu</v>
          </cell>
          <cell r="D2548" t="str">
            <v>06425882522</v>
          </cell>
        </row>
        <row r="2549">
          <cell r="C2549" t="str">
            <v>gITCko</v>
          </cell>
          <cell r="D2549" t="str">
            <v>86568075523</v>
          </cell>
        </row>
        <row r="2550">
          <cell r="C2550" t="str">
            <v>V3n85z</v>
          </cell>
          <cell r="D2550" t="str">
            <v>50369772890</v>
          </cell>
        </row>
        <row r="2551">
          <cell r="C2551" t="str">
            <v>HmZSX5</v>
          </cell>
          <cell r="D2551" t="str">
            <v>53481160500</v>
          </cell>
        </row>
        <row r="2552">
          <cell r="C2552" t="str">
            <v>jFbYpT</v>
          </cell>
          <cell r="D2552" t="str">
            <v>07567289598</v>
          </cell>
        </row>
        <row r="2553">
          <cell r="C2553" t="str">
            <v>SjPNWM</v>
          </cell>
          <cell r="D2553" t="str">
            <v>36281061845</v>
          </cell>
        </row>
        <row r="2554">
          <cell r="C2554" t="str">
            <v>CvRb52</v>
          </cell>
          <cell r="D2554" t="str">
            <v>07271076581</v>
          </cell>
        </row>
        <row r="2555">
          <cell r="C2555" t="str">
            <v>Cs1HQl</v>
          </cell>
          <cell r="D2555" t="str">
            <v>06138910826</v>
          </cell>
        </row>
        <row r="2556">
          <cell r="C2556" t="str">
            <v>H6al5u</v>
          </cell>
          <cell r="D2556" t="str">
            <v>05733970588</v>
          </cell>
        </row>
        <row r="2557">
          <cell r="C2557" t="str">
            <v>Wz0vN1</v>
          </cell>
          <cell r="D2557" t="str">
            <v>95306358500</v>
          </cell>
        </row>
        <row r="2558">
          <cell r="C2558" t="str">
            <v>HBPRjr</v>
          </cell>
          <cell r="D2558" t="str">
            <v>05360009560</v>
          </cell>
        </row>
        <row r="2559">
          <cell r="C2559" t="str">
            <v>TOlTnS</v>
          </cell>
          <cell r="D2559" t="str">
            <v>02671136501</v>
          </cell>
        </row>
        <row r="2560">
          <cell r="C2560" t="str">
            <v>viOrKe</v>
          </cell>
        </row>
        <row r="2561">
          <cell r="C2561" t="str">
            <v>MJbM70</v>
          </cell>
          <cell r="D2561" t="str">
            <v>47217006520</v>
          </cell>
        </row>
        <row r="2562">
          <cell r="C2562" t="str">
            <v>0iIjs1</v>
          </cell>
          <cell r="D2562" t="str">
            <v>01030234531</v>
          </cell>
        </row>
        <row r="2563">
          <cell r="C2563" t="str">
            <v>RlSnyq</v>
          </cell>
          <cell r="D2563" t="str">
            <v>94163944591</v>
          </cell>
        </row>
        <row r="2564">
          <cell r="C2564" t="str">
            <v>ZTgWoi</v>
          </cell>
          <cell r="D2564" t="str">
            <v>95500839500</v>
          </cell>
        </row>
        <row r="2565">
          <cell r="C2565" t="str">
            <v>a9gQfC</v>
          </cell>
          <cell r="D2565" t="str">
            <v>08037214559</v>
          </cell>
        </row>
        <row r="2566">
          <cell r="C2566" t="str">
            <v>pOuOiW</v>
          </cell>
          <cell r="D2566" t="str">
            <v>86277746502</v>
          </cell>
        </row>
        <row r="2567">
          <cell r="C2567" t="str">
            <v>V1hyTM</v>
          </cell>
          <cell r="D2567" t="str">
            <v>86277746502</v>
          </cell>
        </row>
        <row r="2568">
          <cell r="C2568" t="str">
            <v>eI09Hd</v>
          </cell>
          <cell r="D2568" t="str">
            <v>86277746502</v>
          </cell>
        </row>
        <row r="2569">
          <cell r="C2569" t="str">
            <v>3JvyZJ</v>
          </cell>
          <cell r="D2569" t="str">
            <v>86277746502</v>
          </cell>
        </row>
        <row r="2570">
          <cell r="C2570" t="str">
            <v>114fH0</v>
          </cell>
          <cell r="D2570" t="str">
            <v>86277746502</v>
          </cell>
        </row>
        <row r="2571">
          <cell r="C2571" t="str">
            <v>pn8p2W</v>
          </cell>
          <cell r="D2571" t="str">
            <v>86277746502</v>
          </cell>
        </row>
        <row r="2572">
          <cell r="C2572" t="str">
            <v>WjcVpY</v>
          </cell>
          <cell r="D2572" t="str">
            <v>86277746502</v>
          </cell>
        </row>
        <row r="2573">
          <cell r="C2573" t="str">
            <v>xefFz4</v>
          </cell>
          <cell r="D2573" t="str">
            <v>86277746502</v>
          </cell>
        </row>
        <row r="2574">
          <cell r="C2574" t="str">
            <v>RawhKB</v>
          </cell>
          <cell r="D2574" t="str">
            <v>86277746502</v>
          </cell>
        </row>
        <row r="2575">
          <cell r="C2575" t="str">
            <v>kFxRRd</v>
          </cell>
          <cell r="D2575" t="str">
            <v>86277746502</v>
          </cell>
        </row>
        <row r="2576">
          <cell r="C2576" t="str">
            <v>bDK9ZA</v>
          </cell>
          <cell r="D2576" t="str">
            <v>86277746502</v>
          </cell>
        </row>
        <row r="2577">
          <cell r="C2577" t="str">
            <v>xcPBHB</v>
          </cell>
          <cell r="D2577" t="str">
            <v>86277746502</v>
          </cell>
        </row>
        <row r="2578">
          <cell r="C2578" t="str">
            <v>oWR9vE</v>
          </cell>
          <cell r="D2578" t="str">
            <v>86277746502</v>
          </cell>
        </row>
        <row r="2579">
          <cell r="C2579" t="str">
            <v>2QN4cm</v>
          </cell>
          <cell r="D2579" t="str">
            <v>86277746502</v>
          </cell>
        </row>
        <row r="2580">
          <cell r="C2580" t="str">
            <v>vLlVvA</v>
          </cell>
          <cell r="D2580" t="str">
            <v>86277746502</v>
          </cell>
        </row>
        <row r="2581">
          <cell r="C2581" t="str">
            <v>qerYYK</v>
          </cell>
          <cell r="D2581" t="str">
            <v>86277746502</v>
          </cell>
        </row>
        <row r="2582">
          <cell r="C2582" t="str">
            <v>7VRTvA</v>
          </cell>
          <cell r="D2582" t="str">
            <v>86277746502</v>
          </cell>
        </row>
        <row r="2583">
          <cell r="C2583" t="str">
            <v>RFwfNZ</v>
          </cell>
          <cell r="D2583" t="str">
            <v>86277746502</v>
          </cell>
        </row>
        <row r="2584">
          <cell r="C2584" t="str">
            <v>ha5J86</v>
          </cell>
          <cell r="D2584" t="str">
            <v>86277746502</v>
          </cell>
        </row>
        <row r="2585">
          <cell r="C2585" t="str">
            <v>Qr8jT6</v>
          </cell>
          <cell r="D2585" t="str">
            <v>86277746502</v>
          </cell>
        </row>
        <row r="2586">
          <cell r="C2586" t="str">
            <v>yyULv5</v>
          </cell>
          <cell r="D2586" t="str">
            <v>86277746502</v>
          </cell>
        </row>
        <row r="2587">
          <cell r="C2587" t="str">
            <v>OdoNXG</v>
          </cell>
          <cell r="D2587" t="str">
            <v>86277746502</v>
          </cell>
        </row>
        <row r="2588">
          <cell r="C2588" t="str">
            <v>YkheTH</v>
          </cell>
          <cell r="D2588" t="str">
            <v>86277746502</v>
          </cell>
        </row>
        <row r="2589">
          <cell r="C2589" t="str">
            <v>GfjyK2</v>
          </cell>
          <cell r="D2589" t="str">
            <v>02333683538</v>
          </cell>
        </row>
        <row r="2590">
          <cell r="C2590" t="str">
            <v>heZGsr</v>
          </cell>
          <cell r="D2590" t="str">
            <v>07589035530</v>
          </cell>
        </row>
        <row r="2591">
          <cell r="C2591" t="str">
            <v>Zia21H</v>
          </cell>
          <cell r="D2591" t="str">
            <v>10056759533</v>
          </cell>
        </row>
        <row r="2592">
          <cell r="C2592" t="str">
            <v>ZZ7Taz</v>
          </cell>
          <cell r="D2592" t="str">
            <v>04350835547</v>
          </cell>
        </row>
        <row r="2593">
          <cell r="C2593" t="str">
            <v>LqoRNh</v>
          </cell>
          <cell r="D2593" t="str">
            <v>01157761500</v>
          </cell>
        </row>
        <row r="2594">
          <cell r="C2594" t="str">
            <v>rGaQf6</v>
          </cell>
          <cell r="D2594" t="str">
            <v>03610416599</v>
          </cell>
        </row>
        <row r="2595">
          <cell r="C2595" t="str">
            <v>Q3zMEF</v>
          </cell>
          <cell r="D2595" t="str">
            <v>03530530581</v>
          </cell>
        </row>
        <row r="2596">
          <cell r="C2596" t="str">
            <v>xCbuny</v>
          </cell>
          <cell r="D2596" t="str">
            <v>02341748546</v>
          </cell>
        </row>
        <row r="2597">
          <cell r="C2597" t="str">
            <v>YVs84d</v>
          </cell>
          <cell r="D2597" t="str">
            <v>11298030587</v>
          </cell>
        </row>
        <row r="2598">
          <cell r="C2598" t="str">
            <v>09Pyoq</v>
          </cell>
          <cell r="D2598" t="str">
            <v>06849301535</v>
          </cell>
        </row>
        <row r="2599">
          <cell r="C2599" t="str">
            <v>LFsLRd</v>
          </cell>
          <cell r="D2599" t="str">
            <v>78028485553</v>
          </cell>
        </row>
        <row r="2600">
          <cell r="C2600" t="str">
            <v>AhcsAg</v>
          </cell>
          <cell r="D2600" t="str">
            <v>04980116582</v>
          </cell>
        </row>
        <row r="2601">
          <cell r="C2601" t="str">
            <v>owxW8B</v>
          </cell>
          <cell r="D2601" t="str">
            <v>92497365504</v>
          </cell>
        </row>
        <row r="2602">
          <cell r="C2602" t="str">
            <v>kxU5de</v>
          </cell>
          <cell r="D2602" t="str">
            <v>04870507544</v>
          </cell>
        </row>
        <row r="2603">
          <cell r="C2603" t="str">
            <v>O5CUuW</v>
          </cell>
          <cell r="D2603" t="str">
            <v>47512652534</v>
          </cell>
        </row>
        <row r="2604">
          <cell r="C2604" t="str">
            <v>A0MVwB</v>
          </cell>
          <cell r="D2604" t="str">
            <v>08163085517</v>
          </cell>
        </row>
        <row r="2605">
          <cell r="C2605" t="str">
            <v>Vx39it</v>
          </cell>
          <cell r="D2605" t="str">
            <v>10086064568</v>
          </cell>
        </row>
        <row r="2606">
          <cell r="C2606" t="str">
            <v>MiwtbG</v>
          </cell>
          <cell r="D2606" t="str">
            <v>10086064568</v>
          </cell>
        </row>
        <row r="2607">
          <cell r="C2607" t="str">
            <v>v6wCub</v>
          </cell>
          <cell r="D2607" t="str">
            <v>04063559599</v>
          </cell>
        </row>
        <row r="2608">
          <cell r="C2608" t="str">
            <v>8jJYD1</v>
          </cell>
          <cell r="D2608" t="str">
            <v>42493170563</v>
          </cell>
        </row>
        <row r="2609">
          <cell r="C2609" t="str">
            <v>uaKCgi</v>
          </cell>
          <cell r="D2609" t="str">
            <v>80932894534</v>
          </cell>
        </row>
        <row r="2610">
          <cell r="C2610" t="str">
            <v>xpbZ6y</v>
          </cell>
          <cell r="D2610" t="str">
            <v>00935053530</v>
          </cell>
        </row>
        <row r="2611">
          <cell r="C2611" t="str">
            <v>0RzVMc</v>
          </cell>
          <cell r="D2611" t="str">
            <v>06486426586</v>
          </cell>
        </row>
        <row r="2612">
          <cell r="C2612" t="str">
            <v>KLMzx2</v>
          </cell>
          <cell r="D2612" t="str">
            <v>06486426586</v>
          </cell>
        </row>
        <row r="2613">
          <cell r="C2613" t="str">
            <v>anch6V</v>
          </cell>
          <cell r="D2613" t="str">
            <v>56427506587</v>
          </cell>
        </row>
        <row r="2614">
          <cell r="C2614" t="str">
            <v>Qpe2as</v>
          </cell>
          <cell r="D2614" t="str">
            <v>05361713511</v>
          </cell>
        </row>
        <row r="2615">
          <cell r="C2615" t="str">
            <v>cfy0mM</v>
          </cell>
          <cell r="D2615" t="str">
            <v>54749824534</v>
          </cell>
        </row>
        <row r="2616">
          <cell r="C2616" t="str">
            <v>IEBwJI</v>
          </cell>
          <cell r="D2616" t="str">
            <v>04899475578</v>
          </cell>
        </row>
        <row r="2617">
          <cell r="C2617" t="str">
            <v>cE4lnx</v>
          </cell>
          <cell r="D2617" t="str">
            <v>79763553504</v>
          </cell>
        </row>
        <row r="2618">
          <cell r="C2618" t="str">
            <v>AdvF0S</v>
          </cell>
          <cell r="D2618" t="str">
            <v>01731268556</v>
          </cell>
        </row>
        <row r="2619">
          <cell r="C2619" t="str">
            <v>TjRhiC</v>
          </cell>
          <cell r="D2619" t="str">
            <v>01310249571</v>
          </cell>
        </row>
        <row r="2620">
          <cell r="C2620" t="str">
            <v>FhzKUr</v>
          </cell>
          <cell r="D2620" t="str">
            <v>04096732508</v>
          </cell>
        </row>
        <row r="2621">
          <cell r="C2621" t="str">
            <v>unwS0W</v>
          </cell>
          <cell r="D2621" t="str">
            <v>18547290559</v>
          </cell>
        </row>
        <row r="2622">
          <cell r="C2622" t="str">
            <v>zIz3SV</v>
          </cell>
          <cell r="D2622" t="str">
            <v>78566428587</v>
          </cell>
        </row>
        <row r="2623">
          <cell r="C2623" t="str">
            <v>0HKxdm</v>
          </cell>
          <cell r="D2623" t="str">
            <v>05204579516</v>
          </cell>
        </row>
        <row r="2624">
          <cell r="C2624" t="str">
            <v>LFTmyL</v>
          </cell>
          <cell r="D2624" t="str">
            <v>93515618520</v>
          </cell>
        </row>
        <row r="2625">
          <cell r="C2625" t="str">
            <v>1fp29C</v>
          </cell>
          <cell r="D2625" t="str">
            <v>86959098599</v>
          </cell>
        </row>
        <row r="2626">
          <cell r="C2626" t="str">
            <v>BYPsXL</v>
          </cell>
          <cell r="D2626" t="str">
            <v>03880154546</v>
          </cell>
        </row>
        <row r="2627">
          <cell r="C2627" t="str">
            <v>Na6Kel</v>
          </cell>
          <cell r="D2627" t="str">
            <v>02856161537</v>
          </cell>
        </row>
        <row r="2628">
          <cell r="C2628" t="str">
            <v>OHO9NZ</v>
          </cell>
          <cell r="D2628" t="str">
            <v>05328312503</v>
          </cell>
        </row>
        <row r="2629">
          <cell r="C2629" t="str">
            <v>5r3Aum</v>
          </cell>
          <cell r="D2629" t="str">
            <v>34829210591</v>
          </cell>
        </row>
        <row r="2630">
          <cell r="C2630" t="str">
            <v>ThL9XZ</v>
          </cell>
          <cell r="D2630" t="str">
            <v>04204758509</v>
          </cell>
        </row>
        <row r="2631">
          <cell r="C2631" t="str">
            <v>0tare2</v>
          </cell>
          <cell r="D2631" t="str">
            <v>87363747504</v>
          </cell>
        </row>
        <row r="2632">
          <cell r="C2632" t="str">
            <v>k3nxMa</v>
          </cell>
          <cell r="D2632" t="str">
            <v>86716649530</v>
          </cell>
        </row>
        <row r="2633">
          <cell r="C2633" t="str">
            <v>hCemXJ</v>
          </cell>
          <cell r="D2633" t="str">
            <v>01968333371</v>
          </cell>
        </row>
        <row r="2634">
          <cell r="C2634" t="str">
            <v>SdsMR7</v>
          </cell>
          <cell r="D2634" t="str">
            <v>02990269576</v>
          </cell>
        </row>
        <row r="2635">
          <cell r="C2635" t="str">
            <v>2ks2kI</v>
          </cell>
          <cell r="D2635" t="str">
            <v>02793943576</v>
          </cell>
        </row>
        <row r="2636">
          <cell r="C2636" t="str">
            <v>z85uFI</v>
          </cell>
          <cell r="D2636" t="str">
            <v>00768187567</v>
          </cell>
        </row>
        <row r="2637">
          <cell r="C2637" t="str">
            <v>yJmHjd</v>
          </cell>
          <cell r="D2637" t="str">
            <v>86277746502</v>
          </cell>
        </row>
        <row r="2638">
          <cell r="C2638" t="str">
            <v>DsIFQ4</v>
          </cell>
          <cell r="D2638" t="str">
            <v>87796201591</v>
          </cell>
        </row>
        <row r="2639">
          <cell r="C2639" t="str">
            <v>UmYuuf</v>
          </cell>
          <cell r="D2639" t="str">
            <v>02439848557</v>
          </cell>
        </row>
        <row r="2640">
          <cell r="C2640" t="str">
            <v>F02yCo</v>
          </cell>
          <cell r="D2640" t="str">
            <v>08801558414</v>
          </cell>
        </row>
        <row r="2641">
          <cell r="C2641" t="str">
            <v>x0YJfH</v>
          </cell>
          <cell r="D2641" t="str">
            <v>03510996542</v>
          </cell>
        </row>
        <row r="2642">
          <cell r="C2642" t="str">
            <v>Bcw6lq</v>
          </cell>
          <cell r="D2642" t="str">
            <v>17969301568</v>
          </cell>
        </row>
        <row r="2643">
          <cell r="C2643" t="str">
            <v>hWJDRj</v>
          </cell>
          <cell r="D2643" t="str">
            <v>93400667587</v>
          </cell>
        </row>
        <row r="2644">
          <cell r="C2644" t="str">
            <v>K59fZL</v>
          </cell>
          <cell r="D2644" t="str">
            <v>01380620562</v>
          </cell>
        </row>
        <row r="2645">
          <cell r="C2645" t="str">
            <v>YO55wt</v>
          </cell>
          <cell r="D2645" t="str">
            <v>02977600507</v>
          </cell>
        </row>
        <row r="2646">
          <cell r="C2646" t="str">
            <v>FjhpTs</v>
          </cell>
          <cell r="D2646" t="str">
            <v>64882977591</v>
          </cell>
        </row>
        <row r="2647">
          <cell r="C2647" t="str">
            <v>VOuBU4</v>
          </cell>
          <cell r="D2647" t="str">
            <v>71757767568</v>
          </cell>
        </row>
        <row r="2648">
          <cell r="C2648" t="str">
            <v>AT7bay</v>
          </cell>
          <cell r="D2648" t="str">
            <v>79532608591</v>
          </cell>
        </row>
        <row r="2649">
          <cell r="C2649" t="str">
            <v>5rsVUU</v>
          </cell>
          <cell r="D2649" t="str">
            <v>00848970586</v>
          </cell>
        </row>
        <row r="2650">
          <cell r="C2650" t="str">
            <v>fbQBoh</v>
          </cell>
          <cell r="D2650" t="str">
            <v>05132303510</v>
          </cell>
        </row>
        <row r="2651">
          <cell r="C2651" t="str">
            <v>dQLcg0</v>
          </cell>
          <cell r="D2651" t="str">
            <v>78156483553</v>
          </cell>
        </row>
        <row r="2652">
          <cell r="C2652" t="str">
            <v>tlbDTu</v>
          </cell>
          <cell r="D2652" t="str">
            <v>77853016549</v>
          </cell>
        </row>
        <row r="2653">
          <cell r="C2653" t="str">
            <v>Wl4dBR</v>
          </cell>
          <cell r="D2653" t="str">
            <v>83473076520</v>
          </cell>
        </row>
        <row r="2654">
          <cell r="C2654" t="str">
            <v>rnu48y</v>
          </cell>
          <cell r="D2654" t="str">
            <v>86129340524</v>
          </cell>
        </row>
        <row r="2655">
          <cell r="C2655" t="str">
            <v>2ptpGg</v>
          </cell>
          <cell r="D2655" t="str">
            <v>03978321505</v>
          </cell>
        </row>
        <row r="2656">
          <cell r="C2656" t="str">
            <v>j2yVNA</v>
          </cell>
          <cell r="D2656" t="str">
            <v>05156291546</v>
          </cell>
        </row>
        <row r="2657">
          <cell r="C2657" t="str">
            <v>nAxQRe</v>
          </cell>
          <cell r="D2657" t="str">
            <v>81918739587</v>
          </cell>
        </row>
        <row r="2658">
          <cell r="C2658" t="str">
            <v>famIaU</v>
          </cell>
          <cell r="D2658" t="str">
            <v>03170034537</v>
          </cell>
        </row>
        <row r="2659">
          <cell r="C2659" t="str">
            <v>ez4NdZ</v>
          </cell>
          <cell r="D2659" t="str">
            <v>03665798515</v>
          </cell>
        </row>
        <row r="2660">
          <cell r="C2660" t="str">
            <v>FvFG6M</v>
          </cell>
        </row>
        <row r="2661">
          <cell r="C2661" t="str">
            <v>Taqd3i</v>
          </cell>
          <cell r="D2661" t="str">
            <v>00151713537</v>
          </cell>
        </row>
        <row r="2662">
          <cell r="C2662" t="str">
            <v>ZdydoQ</v>
          </cell>
          <cell r="D2662" t="str">
            <v>11384858539</v>
          </cell>
        </row>
        <row r="2663">
          <cell r="C2663" t="str">
            <v>u4ettL</v>
          </cell>
          <cell r="D2663" t="str">
            <v>07532910539</v>
          </cell>
        </row>
        <row r="2664">
          <cell r="C2664" t="str">
            <v>faZhWV</v>
          </cell>
          <cell r="D2664" t="str">
            <v>21384258515</v>
          </cell>
        </row>
        <row r="2665">
          <cell r="C2665" t="str">
            <v>zwzFDS</v>
          </cell>
          <cell r="D2665" t="str">
            <v>07499425509</v>
          </cell>
        </row>
        <row r="2666">
          <cell r="C2666" t="str">
            <v>KYxT2i</v>
          </cell>
          <cell r="D2666" t="str">
            <v>18019897534</v>
          </cell>
        </row>
        <row r="2667">
          <cell r="C2667" t="str">
            <v>3quVgh</v>
          </cell>
          <cell r="D2667" t="str">
            <v>86454530531</v>
          </cell>
        </row>
        <row r="2668">
          <cell r="C2668" t="str">
            <v>Hz9GxN</v>
          </cell>
          <cell r="D2668" t="str">
            <v>02163380505</v>
          </cell>
        </row>
        <row r="2669">
          <cell r="C2669" t="str">
            <v>ERQavO</v>
          </cell>
          <cell r="D2669" t="str">
            <v>11259019500</v>
          </cell>
        </row>
        <row r="2670">
          <cell r="C2670" t="str">
            <v>zecn7m</v>
          </cell>
          <cell r="D2670" t="str">
            <v>05703659531</v>
          </cell>
        </row>
        <row r="2671">
          <cell r="C2671" t="str">
            <v>t72eML</v>
          </cell>
          <cell r="D2671" t="str">
            <v>53683293853</v>
          </cell>
        </row>
        <row r="2672">
          <cell r="C2672" t="str">
            <v>fB6Y6P</v>
          </cell>
          <cell r="D2672" t="str">
            <v>80133355500</v>
          </cell>
        </row>
        <row r="2673">
          <cell r="C2673" t="str">
            <v>D8o8Qd</v>
          </cell>
          <cell r="D2673" t="str">
            <v>79494056515</v>
          </cell>
        </row>
        <row r="2674">
          <cell r="C2674" t="str">
            <v>SoioHq</v>
          </cell>
          <cell r="D2674" t="str">
            <v>06120581588</v>
          </cell>
        </row>
        <row r="2675">
          <cell r="C2675" t="str">
            <v>aSsUr0</v>
          </cell>
          <cell r="D2675" t="str">
            <v>79780091572</v>
          </cell>
        </row>
        <row r="2676">
          <cell r="C2676" t="str">
            <v>Oumeyp</v>
          </cell>
          <cell r="D2676" t="str">
            <v>72617098591</v>
          </cell>
        </row>
        <row r="2677">
          <cell r="C2677" t="str">
            <v>q2iokg</v>
          </cell>
          <cell r="D2677" t="str">
            <v>93639694520</v>
          </cell>
        </row>
        <row r="2678">
          <cell r="C2678" t="str">
            <v>kmMOCJ</v>
          </cell>
          <cell r="D2678" t="str">
            <v>10474820530</v>
          </cell>
        </row>
        <row r="2679">
          <cell r="C2679" t="str">
            <v>HFcDXj</v>
          </cell>
          <cell r="D2679" t="str">
            <v>04622439581</v>
          </cell>
        </row>
        <row r="2680">
          <cell r="C2680" t="str">
            <v>iiOb8b</v>
          </cell>
          <cell r="D2680" t="str">
            <v>86595711508</v>
          </cell>
        </row>
        <row r="2681">
          <cell r="C2681" t="str">
            <v>enHjQW</v>
          </cell>
          <cell r="D2681" t="str">
            <v>05831895556</v>
          </cell>
        </row>
        <row r="2682">
          <cell r="C2682" t="str">
            <v>IBXEvE</v>
          </cell>
          <cell r="D2682" t="str">
            <v>06770780569</v>
          </cell>
        </row>
        <row r="2683">
          <cell r="C2683" t="str">
            <v>D1k2Zy</v>
          </cell>
          <cell r="D2683" t="str">
            <v>07452218582</v>
          </cell>
        </row>
        <row r="2684">
          <cell r="C2684" t="str">
            <v>Bw58sj</v>
          </cell>
          <cell r="D2684" t="str">
            <v>75934299549</v>
          </cell>
        </row>
        <row r="2685">
          <cell r="C2685" t="str">
            <v>uurcWx</v>
          </cell>
          <cell r="D2685" t="str">
            <v>03819324518</v>
          </cell>
        </row>
        <row r="2686">
          <cell r="C2686" t="str">
            <v>etZfuc</v>
          </cell>
          <cell r="D2686" t="str">
            <v>01256402508</v>
          </cell>
        </row>
        <row r="2687">
          <cell r="C2687" t="str">
            <v>qBgv38</v>
          </cell>
          <cell r="D2687" t="str">
            <v>12795720515</v>
          </cell>
        </row>
        <row r="2688">
          <cell r="C2688" t="str">
            <v>snOF8B</v>
          </cell>
          <cell r="D2688" t="str">
            <v>03913628525</v>
          </cell>
        </row>
        <row r="2689">
          <cell r="C2689" t="str">
            <v>XgVCvS</v>
          </cell>
          <cell r="D2689" t="str">
            <v>15197715847</v>
          </cell>
        </row>
        <row r="2690">
          <cell r="C2690" t="str">
            <v>8739zc</v>
          </cell>
          <cell r="D2690" t="str">
            <v>86425800542</v>
          </cell>
        </row>
        <row r="2691">
          <cell r="C2691" t="str">
            <v>o8QxUa</v>
          </cell>
          <cell r="D2691" t="str">
            <v>79060676572</v>
          </cell>
        </row>
        <row r="2692">
          <cell r="C2692" t="str">
            <v>gOdXOS</v>
          </cell>
          <cell r="D2692" t="str">
            <v>01350222585</v>
          </cell>
        </row>
        <row r="2693">
          <cell r="C2693" t="str">
            <v>ii5N9w</v>
          </cell>
          <cell r="D2693" t="str">
            <v>61575097591</v>
          </cell>
        </row>
        <row r="2694">
          <cell r="C2694" t="str">
            <v>uy5lUm</v>
          </cell>
          <cell r="D2694" t="str">
            <v>06626977580</v>
          </cell>
        </row>
        <row r="2695">
          <cell r="C2695" t="str">
            <v>FqLGXD</v>
          </cell>
          <cell r="D2695" t="str">
            <v>98703250504</v>
          </cell>
        </row>
        <row r="2696">
          <cell r="C2696" t="str">
            <v>TMRXD6</v>
          </cell>
          <cell r="D2696" t="str">
            <v>04795384509</v>
          </cell>
        </row>
        <row r="2697">
          <cell r="C2697" t="str">
            <v>Q1HAYW</v>
          </cell>
          <cell r="D2697" t="str">
            <v>06644832598</v>
          </cell>
        </row>
        <row r="2698">
          <cell r="C2698" t="str">
            <v>RE6e2d</v>
          </cell>
          <cell r="D2698" t="str">
            <v>07320138522</v>
          </cell>
        </row>
        <row r="2699">
          <cell r="C2699" t="str">
            <v>NFvbJP</v>
          </cell>
          <cell r="D2699" t="str">
            <v>00161227554</v>
          </cell>
        </row>
        <row r="2700">
          <cell r="C2700" t="str">
            <v>TMxRD5</v>
          </cell>
          <cell r="D2700" t="str">
            <v>82809542520</v>
          </cell>
        </row>
        <row r="2701">
          <cell r="C2701" t="str">
            <v>Lo1IT2</v>
          </cell>
          <cell r="D2701" t="str">
            <v>38095971553</v>
          </cell>
        </row>
        <row r="2702">
          <cell r="C2702" t="str">
            <v>PWrKAI</v>
          </cell>
          <cell r="D2702" t="str">
            <v>91466288515</v>
          </cell>
        </row>
        <row r="2703">
          <cell r="C2703" t="str">
            <v>vVkLKv</v>
          </cell>
          <cell r="D2703" t="str">
            <v>01603685537</v>
          </cell>
        </row>
        <row r="2704">
          <cell r="C2704" t="str">
            <v>YaY54Y</v>
          </cell>
          <cell r="D2704" t="str">
            <v>05686152551</v>
          </cell>
        </row>
        <row r="2705">
          <cell r="C2705" t="str">
            <v>w8JfBj</v>
          </cell>
          <cell r="D2705" t="str">
            <v>07533264509</v>
          </cell>
        </row>
        <row r="2706">
          <cell r="C2706" t="str">
            <v>rNUgqe</v>
          </cell>
          <cell r="D2706" t="str">
            <v>46647937587</v>
          </cell>
        </row>
        <row r="2707">
          <cell r="C2707" t="str">
            <v>5i7oOO</v>
          </cell>
          <cell r="D2707" t="str">
            <v>86441823586</v>
          </cell>
        </row>
        <row r="2708">
          <cell r="C2708" t="str">
            <v>XrRMXD</v>
          </cell>
          <cell r="D2708" t="str">
            <v>79786073568</v>
          </cell>
        </row>
        <row r="2709">
          <cell r="C2709" t="str">
            <v>lSEfHS</v>
          </cell>
          <cell r="D2709" t="str">
            <v>09876644505</v>
          </cell>
        </row>
        <row r="2710">
          <cell r="C2710" t="str">
            <v>s7zRy4</v>
          </cell>
          <cell r="D2710" t="str">
            <v>07652864593</v>
          </cell>
        </row>
        <row r="2711">
          <cell r="C2711" t="str">
            <v>uZwbGR</v>
          </cell>
          <cell r="D2711" t="str">
            <v>08436074599</v>
          </cell>
        </row>
        <row r="2712">
          <cell r="C2712" t="str">
            <v>7ZpeLY</v>
          </cell>
          <cell r="D2712" t="str">
            <v>86997148581</v>
          </cell>
        </row>
        <row r="2713">
          <cell r="C2713" t="str">
            <v>Q5kZWs</v>
          </cell>
          <cell r="D2713" t="str">
            <v>05658718546</v>
          </cell>
        </row>
        <row r="2714">
          <cell r="C2714" t="str">
            <v>dUoxog</v>
          </cell>
          <cell r="D2714" t="str">
            <v>03147663590</v>
          </cell>
        </row>
        <row r="2715">
          <cell r="C2715" t="str">
            <v>NGm9NF</v>
          </cell>
          <cell r="D2715" t="str">
            <v>04850781551</v>
          </cell>
        </row>
        <row r="2716">
          <cell r="C2716" t="str">
            <v>Ftvmoo</v>
          </cell>
          <cell r="D2716" t="str">
            <v>06595996510</v>
          </cell>
        </row>
        <row r="2717">
          <cell r="C2717" t="str">
            <v>jDFD8O</v>
          </cell>
          <cell r="D2717" t="str">
            <v>33103070500</v>
          </cell>
        </row>
        <row r="2718">
          <cell r="C2718" t="str">
            <v>5WjFpN</v>
          </cell>
          <cell r="D2718" t="str">
            <v>07470001581</v>
          </cell>
        </row>
        <row r="2719">
          <cell r="C2719" t="str">
            <v>0BE4sY</v>
          </cell>
          <cell r="D2719" t="str">
            <v>07898838564</v>
          </cell>
        </row>
        <row r="2720">
          <cell r="C2720" t="str">
            <v>xdpSbF</v>
          </cell>
          <cell r="D2720" t="str">
            <v>00918703565</v>
          </cell>
        </row>
        <row r="2721">
          <cell r="C2721" t="str">
            <v>sbRdJD</v>
          </cell>
          <cell r="D2721" t="str">
            <v>10763171549</v>
          </cell>
        </row>
        <row r="2722">
          <cell r="C2722" t="str">
            <v>grXwfs</v>
          </cell>
          <cell r="D2722" t="str">
            <v>17941148587</v>
          </cell>
        </row>
        <row r="2723">
          <cell r="C2723" t="str">
            <v>6oQwn9</v>
          </cell>
          <cell r="D2723" t="str">
            <v>48059480510</v>
          </cell>
        </row>
        <row r="2724">
          <cell r="C2724" t="str">
            <v>zLuLyB</v>
          </cell>
          <cell r="D2724" t="str">
            <v>40040283534</v>
          </cell>
        </row>
        <row r="2725">
          <cell r="C2725" t="str">
            <v>kb6t07</v>
          </cell>
          <cell r="D2725" t="str">
            <v>05683558573</v>
          </cell>
        </row>
        <row r="2726">
          <cell r="C2726" t="str">
            <v>PEUDmv</v>
          </cell>
          <cell r="D2726" t="str">
            <v>03396244508</v>
          </cell>
        </row>
        <row r="2727">
          <cell r="C2727" t="str">
            <v>zk1rxb</v>
          </cell>
          <cell r="D2727" t="str">
            <v>03396244508</v>
          </cell>
        </row>
        <row r="2728">
          <cell r="C2728" t="str">
            <v>NfytGq</v>
          </cell>
          <cell r="D2728" t="str">
            <v>02974343570</v>
          </cell>
        </row>
        <row r="2729">
          <cell r="C2729" t="str">
            <v>IMnNQe</v>
          </cell>
          <cell r="D2729" t="str">
            <v>02974343570</v>
          </cell>
        </row>
        <row r="2730">
          <cell r="C2730" t="str">
            <v>SZAom1</v>
          </cell>
          <cell r="D2730" t="str">
            <v>02974343570</v>
          </cell>
        </row>
        <row r="2731">
          <cell r="C2731" t="str">
            <v>7viIJP</v>
          </cell>
          <cell r="D2731" t="str">
            <v>02974343570</v>
          </cell>
        </row>
        <row r="2732">
          <cell r="C2732" t="str">
            <v>jA6opT</v>
          </cell>
          <cell r="D2732" t="str">
            <v>39999947549</v>
          </cell>
        </row>
        <row r="2733">
          <cell r="C2733" t="str">
            <v>aBU6Zh</v>
          </cell>
          <cell r="D2733" t="str">
            <v>01010551531</v>
          </cell>
        </row>
        <row r="2734">
          <cell r="C2734" t="str">
            <v>SN5Yzk</v>
          </cell>
          <cell r="D2734" t="str">
            <v>07295643559</v>
          </cell>
        </row>
        <row r="2735">
          <cell r="C2735" t="str">
            <v>PlR52a</v>
          </cell>
          <cell r="D2735" t="str">
            <v>90672801515</v>
          </cell>
        </row>
        <row r="2736">
          <cell r="C2736" t="str">
            <v>4YXX5K</v>
          </cell>
          <cell r="D2736" t="str">
            <v>95051694500</v>
          </cell>
        </row>
        <row r="2737">
          <cell r="C2737" t="str">
            <v>vRL9o1</v>
          </cell>
          <cell r="D2737" t="str">
            <v>68285450520</v>
          </cell>
        </row>
        <row r="2738">
          <cell r="C2738" t="str">
            <v>BICyCi</v>
          </cell>
          <cell r="D2738" t="str">
            <v>77896335549</v>
          </cell>
        </row>
        <row r="2739">
          <cell r="C2739" t="str">
            <v>W3tTUp</v>
          </cell>
          <cell r="D2739" t="str">
            <v>29415306572</v>
          </cell>
        </row>
        <row r="2740">
          <cell r="C2740" t="str">
            <v>mCkQvq</v>
          </cell>
        </row>
        <row r="2741">
          <cell r="C2741" t="str">
            <v>epEWAw</v>
          </cell>
          <cell r="D2741" t="str">
            <v>06842980585</v>
          </cell>
        </row>
        <row r="2742">
          <cell r="C2742" t="str">
            <v>Hhw05G</v>
          </cell>
          <cell r="D2742" t="str">
            <v>60536926549</v>
          </cell>
        </row>
        <row r="2743">
          <cell r="C2743" t="str">
            <v>sZCQbn</v>
          </cell>
          <cell r="D2743" t="str">
            <v>03142344543</v>
          </cell>
        </row>
        <row r="2744">
          <cell r="C2744" t="str">
            <v>0R0hJJ</v>
          </cell>
          <cell r="D2744" t="str">
            <v>00519118502</v>
          </cell>
        </row>
        <row r="2745">
          <cell r="C2745" t="str">
            <v>zTUETZ</v>
          </cell>
          <cell r="D2745" t="str">
            <v>42367646520</v>
          </cell>
        </row>
        <row r="2746">
          <cell r="C2746" t="str">
            <v>zm5Dpq</v>
          </cell>
          <cell r="D2746" t="str">
            <v>42367646520</v>
          </cell>
        </row>
        <row r="2747">
          <cell r="C2747" t="str">
            <v>B8IYO8</v>
          </cell>
          <cell r="D2747" t="str">
            <v>42367646520</v>
          </cell>
        </row>
        <row r="2748">
          <cell r="C2748" t="str">
            <v>jd4xEg</v>
          </cell>
          <cell r="D2748" t="str">
            <v>42367646520</v>
          </cell>
        </row>
        <row r="2749">
          <cell r="C2749" t="str">
            <v>pxxDud</v>
          </cell>
          <cell r="D2749" t="str">
            <v>42367646520</v>
          </cell>
        </row>
        <row r="2750">
          <cell r="C2750" t="str">
            <v>HXv7ac</v>
          </cell>
          <cell r="D2750" t="str">
            <v>42367646520</v>
          </cell>
        </row>
        <row r="2751">
          <cell r="C2751" t="str">
            <v>kKTDZN</v>
          </cell>
          <cell r="D2751" t="str">
            <v>42367646520</v>
          </cell>
        </row>
        <row r="2752">
          <cell r="C2752" t="str">
            <v>saHLKY</v>
          </cell>
          <cell r="D2752" t="str">
            <v>42367646520</v>
          </cell>
        </row>
        <row r="2753">
          <cell r="C2753" t="str">
            <v>5Kaq19</v>
          </cell>
          <cell r="D2753" t="str">
            <v>42367646520</v>
          </cell>
        </row>
        <row r="2754">
          <cell r="C2754" t="str">
            <v>vDdm52</v>
          </cell>
          <cell r="D2754" t="str">
            <v>42367646520</v>
          </cell>
        </row>
        <row r="2755">
          <cell r="C2755" t="str">
            <v>UTbmcl</v>
          </cell>
          <cell r="D2755" t="str">
            <v>42367646520</v>
          </cell>
        </row>
        <row r="2756">
          <cell r="C2756" t="str">
            <v>GORo3y</v>
          </cell>
          <cell r="D2756" t="str">
            <v>42367646520</v>
          </cell>
        </row>
        <row r="2757">
          <cell r="C2757" t="str">
            <v>bmtjTA</v>
          </cell>
          <cell r="D2757" t="str">
            <v>42367646520</v>
          </cell>
        </row>
        <row r="2758">
          <cell r="C2758" t="str">
            <v>oL23J1</v>
          </cell>
          <cell r="D2758" t="str">
            <v>42367646520</v>
          </cell>
        </row>
        <row r="2759">
          <cell r="C2759" t="str">
            <v>W9g7KP</v>
          </cell>
          <cell r="D2759" t="str">
            <v>42367646520</v>
          </cell>
        </row>
        <row r="2760">
          <cell r="C2760" t="str">
            <v>PhPhFH</v>
          </cell>
          <cell r="D2760" t="str">
            <v>42367646520</v>
          </cell>
        </row>
        <row r="2761">
          <cell r="C2761" t="str">
            <v>PbTA40</v>
          </cell>
          <cell r="D2761" t="str">
            <v>02539612547</v>
          </cell>
        </row>
        <row r="2762">
          <cell r="C2762" t="str">
            <v>HnCBiJ</v>
          </cell>
        </row>
        <row r="2763">
          <cell r="C2763" t="str">
            <v>MmfBoM</v>
          </cell>
          <cell r="D2763" t="str">
            <v>85801409513</v>
          </cell>
        </row>
        <row r="2764">
          <cell r="C2764" t="str">
            <v>zlpSdX</v>
          </cell>
          <cell r="D2764" t="str">
            <v>01906551510</v>
          </cell>
        </row>
        <row r="2765">
          <cell r="C2765" t="str">
            <v>1HCqei</v>
          </cell>
          <cell r="D2765" t="str">
            <v>04191160524</v>
          </cell>
        </row>
        <row r="2766">
          <cell r="C2766" t="str">
            <v>GsGb9e</v>
          </cell>
          <cell r="D2766" t="str">
            <v>04191160524</v>
          </cell>
        </row>
        <row r="2767">
          <cell r="C2767" t="str">
            <v>7J1fIG</v>
          </cell>
          <cell r="D2767" t="str">
            <v>04191160524</v>
          </cell>
        </row>
        <row r="2768">
          <cell r="C2768" t="str">
            <v>zzgrR4</v>
          </cell>
          <cell r="D2768" t="str">
            <v>04191160524</v>
          </cell>
        </row>
        <row r="2769">
          <cell r="C2769" t="str">
            <v>NIrybm</v>
          </cell>
          <cell r="D2769" t="str">
            <v>04191160524</v>
          </cell>
        </row>
        <row r="2770">
          <cell r="C2770" t="str">
            <v>aNWq0P</v>
          </cell>
          <cell r="D2770" t="str">
            <v>04191160524</v>
          </cell>
        </row>
        <row r="2771">
          <cell r="C2771" t="str">
            <v>OkO75V</v>
          </cell>
          <cell r="D2771" t="str">
            <v>04191160524</v>
          </cell>
        </row>
        <row r="2772">
          <cell r="C2772" t="str">
            <v>0IQZiI</v>
          </cell>
          <cell r="D2772" t="str">
            <v>04191160524</v>
          </cell>
        </row>
        <row r="2773">
          <cell r="C2773" t="str">
            <v>zg2jSq</v>
          </cell>
          <cell r="D2773" t="str">
            <v>04191160524</v>
          </cell>
        </row>
        <row r="2774">
          <cell r="C2774" t="str">
            <v>M4UpXx</v>
          </cell>
          <cell r="D2774" t="str">
            <v>04191160524</v>
          </cell>
        </row>
        <row r="2775">
          <cell r="C2775" t="str">
            <v>ZCWceO</v>
          </cell>
          <cell r="D2775" t="str">
            <v>04191160524</v>
          </cell>
        </row>
        <row r="2776">
          <cell r="C2776" t="str">
            <v>o9W4Hk</v>
          </cell>
          <cell r="D2776" t="str">
            <v>04191160524</v>
          </cell>
        </row>
        <row r="2777">
          <cell r="C2777" t="str">
            <v>O718ZG</v>
          </cell>
          <cell r="D2777" t="str">
            <v>04191160524</v>
          </cell>
        </row>
        <row r="2778">
          <cell r="C2778" t="str">
            <v>G3vog3</v>
          </cell>
          <cell r="D2778" t="str">
            <v>04191160524</v>
          </cell>
        </row>
        <row r="2779">
          <cell r="C2779" t="str">
            <v>N5VR05</v>
          </cell>
          <cell r="D2779" t="str">
            <v>04191160524</v>
          </cell>
        </row>
        <row r="2780">
          <cell r="C2780" t="str">
            <v>mIRueK</v>
          </cell>
          <cell r="D2780" t="str">
            <v>04191160524</v>
          </cell>
        </row>
        <row r="2781">
          <cell r="C2781" t="str">
            <v>7SdaeP</v>
          </cell>
          <cell r="D2781" t="str">
            <v>04191160524</v>
          </cell>
        </row>
        <row r="2782">
          <cell r="C2782" t="str">
            <v>iwXe3K</v>
          </cell>
          <cell r="D2782" t="str">
            <v>04191160524</v>
          </cell>
        </row>
        <row r="2783">
          <cell r="C2783" t="str">
            <v>ZtKfs7</v>
          </cell>
          <cell r="D2783" t="str">
            <v>04191160524</v>
          </cell>
        </row>
        <row r="2784">
          <cell r="C2784" t="str">
            <v>zYPmDg</v>
          </cell>
          <cell r="D2784" t="str">
            <v>04191160524</v>
          </cell>
        </row>
        <row r="2785">
          <cell r="C2785" t="str">
            <v>orDTTj</v>
          </cell>
          <cell r="D2785" t="str">
            <v>04191160524</v>
          </cell>
        </row>
        <row r="2786">
          <cell r="C2786" t="str">
            <v>mXzKY9</v>
          </cell>
          <cell r="D2786" t="str">
            <v>04191160524</v>
          </cell>
        </row>
        <row r="2787">
          <cell r="C2787" t="str">
            <v>l4EJ7S</v>
          </cell>
          <cell r="D2787" t="str">
            <v>04191160524</v>
          </cell>
        </row>
        <row r="2788">
          <cell r="C2788" t="str">
            <v>MnKAMh</v>
          </cell>
          <cell r="D2788" t="str">
            <v>04191160524</v>
          </cell>
        </row>
        <row r="2789">
          <cell r="C2789" t="str">
            <v>MhAP88</v>
          </cell>
          <cell r="D2789" t="str">
            <v>04191160524</v>
          </cell>
        </row>
        <row r="2790">
          <cell r="C2790" t="str">
            <v>Hboisb</v>
          </cell>
          <cell r="D2790" t="str">
            <v>07941546540</v>
          </cell>
        </row>
        <row r="2791">
          <cell r="C2791" t="str">
            <v>zMdnDo</v>
          </cell>
          <cell r="D2791" t="str">
            <v>07941546540</v>
          </cell>
        </row>
        <row r="2792">
          <cell r="C2792" t="str">
            <v>dbC9ts</v>
          </cell>
          <cell r="D2792" t="str">
            <v>07941546540</v>
          </cell>
        </row>
        <row r="2793">
          <cell r="C2793" t="str">
            <v>SbkkzV</v>
          </cell>
          <cell r="D2793" t="str">
            <v>07941546540</v>
          </cell>
        </row>
        <row r="2794">
          <cell r="C2794" t="str">
            <v>HJa8y2</v>
          </cell>
          <cell r="D2794" t="str">
            <v>07941546540</v>
          </cell>
        </row>
        <row r="2795">
          <cell r="C2795" t="str">
            <v>DCzlUs</v>
          </cell>
          <cell r="D2795" t="str">
            <v>07941546540</v>
          </cell>
        </row>
        <row r="2796">
          <cell r="C2796" t="str">
            <v>FaaAvV</v>
          </cell>
          <cell r="D2796" t="str">
            <v>05463830509</v>
          </cell>
        </row>
        <row r="2797">
          <cell r="C2797" t="str">
            <v>ndOgML</v>
          </cell>
          <cell r="D2797" t="str">
            <v>00509182577</v>
          </cell>
        </row>
        <row r="2798">
          <cell r="C2798" t="str">
            <v>rbtoOd</v>
          </cell>
          <cell r="D2798" t="str">
            <v>03043564413</v>
          </cell>
        </row>
        <row r="2799">
          <cell r="C2799" t="str">
            <v>TMInL9</v>
          </cell>
          <cell r="D2799" t="str">
            <v>02401451510</v>
          </cell>
        </row>
        <row r="2800">
          <cell r="C2800" t="str">
            <v>GU2OpJ</v>
          </cell>
          <cell r="D2800" t="str">
            <v>30736218149</v>
          </cell>
        </row>
        <row r="2801">
          <cell r="C2801" t="str">
            <v>q2p5WE</v>
          </cell>
          <cell r="D2801" t="str">
            <v>96712651549</v>
          </cell>
        </row>
        <row r="2802">
          <cell r="C2802" t="str">
            <v>Hj03x4</v>
          </cell>
          <cell r="D2802" t="str">
            <v>02279611538</v>
          </cell>
        </row>
        <row r="2803">
          <cell r="C2803" t="str">
            <v>Rhl6ov</v>
          </cell>
          <cell r="D2803" t="str">
            <v>21821151534</v>
          </cell>
        </row>
        <row r="2804">
          <cell r="C2804" t="str">
            <v>R8RcVN</v>
          </cell>
          <cell r="D2804" t="str">
            <v>17391911534</v>
          </cell>
        </row>
        <row r="2805">
          <cell r="C2805" t="str">
            <v>VChEZ4</v>
          </cell>
          <cell r="D2805" t="str">
            <v>85976896502</v>
          </cell>
        </row>
        <row r="2806">
          <cell r="C2806" t="str">
            <v>CvXcPr</v>
          </cell>
          <cell r="D2806" t="str">
            <v>62487063360</v>
          </cell>
        </row>
        <row r="2807">
          <cell r="C2807" t="str">
            <v>N23lZG</v>
          </cell>
          <cell r="D2807" t="str">
            <v>90309952549</v>
          </cell>
        </row>
        <row r="2808">
          <cell r="C2808" t="str">
            <v>8OUiQv</v>
          </cell>
          <cell r="D2808" t="str">
            <v>10709095562</v>
          </cell>
        </row>
        <row r="2809">
          <cell r="C2809" t="str">
            <v>Yal91H</v>
          </cell>
          <cell r="D2809" t="str">
            <v>08566761529</v>
          </cell>
        </row>
        <row r="2810">
          <cell r="C2810" t="str">
            <v>Hcs6wl</v>
          </cell>
          <cell r="D2810" t="str">
            <v>01737477521</v>
          </cell>
        </row>
        <row r="2811">
          <cell r="C2811" t="str">
            <v>ovu1KR</v>
          </cell>
          <cell r="D2811" t="str">
            <v>01079983511</v>
          </cell>
        </row>
        <row r="2812">
          <cell r="C2812" t="str">
            <v>qvLxv4</v>
          </cell>
          <cell r="D2812" t="str">
            <v>86775538510</v>
          </cell>
        </row>
        <row r="2813">
          <cell r="C2813" t="str">
            <v>6a05MM</v>
          </cell>
          <cell r="D2813" t="str">
            <v>86417408566</v>
          </cell>
        </row>
        <row r="2814">
          <cell r="C2814" t="str">
            <v>56UL50</v>
          </cell>
          <cell r="D2814" t="str">
            <v>85992904522</v>
          </cell>
        </row>
        <row r="2815">
          <cell r="C2815" t="str">
            <v>ngkxVi</v>
          </cell>
          <cell r="D2815" t="str">
            <v>85310492534</v>
          </cell>
        </row>
        <row r="2816">
          <cell r="C2816" t="str">
            <v>d5IreG</v>
          </cell>
          <cell r="D2816" t="str">
            <v>71690379553</v>
          </cell>
        </row>
        <row r="2817">
          <cell r="C2817" t="str">
            <v>omWo5R</v>
          </cell>
          <cell r="D2817" t="str">
            <v>08547802541</v>
          </cell>
        </row>
        <row r="2818">
          <cell r="C2818" t="str">
            <v>ig4gqz</v>
          </cell>
        </row>
        <row r="2819">
          <cell r="C2819" t="str">
            <v>trikNo</v>
          </cell>
          <cell r="D2819" t="str">
            <v>06227169560</v>
          </cell>
        </row>
        <row r="2820">
          <cell r="C2820" t="str">
            <v>bh7pAW</v>
          </cell>
          <cell r="D2820" t="str">
            <v>85815687502</v>
          </cell>
        </row>
        <row r="2821">
          <cell r="C2821" t="str">
            <v>Y6P6Ar</v>
          </cell>
        </row>
        <row r="2822">
          <cell r="C2822" t="str">
            <v>mrc56f</v>
          </cell>
          <cell r="D2822" t="str">
            <v>03569418502</v>
          </cell>
        </row>
        <row r="2823">
          <cell r="C2823" t="str">
            <v>T84dLa</v>
          </cell>
          <cell r="D2823" t="str">
            <v>08723557567</v>
          </cell>
        </row>
        <row r="2824">
          <cell r="C2824" t="str">
            <v>YLO95E</v>
          </cell>
          <cell r="D2824" t="str">
            <v>06442090540</v>
          </cell>
        </row>
        <row r="2825">
          <cell r="C2825" t="str">
            <v>chE2a2</v>
          </cell>
          <cell r="D2825" t="str">
            <v>85830375583</v>
          </cell>
        </row>
        <row r="2826">
          <cell r="C2826" t="str">
            <v>4634hF</v>
          </cell>
          <cell r="D2826" t="str">
            <v>90116267534</v>
          </cell>
        </row>
        <row r="2827">
          <cell r="C2827" t="str">
            <v>5Oem0Q</v>
          </cell>
          <cell r="D2827" t="str">
            <v>90116267534</v>
          </cell>
        </row>
        <row r="2828">
          <cell r="C2828" t="str">
            <v>yAGrzw</v>
          </cell>
          <cell r="D2828" t="str">
            <v>02674439513</v>
          </cell>
        </row>
        <row r="2829">
          <cell r="C2829" t="str">
            <v>6mVj3M</v>
          </cell>
          <cell r="D2829" t="str">
            <v>07473939580</v>
          </cell>
        </row>
        <row r="2830">
          <cell r="C2830" t="str">
            <v>wof4x7</v>
          </cell>
          <cell r="D2830" t="str">
            <v>02207654567</v>
          </cell>
        </row>
        <row r="2831">
          <cell r="C2831" t="str">
            <v>TLFieW</v>
          </cell>
          <cell r="D2831" t="str">
            <v>78687918534</v>
          </cell>
        </row>
        <row r="2832">
          <cell r="C2832" t="str">
            <v>LzmjIn</v>
          </cell>
          <cell r="D2832" t="str">
            <v>78687918534</v>
          </cell>
        </row>
        <row r="2833">
          <cell r="C2833" t="str">
            <v>Yrf9h9</v>
          </cell>
          <cell r="D2833" t="str">
            <v>78687918534</v>
          </cell>
        </row>
        <row r="2834">
          <cell r="C2834" t="str">
            <v>lNYs8Q</v>
          </cell>
          <cell r="D2834" t="str">
            <v>78687918534</v>
          </cell>
        </row>
        <row r="2835">
          <cell r="C2835" t="str">
            <v>CXYHdZ</v>
          </cell>
          <cell r="D2835" t="str">
            <v>78687918534</v>
          </cell>
        </row>
        <row r="2836">
          <cell r="C2836" t="str">
            <v>8Ol30V</v>
          </cell>
          <cell r="D2836" t="str">
            <v>78687918534</v>
          </cell>
        </row>
        <row r="2837">
          <cell r="C2837" t="str">
            <v>KB8ii1</v>
          </cell>
          <cell r="D2837" t="str">
            <v>78687918534</v>
          </cell>
        </row>
        <row r="2838">
          <cell r="C2838" t="str">
            <v>A8krXL</v>
          </cell>
          <cell r="D2838" t="str">
            <v>78687918534</v>
          </cell>
        </row>
        <row r="2839">
          <cell r="C2839" t="str">
            <v>IBh5zc</v>
          </cell>
          <cell r="D2839" t="str">
            <v>78687918534</v>
          </cell>
        </row>
        <row r="2840">
          <cell r="C2840" t="str">
            <v>GqgI2t</v>
          </cell>
          <cell r="D2840" t="str">
            <v>78687918534</v>
          </cell>
        </row>
        <row r="2841">
          <cell r="C2841" t="str">
            <v>bFaq7g</v>
          </cell>
          <cell r="D2841" t="str">
            <v>78687918534</v>
          </cell>
        </row>
        <row r="2842">
          <cell r="C2842" t="str">
            <v>1hnzuI</v>
          </cell>
          <cell r="D2842" t="str">
            <v>04872728629</v>
          </cell>
        </row>
        <row r="2843">
          <cell r="C2843" t="str">
            <v>95I9cX</v>
          </cell>
          <cell r="D2843" t="str">
            <v>04844083562</v>
          </cell>
        </row>
        <row r="2844">
          <cell r="C2844" t="str">
            <v>GTBCTA</v>
          </cell>
          <cell r="D2844" t="str">
            <v>06997065562</v>
          </cell>
        </row>
        <row r="2845">
          <cell r="C2845" t="str">
            <v>uODwd3</v>
          </cell>
          <cell r="D2845" t="str">
            <v>07780361543</v>
          </cell>
        </row>
        <row r="2846">
          <cell r="C2846" t="str">
            <v>BhrRHL</v>
          </cell>
          <cell r="D2846" t="str">
            <v>08661903505</v>
          </cell>
        </row>
        <row r="2847">
          <cell r="C2847" t="str">
            <v>S4xyct</v>
          </cell>
          <cell r="D2847" t="str">
            <v>51282305549</v>
          </cell>
        </row>
        <row r="2848">
          <cell r="C2848" t="str">
            <v>xmlDQf</v>
          </cell>
          <cell r="D2848" t="str">
            <v>06790904522</v>
          </cell>
        </row>
        <row r="2849">
          <cell r="C2849" t="str">
            <v>ROj7z8</v>
          </cell>
          <cell r="D2849" t="str">
            <v>04156022544</v>
          </cell>
        </row>
        <row r="2850">
          <cell r="C2850" t="str">
            <v>EalKhd</v>
          </cell>
        </row>
        <row r="2851">
          <cell r="C2851" t="str">
            <v>5JFoIP</v>
          </cell>
          <cell r="D2851" t="str">
            <v>07385232590</v>
          </cell>
        </row>
        <row r="2852">
          <cell r="C2852" t="str">
            <v>xwSRq8</v>
          </cell>
          <cell r="D2852" t="str">
            <v>04464629504</v>
          </cell>
        </row>
        <row r="2853">
          <cell r="C2853" t="str">
            <v>CS5s8f</v>
          </cell>
          <cell r="D2853" t="str">
            <v>86129234503</v>
          </cell>
        </row>
        <row r="2854">
          <cell r="C2854" t="str">
            <v>8z7E6a</v>
          </cell>
          <cell r="D2854" t="str">
            <v>11131998570</v>
          </cell>
        </row>
        <row r="2855">
          <cell r="C2855" t="str">
            <v>3U6EBK</v>
          </cell>
          <cell r="D2855" t="str">
            <v>07803070540</v>
          </cell>
        </row>
        <row r="2856">
          <cell r="C2856" t="str">
            <v>HiTzXL</v>
          </cell>
          <cell r="D2856" t="str">
            <v>02974498507</v>
          </cell>
        </row>
        <row r="2857">
          <cell r="C2857" t="str">
            <v>SgHkjz</v>
          </cell>
        </row>
        <row r="2858">
          <cell r="C2858" t="str">
            <v>fM8S8N</v>
          </cell>
          <cell r="D2858" t="str">
            <v>94236917572</v>
          </cell>
        </row>
        <row r="2859">
          <cell r="C2859" t="str">
            <v>0I9rx6</v>
          </cell>
          <cell r="D2859" t="str">
            <v>61690996587</v>
          </cell>
        </row>
        <row r="2860">
          <cell r="C2860" t="str">
            <v>Rt2oDC</v>
          </cell>
          <cell r="D2860" t="str">
            <v>02915484589</v>
          </cell>
        </row>
        <row r="2861">
          <cell r="C2861" t="str">
            <v>lDCQyG</v>
          </cell>
          <cell r="D2861" t="str">
            <v>00047746556</v>
          </cell>
        </row>
        <row r="2862">
          <cell r="C2862" t="str">
            <v>8gUE7p</v>
          </cell>
          <cell r="D2862" t="str">
            <v>62300644568</v>
          </cell>
        </row>
        <row r="2863">
          <cell r="C2863" t="str">
            <v>MBQSOx</v>
          </cell>
          <cell r="D2863" t="str">
            <v>75517205534</v>
          </cell>
        </row>
        <row r="2864">
          <cell r="C2864" t="str">
            <v>oNy9za</v>
          </cell>
          <cell r="D2864" t="str">
            <v>50469258500</v>
          </cell>
        </row>
        <row r="2865">
          <cell r="C2865" t="str">
            <v>D6UoZS</v>
          </cell>
          <cell r="D2865" t="str">
            <v>93278527534</v>
          </cell>
        </row>
        <row r="2866">
          <cell r="C2866" t="str">
            <v>3YlW7o</v>
          </cell>
          <cell r="D2866" t="str">
            <v>02834414530</v>
          </cell>
        </row>
        <row r="2867">
          <cell r="C2867" t="str">
            <v>GIi1lk</v>
          </cell>
          <cell r="D2867" t="str">
            <v>44188110520</v>
          </cell>
        </row>
        <row r="2868">
          <cell r="C2868" t="str">
            <v>MQ2zSM</v>
          </cell>
          <cell r="D2868" t="str">
            <v>02634738560</v>
          </cell>
        </row>
        <row r="2869">
          <cell r="C2869" t="str">
            <v>g5UELD</v>
          </cell>
          <cell r="D2869" t="str">
            <v>07352599509</v>
          </cell>
        </row>
        <row r="2870">
          <cell r="C2870" t="str">
            <v>VU3wCw</v>
          </cell>
          <cell r="D2870" t="str">
            <v>81086750306</v>
          </cell>
        </row>
        <row r="2871">
          <cell r="C2871" t="str">
            <v>8tvaa7</v>
          </cell>
          <cell r="D2871" t="str">
            <v>02971055582</v>
          </cell>
        </row>
        <row r="2872">
          <cell r="C2872" t="str">
            <v>wTtEcB</v>
          </cell>
          <cell r="D2872" t="str">
            <v>46545743520</v>
          </cell>
        </row>
        <row r="2873">
          <cell r="C2873" t="str">
            <v>Qt2rbI</v>
          </cell>
          <cell r="D2873" t="str">
            <v>07036865504</v>
          </cell>
        </row>
        <row r="2874">
          <cell r="C2874" t="str">
            <v>1dOgoO</v>
          </cell>
          <cell r="D2874" t="str">
            <v>04512114564</v>
          </cell>
        </row>
        <row r="2875">
          <cell r="C2875" t="str">
            <v>pYYKWz</v>
          </cell>
          <cell r="D2875" t="str">
            <v>95361456500</v>
          </cell>
        </row>
        <row r="2876">
          <cell r="C2876" t="str">
            <v>hmWYY2</v>
          </cell>
          <cell r="D2876" t="str">
            <v>47553081515</v>
          </cell>
        </row>
        <row r="2877">
          <cell r="C2877" t="str">
            <v>q586NJ</v>
          </cell>
          <cell r="D2877" t="str">
            <v>07855689567</v>
          </cell>
        </row>
        <row r="2878">
          <cell r="C2878" t="str">
            <v>TntR9T</v>
          </cell>
          <cell r="D2878" t="str">
            <v>07899438594</v>
          </cell>
        </row>
        <row r="2879">
          <cell r="C2879" t="str">
            <v>6VHy1s</v>
          </cell>
          <cell r="D2879" t="str">
            <v>83961720568</v>
          </cell>
        </row>
        <row r="2880">
          <cell r="C2880" t="str">
            <v>8eq5j6</v>
          </cell>
          <cell r="D2880" t="str">
            <v>01755260520</v>
          </cell>
        </row>
        <row r="2881">
          <cell r="C2881" t="str">
            <v>3Bq9v1</v>
          </cell>
          <cell r="D2881" t="str">
            <v>08766245575</v>
          </cell>
        </row>
        <row r="2882">
          <cell r="C2882" t="str">
            <v>9M5PYU</v>
          </cell>
          <cell r="D2882" t="str">
            <v>11090435541</v>
          </cell>
        </row>
        <row r="2883">
          <cell r="C2883" t="str">
            <v>gnJYIa</v>
          </cell>
          <cell r="D2883" t="str">
            <v>05670406583</v>
          </cell>
        </row>
        <row r="2884">
          <cell r="C2884" t="str">
            <v>clCTri</v>
          </cell>
          <cell r="D2884" t="str">
            <v>06487888575</v>
          </cell>
        </row>
        <row r="2885">
          <cell r="C2885" t="str">
            <v>cgaezo</v>
          </cell>
          <cell r="D2885" t="str">
            <v>42794595504</v>
          </cell>
        </row>
        <row r="2886">
          <cell r="C2886" t="str">
            <v>iwKznw</v>
          </cell>
          <cell r="D2886" t="str">
            <v>81933916591</v>
          </cell>
        </row>
        <row r="2887">
          <cell r="C2887" t="str">
            <v>gmVYBo</v>
          </cell>
          <cell r="D2887" t="str">
            <v>81752520572</v>
          </cell>
        </row>
        <row r="2888">
          <cell r="C2888" t="str">
            <v>S4Mp51</v>
          </cell>
          <cell r="D2888" t="str">
            <v>06915758518</v>
          </cell>
        </row>
        <row r="2889">
          <cell r="C2889" t="str">
            <v>mat6eq</v>
          </cell>
          <cell r="D2889" t="str">
            <v>84362669515</v>
          </cell>
        </row>
        <row r="2890">
          <cell r="C2890" t="str">
            <v>KGi03Z</v>
          </cell>
          <cell r="D2890" t="str">
            <v>04694467573</v>
          </cell>
        </row>
        <row r="2891">
          <cell r="C2891" t="str">
            <v>SmesmD</v>
          </cell>
          <cell r="D2891" t="str">
            <v>02964324581</v>
          </cell>
        </row>
        <row r="2892">
          <cell r="C2892" t="str">
            <v>YLrRyr</v>
          </cell>
          <cell r="D2892" t="str">
            <v>85561673572</v>
          </cell>
        </row>
        <row r="2893">
          <cell r="C2893" t="str">
            <v>i8Lu4p</v>
          </cell>
          <cell r="D2893" t="str">
            <v>83679928572</v>
          </cell>
        </row>
        <row r="2894">
          <cell r="C2894" t="str">
            <v>IiR9q4</v>
          </cell>
          <cell r="D2894" t="str">
            <v>83679928572</v>
          </cell>
        </row>
        <row r="2895">
          <cell r="C2895" t="str">
            <v>RbDL70</v>
          </cell>
          <cell r="D2895" t="str">
            <v>83679928572</v>
          </cell>
        </row>
        <row r="2896">
          <cell r="C2896" t="str">
            <v>6VZp2D</v>
          </cell>
          <cell r="D2896" t="str">
            <v>83679928572</v>
          </cell>
        </row>
        <row r="2897">
          <cell r="C2897" t="str">
            <v>c9Q5FR</v>
          </cell>
          <cell r="D2897" t="str">
            <v>83679928572</v>
          </cell>
        </row>
        <row r="2898">
          <cell r="C2898" t="str">
            <v>K6Sx9H</v>
          </cell>
          <cell r="D2898" t="str">
            <v>01880933543</v>
          </cell>
        </row>
        <row r="2899">
          <cell r="C2899" t="str">
            <v>ntAGk4</v>
          </cell>
          <cell r="D2899" t="str">
            <v>07381773503</v>
          </cell>
        </row>
        <row r="2900">
          <cell r="C2900" t="str">
            <v>lciQLO</v>
          </cell>
          <cell r="D2900" t="str">
            <v>86598504597</v>
          </cell>
        </row>
        <row r="2901">
          <cell r="C2901" t="str">
            <v>XC33mK</v>
          </cell>
          <cell r="D2901" t="str">
            <v>01856744531</v>
          </cell>
        </row>
        <row r="2902">
          <cell r="C2902" t="str">
            <v>YoPVaC</v>
          </cell>
          <cell r="D2902" t="str">
            <v>86500315529</v>
          </cell>
        </row>
        <row r="2903">
          <cell r="C2903" t="str">
            <v>qcXxuT</v>
          </cell>
          <cell r="D2903" t="str">
            <v>08927842537</v>
          </cell>
        </row>
        <row r="2904">
          <cell r="C2904" t="str">
            <v>JUeWr8</v>
          </cell>
          <cell r="D2904" t="str">
            <v>86059049508</v>
          </cell>
        </row>
        <row r="2905">
          <cell r="C2905" t="str">
            <v>9e213h</v>
          </cell>
          <cell r="D2905" t="str">
            <v>06626735578</v>
          </cell>
        </row>
        <row r="2906">
          <cell r="C2906" t="str">
            <v>Pt9exy</v>
          </cell>
          <cell r="D2906" t="str">
            <v>00919672523</v>
          </cell>
        </row>
        <row r="2907">
          <cell r="C2907" t="str">
            <v>hbJ5hn</v>
          </cell>
          <cell r="D2907" t="str">
            <v>78816793520</v>
          </cell>
        </row>
        <row r="2908">
          <cell r="C2908" t="str">
            <v>CWoula</v>
          </cell>
          <cell r="D2908" t="str">
            <v>80832202568</v>
          </cell>
        </row>
        <row r="2909">
          <cell r="C2909" t="str">
            <v>1WLY8L</v>
          </cell>
          <cell r="D2909" t="str">
            <v>05732943560</v>
          </cell>
        </row>
        <row r="2910">
          <cell r="C2910" t="str">
            <v>eJQ5PK</v>
          </cell>
          <cell r="D2910" t="str">
            <v>07399623538</v>
          </cell>
        </row>
        <row r="2911">
          <cell r="C2911" t="str">
            <v>r6evZC</v>
          </cell>
          <cell r="D2911" t="str">
            <v>03069996507</v>
          </cell>
        </row>
        <row r="2912">
          <cell r="C2912" t="str">
            <v>osrBX5</v>
          </cell>
          <cell r="D2912" t="str">
            <v>00706676599</v>
          </cell>
        </row>
        <row r="2913">
          <cell r="C2913" t="str">
            <v>OLjogT</v>
          </cell>
          <cell r="D2913" t="str">
            <v>91646766504</v>
          </cell>
        </row>
        <row r="2914">
          <cell r="C2914" t="str">
            <v>1koKJg</v>
          </cell>
          <cell r="D2914" t="str">
            <v>39999947549</v>
          </cell>
        </row>
        <row r="2915">
          <cell r="C2915" t="str">
            <v>4y0dzP</v>
          </cell>
          <cell r="D2915" t="str">
            <v>99943140500</v>
          </cell>
        </row>
        <row r="2916">
          <cell r="C2916" t="str">
            <v>atBOjC</v>
          </cell>
          <cell r="D2916" t="str">
            <v>99943140500</v>
          </cell>
        </row>
        <row r="2917">
          <cell r="C2917" t="str">
            <v>KJd3kZ</v>
          </cell>
          <cell r="D2917" t="str">
            <v>10790670518</v>
          </cell>
        </row>
        <row r="2918">
          <cell r="C2918" t="str">
            <v>OnaH6V</v>
          </cell>
        </row>
        <row r="2919">
          <cell r="C2919" t="str">
            <v>jfBz8c</v>
          </cell>
          <cell r="D2919" t="str">
            <v>06153938531</v>
          </cell>
        </row>
        <row r="2920">
          <cell r="C2920" t="str">
            <v>jbWjUx</v>
          </cell>
          <cell r="D2920" t="str">
            <v>02949141536</v>
          </cell>
        </row>
        <row r="2921">
          <cell r="C2921" t="str">
            <v>4WFPB9</v>
          </cell>
          <cell r="D2921" t="str">
            <v>07995507526</v>
          </cell>
        </row>
        <row r="2922">
          <cell r="C2922" t="str">
            <v>OMGVXj</v>
          </cell>
          <cell r="D2922" t="str">
            <v>80337406553</v>
          </cell>
        </row>
        <row r="2923">
          <cell r="C2923" t="str">
            <v>bOZw2I</v>
          </cell>
          <cell r="D2923" t="str">
            <v>02237236577</v>
          </cell>
        </row>
        <row r="2924">
          <cell r="C2924" t="str">
            <v>0PiOcJ</v>
          </cell>
          <cell r="D2924" t="str">
            <v>85138444549</v>
          </cell>
        </row>
        <row r="2925">
          <cell r="C2925" t="str">
            <v>vAjq5O</v>
          </cell>
          <cell r="D2925" t="str">
            <v>01604710527</v>
          </cell>
        </row>
        <row r="2926">
          <cell r="C2926" t="str">
            <v>9p4GPM</v>
          </cell>
          <cell r="D2926" t="str">
            <v>01479348503</v>
          </cell>
        </row>
        <row r="2927">
          <cell r="C2927" t="str">
            <v>WOVgPx</v>
          </cell>
          <cell r="D2927" t="str">
            <v>67766501520</v>
          </cell>
        </row>
        <row r="2928">
          <cell r="C2928" t="str">
            <v>4zyyyi</v>
          </cell>
          <cell r="D2928" t="str">
            <v>03336333504</v>
          </cell>
        </row>
        <row r="2929">
          <cell r="C2929" t="str">
            <v>gySF0d</v>
          </cell>
          <cell r="D2929" t="str">
            <v>88711447591</v>
          </cell>
        </row>
        <row r="2930">
          <cell r="C2930" t="str">
            <v>wFHezo</v>
          </cell>
          <cell r="D2930" t="str">
            <v>91726085520</v>
          </cell>
        </row>
        <row r="2931">
          <cell r="C2931" t="str">
            <v>rCEc5P</v>
          </cell>
          <cell r="D2931" t="str">
            <v>85772073583</v>
          </cell>
        </row>
        <row r="2932">
          <cell r="C2932" t="str">
            <v>72rdQz</v>
          </cell>
          <cell r="D2932" t="str">
            <v>03583275551</v>
          </cell>
        </row>
        <row r="2933">
          <cell r="C2933" t="str">
            <v>8yVTNx</v>
          </cell>
          <cell r="D2933" t="str">
            <v>03583275551</v>
          </cell>
        </row>
        <row r="2934">
          <cell r="C2934" t="str">
            <v>0pBhNH</v>
          </cell>
          <cell r="D2934" t="str">
            <v>73473995215</v>
          </cell>
        </row>
        <row r="2935">
          <cell r="C2935" t="str">
            <v>lDbhTj</v>
          </cell>
          <cell r="D2935" t="str">
            <v>07544747557</v>
          </cell>
        </row>
        <row r="2936">
          <cell r="C2936" t="str">
            <v>YeNr2M</v>
          </cell>
          <cell r="D2936" t="str">
            <v>52218082500</v>
          </cell>
        </row>
        <row r="2937">
          <cell r="C2937" t="str">
            <v>GHaKcY</v>
          </cell>
          <cell r="D2937" t="str">
            <v>44149166749</v>
          </cell>
        </row>
        <row r="2938">
          <cell r="C2938" t="str">
            <v>fmnAJD</v>
          </cell>
          <cell r="D2938" t="str">
            <v>81429630515</v>
          </cell>
        </row>
        <row r="2939">
          <cell r="C2939" t="str">
            <v>bWSxzD</v>
          </cell>
          <cell r="D2939" t="str">
            <v>00629492506</v>
          </cell>
        </row>
        <row r="2940">
          <cell r="C2940" t="str">
            <v>ZjJRm2</v>
          </cell>
          <cell r="D2940" t="str">
            <v>52817687515</v>
          </cell>
        </row>
        <row r="2941">
          <cell r="C2941" t="str">
            <v>FJt0kd</v>
          </cell>
          <cell r="D2941" t="str">
            <v>51898535515</v>
          </cell>
        </row>
        <row r="2942">
          <cell r="C2942" t="str">
            <v>O9J5yS</v>
          </cell>
          <cell r="D2942" t="str">
            <v>57083800553</v>
          </cell>
        </row>
        <row r="2943">
          <cell r="C2943" t="str">
            <v>Ns7M3J</v>
          </cell>
          <cell r="D2943" t="str">
            <v>42350565572</v>
          </cell>
        </row>
        <row r="2944">
          <cell r="C2944" t="str">
            <v>rSCirl</v>
          </cell>
          <cell r="D2944" t="str">
            <v>03492144500</v>
          </cell>
        </row>
        <row r="2945">
          <cell r="C2945" t="str">
            <v>0kTOky</v>
          </cell>
          <cell r="D2945" t="str">
            <v>35421130851</v>
          </cell>
        </row>
        <row r="2946">
          <cell r="C2946" t="str">
            <v>zoCNyZ</v>
          </cell>
          <cell r="D2946" t="str">
            <v>36811009500</v>
          </cell>
        </row>
        <row r="2947">
          <cell r="C2947" t="str">
            <v>upNKJZ</v>
          </cell>
          <cell r="D2947" t="str">
            <v>93182570587</v>
          </cell>
        </row>
        <row r="2948">
          <cell r="C2948" t="str">
            <v>y9M4Aa</v>
          </cell>
          <cell r="D2948" t="str">
            <v>63380471534</v>
          </cell>
        </row>
        <row r="2949">
          <cell r="C2949" t="str">
            <v>O5Ggp7</v>
          </cell>
          <cell r="D2949" t="str">
            <v>61327085534</v>
          </cell>
        </row>
        <row r="2950">
          <cell r="C2950" t="str">
            <v>QkbbA4</v>
          </cell>
          <cell r="D2950" t="str">
            <v>37416200504</v>
          </cell>
        </row>
        <row r="2951">
          <cell r="C2951" t="str">
            <v>V6fXhA</v>
          </cell>
          <cell r="D2951" t="str">
            <v>95909885553</v>
          </cell>
        </row>
        <row r="2952">
          <cell r="C2952" t="str">
            <v>9J6t5k</v>
          </cell>
          <cell r="D2952" t="str">
            <v>06675614550</v>
          </cell>
        </row>
        <row r="2953">
          <cell r="C2953" t="str">
            <v>bKY9eH</v>
          </cell>
          <cell r="D2953" t="str">
            <v>89184262591</v>
          </cell>
        </row>
        <row r="2954">
          <cell r="C2954" t="str">
            <v>aC2P1w</v>
          </cell>
          <cell r="D2954" t="str">
            <v>55096697568</v>
          </cell>
        </row>
        <row r="2955">
          <cell r="C2955" t="str">
            <v>fwLCOD</v>
          </cell>
          <cell r="D2955" t="str">
            <v>38791056500</v>
          </cell>
        </row>
        <row r="2956">
          <cell r="C2956" t="str">
            <v>OkykeC</v>
          </cell>
          <cell r="D2956" t="str">
            <v>51294656520</v>
          </cell>
        </row>
        <row r="2957">
          <cell r="C2957" t="str">
            <v>MGhbqe</v>
          </cell>
          <cell r="D2957" t="str">
            <v>36552143591</v>
          </cell>
        </row>
        <row r="2958">
          <cell r="C2958" t="str">
            <v>KyjElp</v>
          </cell>
          <cell r="D2958" t="str">
            <v>05525700522</v>
          </cell>
        </row>
        <row r="2959">
          <cell r="C2959" t="str">
            <v>kfoqrc</v>
          </cell>
          <cell r="D2959" t="str">
            <v>02122843551</v>
          </cell>
        </row>
        <row r="2960">
          <cell r="C2960" t="str">
            <v>FZRdkb</v>
          </cell>
          <cell r="D2960" t="str">
            <v>03808112514</v>
          </cell>
        </row>
        <row r="2961">
          <cell r="C2961" t="str">
            <v>HjaRvL</v>
          </cell>
        </row>
        <row r="2962">
          <cell r="C2962" t="str">
            <v>BlNx2N</v>
          </cell>
          <cell r="D2962" t="str">
            <v>45303932591</v>
          </cell>
        </row>
        <row r="2963">
          <cell r="C2963" t="str">
            <v>9ZrtW4</v>
          </cell>
          <cell r="D2963" t="str">
            <v>00912813504</v>
          </cell>
        </row>
        <row r="2964">
          <cell r="C2964" t="str">
            <v>RBGOUv</v>
          </cell>
          <cell r="D2964" t="str">
            <v>06385043509</v>
          </cell>
        </row>
        <row r="2965">
          <cell r="C2965" t="str">
            <v>ztmbm0</v>
          </cell>
          <cell r="D2965" t="str">
            <v>07753801562</v>
          </cell>
        </row>
        <row r="2966">
          <cell r="C2966" t="str">
            <v>nVLU8R</v>
          </cell>
          <cell r="D2966" t="str">
            <v>08693087509</v>
          </cell>
        </row>
        <row r="2967">
          <cell r="C2967" t="str">
            <v>C7SXH0</v>
          </cell>
          <cell r="D2967" t="str">
            <v>08978932550</v>
          </cell>
        </row>
        <row r="2968">
          <cell r="C2968" t="str">
            <v>SFkvIx</v>
          </cell>
          <cell r="D2968" t="str">
            <v>06175019555</v>
          </cell>
        </row>
        <row r="2969">
          <cell r="C2969" t="str">
            <v>piWCDr</v>
          </cell>
          <cell r="D2969" t="str">
            <v>07462326590</v>
          </cell>
        </row>
        <row r="2970">
          <cell r="C2970" t="str">
            <v>tYPkRQ</v>
          </cell>
          <cell r="D2970" t="str">
            <v>06861546577</v>
          </cell>
        </row>
        <row r="2971">
          <cell r="C2971" t="str">
            <v>nXwW0Y</v>
          </cell>
          <cell r="D2971" t="str">
            <v>03613619555</v>
          </cell>
        </row>
        <row r="2972">
          <cell r="C2972" t="str">
            <v>gKSoal</v>
          </cell>
          <cell r="D2972" t="str">
            <v>06780344516</v>
          </cell>
        </row>
        <row r="2973">
          <cell r="C2973" t="str">
            <v>aemgd8</v>
          </cell>
          <cell r="D2973" t="str">
            <v>02054724513</v>
          </cell>
        </row>
        <row r="2974">
          <cell r="C2974" t="str">
            <v>s5KeMk</v>
          </cell>
          <cell r="D2974" t="str">
            <v>00521470536</v>
          </cell>
        </row>
        <row r="2975">
          <cell r="C2975" t="str">
            <v>eaqMx8</v>
          </cell>
          <cell r="D2975" t="str">
            <v>08072242512</v>
          </cell>
        </row>
        <row r="2976">
          <cell r="C2976" t="str">
            <v>UEJTrO</v>
          </cell>
          <cell r="D2976" t="str">
            <v>31903967520</v>
          </cell>
        </row>
        <row r="2977">
          <cell r="C2977" t="str">
            <v>pGRc6f</v>
          </cell>
          <cell r="D2977" t="str">
            <v>07947892504</v>
          </cell>
        </row>
        <row r="2978">
          <cell r="C2978" t="str">
            <v>WT2kua</v>
          </cell>
          <cell r="D2978" t="str">
            <v>86616915590</v>
          </cell>
        </row>
        <row r="2979">
          <cell r="C2979" t="str">
            <v>3M7XhW</v>
          </cell>
          <cell r="D2979" t="str">
            <v>56190656854</v>
          </cell>
        </row>
        <row r="2980">
          <cell r="C2980" t="str">
            <v>RwfmqJ</v>
          </cell>
          <cell r="D2980" t="str">
            <v>08648427592</v>
          </cell>
        </row>
        <row r="2981">
          <cell r="C2981" t="str">
            <v>umI4L4</v>
          </cell>
          <cell r="D2981" t="str">
            <v>07163136501</v>
          </cell>
        </row>
        <row r="2982">
          <cell r="C2982" t="str">
            <v>6QV1Cr</v>
          </cell>
          <cell r="D2982" t="str">
            <v>03168790532</v>
          </cell>
        </row>
        <row r="2983">
          <cell r="C2983" t="str">
            <v>evx2xT</v>
          </cell>
          <cell r="D2983" t="str">
            <v>05512604597</v>
          </cell>
        </row>
        <row r="2984">
          <cell r="C2984" t="str">
            <v>iZvVSY</v>
          </cell>
          <cell r="D2984" t="str">
            <v>05142893506</v>
          </cell>
        </row>
        <row r="2985">
          <cell r="C2985" t="str">
            <v>KLDD86</v>
          </cell>
          <cell r="D2985" t="str">
            <v>99097150582</v>
          </cell>
        </row>
        <row r="2986">
          <cell r="C2986" t="str">
            <v>PKlKAo</v>
          </cell>
          <cell r="D2986" t="str">
            <v>79413587515</v>
          </cell>
        </row>
        <row r="2987">
          <cell r="C2987" t="str">
            <v>i09ki1</v>
          </cell>
          <cell r="D2987" t="str">
            <v>79413587515</v>
          </cell>
        </row>
        <row r="2988">
          <cell r="C2988" t="str">
            <v>tvR5TL</v>
          </cell>
          <cell r="D2988" t="str">
            <v>94934630520</v>
          </cell>
        </row>
        <row r="2989">
          <cell r="C2989" t="str">
            <v>0NQ6xj</v>
          </cell>
          <cell r="D2989" t="str">
            <v>26286440534</v>
          </cell>
        </row>
        <row r="2990">
          <cell r="C2990" t="str">
            <v>7cE7jj</v>
          </cell>
          <cell r="D2990" t="str">
            <v>94934592504</v>
          </cell>
        </row>
        <row r="2991">
          <cell r="C2991" t="str">
            <v>01qx7o</v>
          </cell>
          <cell r="D2991" t="str">
            <v>52198677504</v>
          </cell>
        </row>
        <row r="2992">
          <cell r="C2992" t="str">
            <v>JHNSSH</v>
          </cell>
        </row>
        <row r="2993">
          <cell r="C2993" t="str">
            <v>6GVAiV</v>
          </cell>
          <cell r="D2993" t="str">
            <v>30879116587</v>
          </cell>
        </row>
        <row r="2994">
          <cell r="C2994" t="str">
            <v>z3IQKU</v>
          </cell>
          <cell r="D2994" t="str">
            <v>04613446538</v>
          </cell>
        </row>
        <row r="2995">
          <cell r="C2995" t="str">
            <v>NkgbZZ</v>
          </cell>
          <cell r="D2995" t="str">
            <v>45098646553</v>
          </cell>
        </row>
        <row r="2996">
          <cell r="C2996" t="str">
            <v>2bg0gl</v>
          </cell>
          <cell r="D2996" t="str">
            <v>45098646553</v>
          </cell>
        </row>
        <row r="2997">
          <cell r="C2997" t="str">
            <v>uTme0b</v>
          </cell>
          <cell r="D2997" t="str">
            <v>04484530538</v>
          </cell>
        </row>
        <row r="2998">
          <cell r="C2998" t="str">
            <v>ARADq9</v>
          </cell>
          <cell r="D2998" t="str">
            <v>95839771520</v>
          </cell>
        </row>
        <row r="2999">
          <cell r="C2999" t="str">
            <v>ks0Ojv</v>
          </cell>
          <cell r="D2999" t="str">
            <v>41030419515</v>
          </cell>
        </row>
        <row r="3000">
          <cell r="C3000" t="str">
            <v>VlLkk8</v>
          </cell>
          <cell r="D3000" t="str">
            <v>60646055534</v>
          </cell>
        </row>
        <row r="3001">
          <cell r="C3001" t="str">
            <v>iMcPzg</v>
          </cell>
          <cell r="D3001" t="str">
            <v>36095788587</v>
          </cell>
        </row>
        <row r="3002">
          <cell r="C3002" t="str">
            <v>64kSun</v>
          </cell>
          <cell r="D3002" t="str">
            <v>00055915540</v>
          </cell>
        </row>
        <row r="3003">
          <cell r="C3003" t="str">
            <v>bxewXe</v>
          </cell>
          <cell r="D3003" t="str">
            <v>85384992549</v>
          </cell>
        </row>
        <row r="3004">
          <cell r="C3004" t="str">
            <v>JK219K</v>
          </cell>
          <cell r="D3004" t="str">
            <v>63150387515</v>
          </cell>
        </row>
        <row r="3005">
          <cell r="C3005" t="str">
            <v>ZRjdob</v>
          </cell>
          <cell r="D3005" t="str">
            <v>87306336568</v>
          </cell>
        </row>
        <row r="3006">
          <cell r="C3006" t="str">
            <v>ZBIQb0</v>
          </cell>
          <cell r="D3006" t="str">
            <v>17861535568</v>
          </cell>
        </row>
        <row r="3007">
          <cell r="C3007" t="str">
            <v>E9fhue</v>
          </cell>
          <cell r="D3007" t="str">
            <v>17861535568</v>
          </cell>
        </row>
        <row r="3008">
          <cell r="C3008" t="str">
            <v>NfMKUz</v>
          </cell>
          <cell r="D3008" t="str">
            <v>17861535568</v>
          </cell>
        </row>
        <row r="3009">
          <cell r="C3009" t="str">
            <v>CxrUCc</v>
          </cell>
          <cell r="D3009" t="str">
            <v>44854790563</v>
          </cell>
        </row>
        <row r="3010">
          <cell r="C3010" t="str">
            <v>6LO884</v>
          </cell>
          <cell r="D3010" t="str">
            <v>28647092520</v>
          </cell>
        </row>
        <row r="3011">
          <cell r="C3011" t="str">
            <v>IIHQZt</v>
          </cell>
          <cell r="D3011" t="str">
            <v>48959740578</v>
          </cell>
        </row>
        <row r="3012">
          <cell r="C3012" t="str">
            <v>dhowD3</v>
          </cell>
          <cell r="D3012" t="str">
            <v>48959740578</v>
          </cell>
        </row>
        <row r="3013">
          <cell r="C3013" t="str">
            <v>LZ600z</v>
          </cell>
          <cell r="D3013" t="str">
            <v>48959740578</v>
          </cell>
        </row>
        <row r="3014">
          <cell r="C3014" t="str">
            <v>NAdO5R</v>
          </cell>
          <cell r="D3014" t="str">
            <v>48959740578</v>
          </cell>
        </row>
        <row r="3015">
          <cell r="C3015" t="str">
            <v>2Ba7Ej</v>
          </cell>
          <cell r="D3015" t="str">
            <v>02642860574</v>
          </cell>
        </row>
        <row r="3016">
          <cell r="C3016" t="str">
            <v>wKiICn</v>
          </cell>
          <cell r="D3016" t="str">
            <v>34744169520</v>
          </cell>
        </row>
        <row r="3017">
          <cell r="C3017" t="str">
            <v>ZerV3w</v>
          </cell>
          <cell r="D3017" t="str">
            <v>34744169520</v>
          </cell>
        </row>
        <row r="3018">
          <cell r="C3018" t="str">
            <v>6E0WZU</v>
          </cell>
          <cell r="D3018" t="str">
            <v>86218031519</v>
          </cell>
        </row>
        <row r="3019">
          <cell r="C3019" t="str">
            <v>LxeAnC</v>
          </cell>
          <cell r="D3019" t="str">
            <v>03599559597</v>
          </cell>
        </row>
        <row r="3020">
          <cell r="C3020" t="str">
            <v>fk1VZr</v>
          </cell>
          <cell r="D3020" t="str">
            <v>05285279593</v>
          </cell>
        </row>
        <row r="3021">
          <cell r="C3021" t="str">
            <v>MO2MVY</v>
          </cell>
          <cell r="D3021" t="str">
            <v>04824216575</v>
          </cell>
        </row>
        <row r="3022">
          <cell r="C3022" t="str">
            <v>ChSsCW</v>
          </cell>
          <cell r="D3022" t="str">
            <v>04690174571</v>
          </cell>
        </row>
        <row r="3023">
          <cell r="C3023" t="str">
            <v>D5Bde9</v>
          </cell>
          <cell r="D3023" t="str">
            <v>03337853552</v>
          </cell>
        </row>
        <row r="3024">
          <cell r="C3024" t="str">
            <v>Ao93XW</v>
          </cell>
          <cell r="D3024" t="str">
            <v>04632740594</v>
          </cell>
        </row>
        <row r="3025">
          <cell r="C3025" t="str">
            <v>Mx2nhz</v>
          </cell>
          <cell r="D3025" t="str">
            <v>00964772531</v>
          </cell>
        </row>
        <row r="3026">
          <cell r="C3026" t="str">
            <v>UOhniV</v>
          </cell>
          <cell r="D3026" t="str">
            <v>07543991500</v>
          </cell>
        </row>
        <row r="3027">
          <cell r="C3027" t="str">
            <v>vlMCXe</v>
          </cell>
          <cell r="D3027" t="str">
            <v>06447974527</v>
          </cell>
        </row>
        <row r="3028">
          <cell r="C3028" t="str">
            <v>vJ2EIK</v>
          </cell>
          <cell r="D3028" t="str">
            <v>07014386573</v>
          </cell>
        </row>
        <row r="3029">
          <cell r="C3029" t="str">
            <v>O0gQAW</v>
          </cell>
          <cell r="D3029" t="str">
            <v>83547703549</v>
          </cell>
        </row>
        <row r="3030">
          <cell r="C3030" t="str">
            <v>zZgFJv</v>
          </cell>
          <cell r="D3030" t="str">
            <v>83547703549</v>
          </cell>
        </row>
        <row r="3031">
          <cell r="C3031" t="str">
            <v>ILW6L7</v>
          </cell>
          <cell r="D3031" t="str">
            <v>75856867572</v>
          </cell>
        </row>
        <row r="3032">
          <cell r="C3032" t="str">
            <v>0MnGLY</v>
          </cell>
          <cell r="D3032" t="str">
            <v>84947691549</v>
          </cell>
        </row>
        <row r="3033">
          <cell r="C3033" t="str">
            <v>6tdS93</v>
          </cell>
          <cell r="D3033" t="str">
            <v>02766730184</v>
          </cell>
        </row>
        <row r="3034">
          <cell r="C3034" t="str">
            <v>bGbpfe</v>
          </cell>
          <cell r="D3034" t="str">
            <v>01737656531</v>
          </cell>
        </row>
        <row r="3035">
          <cell r="C3035" t="str">
            <v>AWyYAB</v>
          </cell>
          <cell r="D3035" t="str">
            <v>78944120587</v>
          </cell>
        </row>
        <row r="3036">
          <cell r="C3036" t="str">
            <v>m7OfiV</v>
          </cell>
          <cell r="D3036" t="str">
            <v>02884251545</v>
          </cell>
        </row>
        <row r="3037">
          <cell r="C3037" t="str">
            <v>h5rOcb</v>
          </cell>
          <cell r="D3037" t="str">
            <v>02884251545</v>
          </cell>
        </row>
        <row r="3038">
          <cell r="C3038" t="str">
            <v>d56Yn2</v>
          </cell>
          <cell r="D3038" t="str">
            <v>42427525553</v>
          </cell>
        </row>
        <row r="3039">
          <cell r="C3039" t="str">
            <v>AQ7bmn</v>
          </cell>
          <cell r="D3039" t="str">
            <v>10128773537</v>
          </cell>
        </row>
        <row r="3040">
          <cell r="C3040" t="str">
            <v>ndxKpn</v>
          </cell>
          <cell r="D3040" t="str">
            <v>05526801500</v>
          </cell>
        </row>
        <row r="3041">
          <cell r="C3041" t="str">
            <v>HG1hRP</v>
          </cell>
          <cell r="D3041" t="str">
            <v>48557234520</v>
          </cell>
        </row>
        <row r="3042">
          <cell r="C3042" t="str">
            <v>vtp6Xj</v>
          </cell>
          <cell r="D3042" t="str">
            <v>52155340559</v>
          </cell>
        </row>
        <row r="3043">
          <cell r="C3043" t="str">
            <v>95bMpr</v>
          </cell>
          <cell r="D3043" t="str">
            <v>86892745539</v>
          </cell>
        </row>
        <row r="3044">
          <cell r="C3044" t="str">
            <v>QbLmM3</v>
          </cell>
          <cell r="D3044" t="str">
            <v>21867356520</v>
          </cell>
        </row>
        <row r="3045">
          <cell r="C3045" t="str">
            <v>cjUCNn</v>
          </cell>
          <cell r="D3045" t="str">
            <v>05994336556</v>
          </cell>
        </row>
        <row r="3046">
          <cell r="C3046" t="str">
            <v>S7jf8F</v>
          </cell>
          <cell r="D3046" t="str">
            <v>05994336556</v>
          </cell>
        </row>
        <row r="3047">
          <cell r="C3047" t="str">
            <v>sXzkNu</v>
          </cell>
          <cell r="D3047" t="str">
            <v>78822726553</v>
          </cell>
        </row>
        <row r="3048">
          <cell r="C3048" t="str">
            <v>yTAxql</v>
          </cell>
          <cell r="D3048" t="str">
            <v>25354961866</v>
          </cell>
        </row>
        <row r="3049">
          <cell r="C3049" t="str">
            <v>YYroJj</v>
          </cell>
          <cell r="D3049" t="str">
            <v>06662789542</v>
          </cell>
        </row>
        <row r="3050">
          <cell r="C3050" t="str">
            <v>zci87p</v>
          </cell>
        </row>
        <row r="3051">
          <cell r="C3051" t="str">
            <v>OM46Id</v>
          </cell>
          <cell r="D3051" t="str">
            <v>03476668509</v>
          </cell>
        </row>
        <row r="3052">
          <cell r="C3052" t="str">
            <v>KZegWu</v>
          </cell>
          <cell r="D3052" t="str">
            <v>06481777500</v>
          </cell>
        </row>
        <row r="3053">
          <cell r="C3053" t="str">
            <v>mw57Bm</v>
          </cell>
          <cell r="D3053" t="str">
            <v>07521982541</v>
          </cell>
        </row>
        <row r="3054">
          <cell r="C3054" t="str">
            <v>RHLOkZ</v>
          </cell>
          <cell r="D3054" t="str">
            <v>02961516536</v>
          </cell>
        </row>
        <row r="3055">
          <cell r="C3055" t="str">
            <v>cq05xB</v>
          </cell>
          <cell r="D3055" t="str">
            <v>03100764552</v>
          </cell>
        </row>
        <row r="3056">
          <cell r="C3056" t="str">
            <v>wATp0V</v>
          </cell>
          <cell r="D3056" t="str">
            <v>07797211523</v>
          </cell>
        </row>
        <row r="3057">
          <cell r="C3057" t="str">
            <v>xF9pEn</v>
          </cell>
          <cell r="D3057" t="str">
            <v>02961516536</v>
          </cell>
        </row>
        <row r="3058">
          <cell r="C3058" t="str">
            <v>0kugqK</v>
          </cell>
          <cell r="D3058" t="str">
            <v>06593611590</v>
          </cell>
        </row>
        <row r="3059">
          <cell r="C3059" t="str">
            <v>u7JnKm</v>
          </cell>
          <cell r="D3059" t="str">
            <v>02041372508</v>
          </cell>
        </row>
        <row r="3060">
          <cell r="C3060" t="str">
            <v>ud2saW</v>
          </cell>
          <cell r="D3060" t="str">
            <v>04526682551</v>
          </cell>
        </row>
        <row r="3061">
          <cell r="C3061" t="str">
            <v>JiEaal</v>
          </cell>
          <cell r="D3061" t="str">
            <v>06937230508</v>
          </cell>
        </row>
        <row r="3062">
          <cell r="C3062" t="str">
            <v>WaLsHL</v>
          </cell>
          <cell r="D3062" t="str">
            <v>80310389534</v>
          </cell>
        </row>
        <row r="3063">
          <cell r="C3063" t="str">
            <v>rFfj9L</v>
          </cell>
          <cell r="D3063" t="str">
            <v>07985729577</v>
          </cell>
        </row>
        <row r="3064">
          <cell r="C3064" t="str">
            <v>s8wppM</v>
          </cell>
          <cell r="D3064" t="str">
            <v>89586441504</v>
          </cell>
        </row>
        <row r="3065">
          <cell r="C3065" t="str">
            <v>W7QEP0</v>
          </cell>
          <cell r="D3065" t="str">
            <v>08696952588</v>
          </cell>
        </row>
        <row r="3066">
          <cell r="C3066" t="str">
            <v>DoNP3O</v>
          </cell>
          <cell r="D3066" t="str">
            <v>06055379503</v>
          </cell>
        </row>
        <row r="3067">
          <cell r="C3067" t="str">
            <v>XsDJeC</v>
          </cell>
          <cell r="D3067" t="str">
            <v>82368139591</v>
          </cell>
        </row>
        <row r="3068">
          <cell r="C3068" t="str">
            <v>dOV16f</v>
          </cell>
          <cell r="D3068" t="str">
            <v>06041699578</v>
          </cell>
        </row>
        <row r="3069">
          <cell r="C3069" t="str">
            <v>opwv6U</v>
          </cell>
          <cell r="D3069" t="str">
            <v>45468630559</v>
          </cell>
        </row>
        <row r="3070">
          <cell r="C3070" t="str">
            <v>EX4dvW</v>
          </cell>
          <cell r="D3070" t="str">
            <v>02515963544</v>
          </cell>
        </row>
        <row r="3071">
          <cell r="C3071" t="str">
            <v>Dqrl0u</v>
          </cell>
          <cell r="D3071" t="str">
            <v>07570049543</v>
          </cell>
        </row>
        <row r="3072">
          <cell r="C3072" t="str">
            <v>3ZmsGW</v>
          </cell>
          <cell r="D3072" t="str">
            <v>04105984020</v>
          </cell>
        </row>
        <row r="3073">
          <cell r="C3073" t="str">
            <v>9TDkO0</v>
          </cell>
          <cell r="D3073" t="str">
            <v>05724962578</v>
          </cell>
        </row>
        <row r="3074">
          <cell r="C3074" t="str">
            <v>39yrH5</v>
          </cell>
          <cell r="D3074" t="str">
            <v>86359274515</v>
          </cell>
        </row>
        <row r="3075">
          <cell r="C3075" t="str">
            <v>OUgbnA</v>
          </cell>
          <cell r="D3075" t="str">
            <v>77703855553</v>
          </cell>
        </row>
        <row r="3076">
          <cell r="C3076" t="str">
            <v>YxeRTT</v>
          </cell>
          <cell r="D3076" t="str">
            <v>77703855553</v>
          </cell>
        </row>
        <row r="3077">
          <cell r="C3077" t="str">
            <v>dGnSj5</v>
          </cell>
          <cell r="D3077" t="str">
            <v>07377180560</v>
          </cell>
        </row>
        <row r="3078">
          <cell r="C3078" t="str">
            <v>FjiB9Y</v>
          </cell>
          <cell r="D3078" t="str">
            <v>05878964503</v>
          </cell>
        </row>
        <row r="3079">
          <cell r="C3079" t="str">
            <v>PcSG3u</v>
          </cell>
          <cell r="D3079" t="str">
            <v>07388148574</v>
          </cell>
        </row>
        <row r="3080">
          <cell r="C3080" t="str">
            <v>gosqK8</v>
          </cell>
          <cell r="D3080" t="str">
            <v>08559059563</v>
          </cell>
        </row>
        <row r="3081">
          <cell r="C3081" t="str">
            <v>2a61B7</v>
          </cell>
          <cell r="D3081" t="str">
            <v>05851338598</v>
          </cell>
        </row>
        <row r="3082">
          <cell r="C3082" t="str">
            <v>mzx4Da</v>
          </cell>
          <cell r="D3082" t="str">
            <v>02822536538</v>
          </cell>
        </row>
        <row r="3083">
          <cell r="C3083" t="str">
            <v>ynQMFw</v>
          </cell>
          <cell r="D3083" t="str">
            <v>85833702577</v>
          </cell>
        </row>
        <row r="3084">
          <cell r="C3084" t="str">
            <v>i9mLMp</v>
          </cell>
          <cell r="D3084" t="str">
            <v>07758339590</v>
          </cell>
        </row>
        <row r="3085">
          <cell r="C3085" t="str">
            <v>7ZI4GS</v>
          </cell>
          <cell r="D3085" t="str">
            <v>84032464553</v>
          </cell>
        </row>
        <row r="3086">
          <cell r="C3086" t="str">
            <v>SFi0gE</v>
          </cell>
          <cell r="D3086" t="str">
            <v>86244812522</v>
          </cell>
        </row>
        <row r="3087">
          <cell r="C3087" t="str">
            <v>EUoQ2C</v>
          </cell>
          <cell r="D3087" t="str">
            <v>02383157546</v>
          </cell>
        </row>
        <row r="3088">
          <cell r="C3088" t="str">
            <v>tq7M8i</v>
          </cell>
          <cell r="D3088" t="str">
            <v>05189085503</v>
          </cell>
        </row>
        <row r="3089">
          <cell r="C3089" t="str">
            <v>UAYB3P</v>
          </cell>
          <cell r="D3089" t="str">
            <v>07092761506</v>
          </cell>
        </row>
        <row r="3090">
          <cell r="C3090" t="str">
            <v>vdSZmZ</v>
          </cell>
          <cell r="D3090" t="str">
            <v>06646504571</v>
          </cell>
        </row>
        <row r="3091">
          <cell r="C3091" t="str">
            <v>pQlujc</v>
          </cell>
          <cell r="D3091" t="str">
            <v>03594465586</v>
          </cell>
        </row>
        <row r="3092">
          <cell r="C3092" t="str">
            <v>kJNofV</v>
          </cell>
          <cell r="D3092" t="str">
            <v>85794342544</v>
          </cell>
        </row>
        <row r="3093">
          <cell r="C3093" t="str">
            <v>btCcOh</v>
          </cell>
          <cell r="D3093" t="str">
            <v>02515995586</v>
          </cell>
        </row>
        <row r="3094">
          <cell r="C3094" t="str">
            <v>RWN1sQ</v>
          </cell>
          <cell r="D3094" t="str">
            <v>04899475578</v>
          </cell>
        </row>
        <row r="3095">
          <cell r="C3095" t="str">
            <v>w5h77D</v>
          </cell>
          <cell r="D3095" t="str">
            <v>04899475578</v>
          </cell>
        </row>
        <row r="3096">
          <cell r="C3096" t="str">
            <v>jVv2Xg</v>
          </cell>
          <cell r="D3096" t="str">
            <v>04535869537</v>
          </cell>
        </row>
        <row r="3097">
          <cell r="C3097" t="str">
            <v>IBfxjt</v>
          </cell>
          <cell r="D3097" t="str">
            <v>02848378573</v>
          </cell>
        </row>
        <row r="3098">
          <cell r="C3098" t="str">
            <v>0hGpa7</v>
          </cell>
          <cell r="D3098" t="str">
            <v>56317522553</v>
          </cell>
        </row>
        <row r="3099">
          <cell r="C3099" t="str">
            <v>P9Dj0j</v>
          </cell>
          <cell r="D3099" t="str">
            <v>08193627512</v>
          </cell>
        </row>
        <row r="3100">
          <cell r="C3100" t="str">
            <v>4v465D</v>
          </cell>
          <cell r="D3100" t="str">
            <v>87239205568</v>
          </cell>
        </row>
        <row r="3101">
          <cell r="C3101" t="str">
            <v>56KY5H</v>
          </cell>
          <cell r="D3101" t="str">
            <v>02432787560</v>
          </cell>
        </row>
        <row r="3102">
          <cell r="C3102" t="str">
            <v>Qo7xvw</v>
          </cell>
          <cell r="D3102" t="str">
            <v>44840322520</v>
          </cell>
        </row>
        <row r="3103">
          <cell r="C3103" t="str">
            <v>GyECYX</v>
          </cell>
          <cell r="D3103" t="str">
            <v>04745620500</v>
          </cell>
        </row>
        <row r="3104">
          <cell r="C3104" t="str">
            <v>myVbGz</v>
          </cell>
          <cell r="D3104" t="str">
            <v>90790863634</v>
          </cell>
        </row>
        <row r="3105">
          <cell r="C3105" t="str">
            <v>3FC4nu</v>
          </cell>
          <cell r="D3105" t="str">
            <v>05976562582</v>
          </cell>
        </row>
        <row r="3106">
          <cell r="C3106" t="str">
            <v>qJqDTs</v>
          </cell>
          <cell r="D3106" t="str">
            <v>05454732508</v>
          </cell>
        </row>
        <row r="3107">
          <cell r="C3107" t="str">
            <v>dmD23e</v>
          </cell>
          <cell r="D3107" t="str">
            <v>05454732508</v>
          </cell>
        </row>
        <row r="3108">
          <cell r="C3108" t="str">
            <v>o8Wyda</v>
          </cell>
          <cell r="D3108" t="str">
            <v>05874175520</v>
          </cell>
        </row>
        <row r="3109">
          <cell r="C3109" t="str">
            <v>IHWArQ</v>
          </cell>
          <cell r="D3109" t="str">
            <v>07379352512</v>
          </cell>
        </row>
        <row r="3110">
          <cell r="C3110" t="str">
            <v>G4sQRP</v>
          </cell>
          <cell r="D3110" t="str">
            <v>85990182562</v>
          </cell>
        </row>
        <row r="3111">
          <cell r="C3111" t="str">
            <v>5T9ix2</v>
          </cell>
          <cell r="D3111" t="str">
            <v>05466418579</v>
          </cell>
        </row>
        <row r="3112">
          <cell r="C3112" t="str">
            <v>jPXpw9</v>
          </cell>
          <cell r="D3112" t="str">
            <v>85388378500</v>
          </cell>
        </row>
        <row r="3113">
          <cell r="C3113" t="str">
            <v>CYUSSX</v>
          </cell>
          <cell r="D3113" t="str">
            <v>04917320585</v>
          </cell>
        </row>
        <row r="3114">
          <cell r="C3114" t="str">
            <v>y3JLRI</v>
          </cell>
          <cell r="D3114" t="str">
            <v>07472126519</v>
          </cell>
        </row>
        <row r="3115">
          <cell r="C3115" t="str">
            <v>RkVvcM</v>
          </cell>
          <cell r="D3115" t="str">
            <v>86221840562</v>
          </cell>
        </row>
        <row r="3116">
          <cell r="C3116" t="str">
            <v>kQ96Gh</v>
          </cell>
          <cell r="D3116" t="str">
            <v>86755611565</v>
          </cell>
        </row>
        <row r="3117">
          <cell r="C3117" t="str">
            <v>seOMLy</v>
          </cell>
          <cell r="D3117" t="str">
            <v>86676522535</v>
          </cell>
        </row>
        <row r="3118">
          <cell r="C3118" t="str">
            <v>3sy55D</v>
          </cell>
          <cell r="D3118" t="str">
            <v>86373970507</v>
          </cell>
        </row>
        <row r="3119">
          <cell r="C3119" t="str">
            <v>SjOKyO</v>
          </cell>
          <cell r="D3119" t="str">
            <v>07348785590</v>
          </cell>
        </row>
        <row r="3120">
          <cell r="C3120" t="str">
            <v>GsNOLB</v>
          </cell>
          <cell r="D3120" t="str">
            <v>80533299500</v>
          </cell>
        </row>
        <row r="3121">
          <cell r="C3121" t="str">
            <v>JkiFG6</v>
          </cell>
          <cell r="D3121" t="str">
            <v>09106014534</v>
          </cell>
        </row>
        <row r="3122">
          <cell r="C3122" t="str">
            <v>snVZx1</v>
          </cell>
          <cell r="D3122" t="str">
            <v>07312984541</v>
          </cell>
        </row>
        <row r="3123">
          <cell r="C3123" t="str">
            <v>TpfnGx</v>
          </cell>
          <cell r="D3123" t="str">
            <v>02397590280</v>
          </cell>
        </row>
        <row r="3124">
          <cell r="C3124" t="str">
            <v>BUnRyv</v>
          </cell>
          <cell r="D3124" t="str">
            <v>02250644560</v>
          </cell>
        </row>
        <row r="3125">
          <cell r="C3125" t="str">
            <v>zAtF4b</v>
          </cell>
          <cell r="D3125" t="str">
            <v>58138544520</v>
          </cell>
        </row>
        <row r="3126">
          <cell r="C3126" t="str">
            <v>h4NxZJ</v>
          </cell>
          <cell r="D3126" t="str">
            <v>00569430593</v>
          </cell>
        </row>
        <row r="3127">
          <cell r="C3127" t="str">
            <v>KwQek5</v>
          </cell>
          <cell r="D3127" t="str">
            <v>01323360573</v>
          </cell>
        </row>
        <row r="3128">
          <cell r="C3128" t="str">
            <v>rupCA7</v>
          </cell>
          <cell r="D3128" t="str">
            <v>61208531549</v>
          </cell>
        </row>
        <row r="3129">
          <cell r="C3129" t="str">
            <v>buqq1C</v>
          </cell>
          <cell r="D3129" t="str">
            <v>36658618534</v>
          </cell>
        </row>
        <row r="3130">
          <cell r="C3130" t="str">
            <v>aMTjq3</v>
          </cell>
          <cell r="D3130" t="str">
            <v>00871650584</v>
          </cell>
        </row>
        <row r="3131">
          <cell r="C3131" t="str">
            <v>pwGq9v</v>
          </cell>
          <cell r="D3131" t="str">
            <v>00871650584</v>
          </cell>
        </row>
        <row r="3132">
          <cell r="C3132" t="str">
            <v>Xrwooe</v>
          </cell>
          <cell r="D3132" t="str">
            <v>01005552509</v>
          </cell>
        </row>
        <row r="3133">
          <cell r="C3133" t="str">
            <v>Haiaj8</v>
          </cell>
          <cell r="D3133" t="str">
            <v>00594341558</v>
          </cell>
        </row>
        <row r="3134">
          <cell r="C3134" t="str">
            <v>dvwILw</v>
          </cell>
          <cell r="D3134" t="str">
            <v>06818784526</v>
          </cell>
        </row>
        <row r="3135">
          <cell r="C3135" t="str">
            <v>YHKBNd</v>
          </cell>
          <cell r="D3135" t="str">
            <v>45872023553</v>
          </cell>
        </row>
        <row r="3136">
          <cell r="C3136" t="str">
            <v>X0jcDU</v>
          </cell>
          <cell r="D3136" t="str">
            <v>05560960535</v>
          </cell>
        </row>
        <row r="3137">
          <cell r="C3137" t="str">
            <v>a37Dz6</v>
          </cell>
          <cell r="D3137" t="str">
            <v>02256001539</v>
          </cell>
        </row>
        <row r="3138">
          <cell r="C3138" t="str">
            <v>zG8rAF</v>
          </cell>
          <cell r="D3138" t="str">
            <v>78680271500</v>
          </cell>
        </row>
        <row r="3139">
          <cell r="C3139" t="str">
            <v>Q2FA3u</v>
          </cell>
          <cell r="D3139" t="str">
            <v>03153760586</v>
          </cell>
        </row>
        <row r="3140">
          <cell r="C3140" t="str">
            <v>xmOckQ</v>
          </cell>
          <cell r="D3140" t="str">
            <v>09918906553</v>
          </cell>
        </row>
        <row r="3141">
          <cell r="C3141" t="str">
            <v>ltBlno</v>
          </cell>
          <cell r="D3141" t="str">
            <v>96595922568</v>
          </cell>
        </row>
        <row r="3142">
          <cell r="C3142" t="str">
            <v>hOMJE5</v>
          </cell>
          <cell r="D3142" t="str">
            <v>78667526568</v>
          </cell>
        </row>
        <row r="3143">
          <cell r="C3143" t="str">
            <v>vh8FU1</v>
          </cell>
          <cell r="D3143" t="str">
            <v>07734703526</v>
          </cell>
        </row>
        <row r="3144">
          <cell r="C3144" t="str">
            <v>maOrAP</v>
          </cell>
          <cell r="D3144" t="str">
            <v>00494326565</v>
          </cell>
        </row>
        <row r="3145">
          <cell r="C3145" t="str">
            <v>PKLVys</v>
          </cell>
          <cell r="D3145" t="str">
            <v>54977401549</v>
          </cell>
        </row>
        <row r="3146">
          <cell r="C3146" t="str">
            <v>5JH4Tv</v>
          </cell>
          <cell r="D3146" t="str">
            <v>60826657591</v>
          </cell>
        </row>
        <row r="3147">
          <cell r="C3147" t="str">
            <v>SzYl0f</v>
          </cell>
          <cell r="D3147" t="str">
            <v>59783516515</v>
          </cell>
        </row>
        <row r="3148">
          <cell r="C3148" t="str">
            <v>z97hKN</v>
          </cell>
          <cell r="D3148" t="str">
            <v>63057344534</v>
          </cell>
        </row>
        <row r="3149">
          <cell r="C3149" t="str">
            <v>t8dXwO</v>
          </cell>
          <cell r="D3149" t="str">
            <v>47162384587</v>
          </cell>
        </row>
        <row r="3150">
          <cell r="C3150" t="str">
            <v>tyZbqF</v>
          </cell>
          <cell r="D3150" t="str">
            <v>06019905527</v>
          </cell>
        </row>
        <row r="3151">
          <cell r="C3151" t="str">
            <v>ZlG39E</v>
          </cell>
          <cell r="D3151" t="str">
            <v>06019905527</v>
          </cell>
        </row>
        <row r="3152">
          <cell r="C3152" t="str">
            <v>kxM8hX</v>
          </cell>
          <cell r="D3152" t="str">
            <v>08529514505</v>
          </cell>
        </row>
        <row r="3153">
          <cell r="C3153" t="str">
            <v>gsz7HL</v>
          </cell>
          <cell r="D3153" t="str">
            <v>06074651582</v>
          </cell>
        </row>
        <row r="3154">
          <cell r="C3154" t="str">
            <v>ZVyPlQ</v>
          </cell>
          <cell r="D3154" t="str">
            <v>29109205500</v>
          </cell>
        </row>
        <row r="3155">
          <cell r="C3155" t="str">
            <v>UVXPDp</v>
          </cell>
          <cell r="D3155" t="str">
            <v>29109205500</v>
          </cell>
        </row>
        <row r="3156">
          <cell r="C3156" t="str">
            <v>R3UdKr</v>
          </cell>
          <cell r="D3156" t="str">
            <v>29109205500</v>
          </cell>
        </row>
        <row r="3157">
          <cell r="C3157" t="str">
            <v>oXnbuh</v>
          </cell>
          <cell r="D3157" t="str">
            <v>29109205500</v>
          </cell>
        </row>
        <row r="3158">
          <cell r="C3158" t="str">
            <v>bcuI3o</v>
          </cell>
          <cell r="D3158" t="str">
            <v>24743593549</v>
          </cell>
        </row>
        <row r="3159">
          <cell r="C3159" t="str">
            <v>MYWMFK</v>
          </cell>
          <cell r="D3159" t="str">
            <v>03642389503</v>
          </cell>
        </row>
        <row r="3160">
          <cell r="C3160" t="str">
            <v>4yabVW</v>
          </cell>
          <cell r="D3160" t="str">
            <v>34777113787</v>
          </cell>
        </row>
        <row r="3161">
          <cell r="C3161" t="str">
            <v>QARX4p</v>
          </cell>
          <cell r="D3161" t="str">
            <v>11094222534</v>
          </cell>
        </row>
        <row r="3162">
          <cell r="C3162" t="str">
            <v>swKeaL</v>
          </cell>
          <cell r="D3162" t="str">
            <v>35257091534</v>
          </cell>
        </row>
        <row r="3163">
          <cell r="C3163" t="str">
            <v>fQYELD</v>
          </cell>
          <cell r="D3163" t="str">
            <v>39631966534</v>
          </cell>
        </row>
        <row r="3164">
          <cell r="C3164" t="str">
            <v>WXvbby</v>
          </cell>
          <cell r="D3164" t="str">
            <v>86266293544</v>
          </cell>
        </row>
        <row r="3165">
          <cell r="C3165" t="str">
            <v>5SWlmB</v>
          </cell>
          <cell r="D3165" t="str">
            <v>86266293544</v>
          </cell>
        </row>
        <row r="3166">
          <cell r="C3166" t="str">
            <v>5hSjTS</v>
          </cell>
          <cell r="D3166" t="str">
            <v>86266293544</v>
          </cell>
        </row>
        <row r="3167">
          <cell r="C3167" t="str">
            <v>F0nRMk</v>
          </cell>
          <cell r="D3167" t="str">
            <v>86266293544</v>
          </cell>
        </row>
        <row r="3168">
          <cell r="C3168" t="str">
            <v>6A5aSU</v>
          </cell>
          <cell r="D3168" t="str">
            <v>07829357536</v>
          </cell>
        </row>
        <row r="3169">
          <cell r="C3169" t="str">
            <v>uT1UCy</v>
          </cell>
        </row>
        <row r="3170">
          <cell r="C3170" t="str">
            <v>4Xm1CF</v>
          </cell>
          <cell r="D3170" t="str">
            <v>94999732572</v>
          </cell>
        </row>
        <row r="3171">
          <cell r="C3171" t="str">
            <v>IRZpmJ</v>
          </cell>
          <cell r="D3171" t="str">
            <v>07135868501</v>
          </cell>
        </row>
        <row r="3172">
          <cell r="C3172" t="str">
            <v>hRSt4h</v>
          </cell>
          <cell r="D3172" t="str">
            <v>15755312591</v>
          </cell>
        </row>
        <row r="3173">
          <cell r="C3173" t="str">
            <v>ArMHFr</v>
          </cell>
          <cell r="D3173" t="str">
            <v>92844251587</v>
          </cell>
        </row>
        <row r="3174">
          <cell r="C3174" t="str">
            <v>TBeb0X</v>
          </cell>
          <cell r="D3174" t="str">
            <v>00545502543</v>
          </cell>
        </row>
        <row r="3175">
          <cell r="C3175" t="str">
            <v>I8gXY5</v>
          </cell>
          <cell r="D3175" t="str">
            <v>25400665500</v>
          </cell>
        </row>
        <row r="3176">
          <cell r="C3176" t="str">
            <v>YhvAaA</v>
          </cell>
          <cell r="D3176" t="str">
            <v>05867985520</v>
          </cell>
        </row>
        <row r="3177">
          <cell r="C3177" t="str">
            <v>f4xwXA</v>
          </cell>
          <cell r="D3177" t="str">
            <v>11589833520</v>
          </cell>
        </row>
        <row r="3178">
          <cell r="C3178" t="str">
            <v>cFA1M0</v>
          </cell>
          <cell r="D3178" t="str">
            <v>79154094500</v>
          </cell>
        </row>
        <row r="3179">
          <cell r="C3179" t="str">
            <v>am3qbe</v>
          </cell>
          <cell r="D3179" t="str">
            <v>73227617587</v>
          </cell>
        </row>
        <row r="3180">
          <cell r="C3180" t="str">
            <v>IWuACn</v>
          </cell>
          <cell r="D3180" t="str">
            <v>08183162509</v>
          </cell>
        </row>
        <row r="3181">
          <cell r="C3181" t="str">
            <v>wH3BVm</v>
          </cell>
          <cell r="D3181" t="str">
            <v>11143212495</v>
          </cell>
        </row>
        <row r="3182">
          <cell r="C3182" t="str">
            <v>rqrez7</v>
          </cell>
          <cell r="D3182" t="str">
            <v>98287940559</v>
          </cell>
        </row>
        <row r="3183">
          <cell r="C3183" t="str">
            <v>JAMJMS</v>
          </cell>
          <cell r="D3183" t="str">
            <v>33197920597</v>
          </cell>
        </row>
        <row r="3184">
          <cell r="C3184" t="str">
            <v>SeINsG</v>
          </cell>
          <cell r="D3184" t="str">
            <v>12537102525</v>
          </cell>
        </row>
        <row r="3185">
          <cell r="C3185" t="str">
            <v>U82ruv</v>
          </cell>
          <cell r="D3185" t="str">
            <v>86477193523</v>
          </cell>
        </row>
        <row r="3186">
          <cell r="C3186" t="str">
            <v>34vtBb</v>
          </cell>
          <cell r="D3186" t="str">
            <v>86932791579</v>
          </cell>
        </row>
        <row r="3187">
          <cell r="C3187" t="str">
            <v>GYj7o5</v>
          </cell>
          <cell r="D3187" t="str">
            <v>39661520534</v>
          </cell>
        </row>
        <row r="3188">
          <cell r="C3188" t="str">
            <v>ZAt4kx</v>
          </cell>
          <cell r="D3188" t="str">
            <v>17832560525</v>
          </cell>
        </row>
        <row r="3189">
          <cell r="C3189" t="str">
            <v>DQPKzt</v>
          </cell>
          <cell r="D3189" t="str">
            <v>01091717486</v>
          </cell>
        </row>
        <row r="3190">
          <cell r="C3190" t="str">
            <v>cR3ZFd</v>
          </cell>
          <cell r="D3190" t="str">
            <v>75520575568</v>
          </cell>
        </row>
        <row r="3191">
          <cell r="C3191" t="str">
            <v>HlEkWa</v>
          </cell>
          <cell r="D3191" t="str">
            <v>01542186501</v>
          </cell>
        </row>
        <row r="3192">
          <cell r="C3192" t="str">
            <v>NoAIyG</v>
          </cell>
          <cell r="D3192" t="str">
            <v>03888470501</v>
          </cell>
        </row>
        <row r="3193">
          <cell r="C3193" t="str">
            <v>2gYD8R</v>
          </cell>
          <cell r="D3193" t="str">
            <v>05177429504</v>
          </cell>
        </row>
        <row r="3194">
          <cell r="C3194" t="str">
            <v>F424r4</v>
          </cell>
          <cell r="D3194" t="str">
            <v>05177429504</v>
          </cell>
        </row>
        <row r="3195">
          <cell r="C3195" t="str">
            <v>PMfWhN</v>
          </cell>
          <cell r="D3195" t="str">
            <v>06588245548</v>
          </cell>
        </row>
        <row r="3196">
          <cell r="C3196" t="str">
            <v>SpndLP</v>
          </cell>
          <cell r="D3196" t="str">
            <v>07063705547</v>
          </cell>
        </row>
        <row r="3197">
          <cell r="C3197" t="str">
            <v>ZbU77G</v>
          </cell>
          <cell r="D3197" t="str">
            <v>11302437534</v>
          </cell>
        </row>
        <row r="3198">
          <cell r="C3198" t="str">
            <v>4zOhmd</v>
          </cell>
          <cell r="D3198" t="str">
            <v>37713132520</v>
          </cell>
        </row>
        <row r="3199">
          <cell r="C3199" t="str">
            <v>uSgLfC</v>
          </cell>
          <cell r="D3199" t="str">
            <v>61592358500</v>
          </cell>
        </row>
        <row r="3200">
          <cell r="C3200" t="str">
            <v>Z53HMJ</v>
          </cell>
          <cell r="D3200" t="str">
            <v>90425359549</v>
          </cell>
        </row>
        <row r="3201">
          <cell r="C3201" t="str">
            <v>IgSWBL</v>
          </cell>
          <cell r="D3201" t="str">
            <v>68836333591</v>
          </cell>
        </row>
        <row r="3202">
          <cell r="C3202" t="str">
            <v>T49fQT</v>
          </cell>
          <cell r="D3202" t="str">
            <v>64211002520</v>
          </cell>
        </row>
        <row r="3203">
          <cell r="C3203" t="str">
            <v>aIxZ4H</v>
          </cell>
          <cell r="D3203" t="str">
            <v>83336516587</v>
          </cell>
        </row>
        <row r="3204">
          <cell r="C3204" t="str">
            <v>TzpfAu</v>
          </cell>
          <cell r="D3204" t="str">
            <v>49123157534</v>
          </cell>
        </row>
        <row r="3205">
          <cell r="C3205" t="str">
            <v>GJAY52</v>
          </cell>
          <cell r="D3205" t="str">
            <v>04657313509</v>
          </cell>
        </row>
        <row r="3206">
          <cell r="C3206" t="str">
            <v>L4qKrA</v>
          </cell>
          <cell r="D3206" t="str">
            <v>04466612528</v>
          </cell>
        </row>
        <row r="3207">
          <cell r="C3207" t="str">
            <v>wjf3aV</v>
          </cell>
          <cell r="D3207" t="str">
            <v>09021372550</v>
          </cell>
        </row>
        <row r="3208">
          <cell r="C3208" t="str">
            <v>ouCSlJ</v>
          </cell>
          <cell r="D3208" t="str">
            <v>18728839587</v>
          </cell>
        </row>
        <row r="3209">
          <cell r="C3209" t="str">
            <v>km80u3</v>
          </cell>
          <cell r="D3209" t="str">
            <v>05282998599</v>
          </cell>
        </row>
        <row r="3210">
          <cell r="C3210" t="str">
            <v>7s6RIX</v>
          </cell>
          <cell r="D3210" t="str">
            <v>44401728572</v>
          </cell>
        </row>
        <row r="3211">
          <cell r="C3211" t="str">
            <v>VwYJKw</v>
          </cell>
          <cell r="D3211" t="str">
            <v>06608341547</v>
          </cell>
        </row>
        <row r="3212">
          <cell r="C3212" t="str">
            <v>bQbgQU</v>
          </cell>
          <cell r="D3212" t="str">
            <v>06201942513</v>
          </cell>
        </row>
        <row r="3213">
          <cell r="C3213" t="str">
            <v>T3B8fd</v>
          </cell>
          <cell r="D3213" t="str">
            <v>07744866517</v>
          </cell>
        </row>
        <row r="3214">
          <cell r="C3214" t="str">
            <v>8kkXur</v>
          </cell>
          <cell r="D3214" t="str">
            <v>06709239586</v>
          </cell>
        </row>
        <row r="3215">
          <cell r="C3215" t="str">
            <v>IyMqKZ</v>
          </cell>
          <cell r="D3215" t="str">
            <v>02997241588</v>
          </cell>
        </row>
        <row r="3216">
          <cell r="C3216" t="str">
            <v>mfyD7p</v>
          </cell>
          <cell r="D3216" t="str">
            <v>01266434585</v>
          </cell>
        </row>
        <row r="3217">
          <cell r="C3217" t="str">
            <v>yPZmCU</v>
          </cell>
          <cell r="D3217" t="str">
            <v>44747330534</v>
          </cell>
        </row>
        <row r="3218">
          <cell r="C3218" t="str">
            <v>zofsFt</v>
          </cell>
          <cell r="D3218" t="str">
            <v>50940767520</v>
          </cell>
        </row>
        <row r="3219">
          <cell r="C3219" t="str">
            <v>Ci0yYL</v>
          </cell>
          <cell r="D3219" t="str">
            <v>50940767520</v>
          </cell>
        </row>
        <row r="3220">
          <cell r="C3220" t="str">
            <v>j8Tz5m</v>
          </cell>
          <cell r="D3220" t="str">
            <v>50940767520</v>
          </cell>
        </row>
        <row r="3221">
          <cell r="C3221" t="str">
            <v>pyaUGX</v>
          </cell>
          <cell r="D3221" t="str">
            <v>50940767520</v>
          </cell>
        </row>
        <row r="3222">
          <cell r="C3222" t="str">
            <v>Fto0gP</v>
          </cell>
          <cell r="D3222" t="str">
            <v>50940767520</v>
          </cell>
        </row>
        <row r="3223">
          <cell r="C3223" t="str">
            <v>yRmb8Y</v>
          </cell>
          <cell r="D3223" t="str">
            <v>50940767520</v>
          </cell>
        </row>
        <row r="3224">
          <cell r="C3224" t="str">
            <v>sAm2Tc</v>
          </cell>
          <cell r="D3224" t="str">
            <v>50940767520</v>
          </cell>
        </row>
        <row r="3225">
          <cell r="C3225" t="str">
            <v>56FfWB</v>
          </cell>
          <cell r="D3225" t="str">
            <v>06463779571</v>
          </cell>
        </row>
        <row r="3226">
          <cell r="C3226" t="str">
            <v>Rl2pdK</v>
          </cell>
          <cell r="D3226" t="str">
            <v>96510293587</v>
          </cell>
        </row>
        <row r="3227">
          <cell r="C3227" t="str">
            <v>Y8FHiK</v>
          </cell>
          <cell r="D3227" t="str">
            <v>95366660572</v>
          </cell>
        </row>
        <row r="3228">
          <cell r="C3228" t="str">
            <v>uG52sY</v>
          </cell>
          <cell r="D3228" t="str">
            <v>46060839568</v>
          </cell>
        </row>
        <row r="3229">
          <cell r="C3229" t="str">
            <v>JzGKSW</v>
          </cell>
          <cell r="D3229" t="str">
            <v>03033004504</v>
          </cell>
        </row>
        <row r="3230">
          <cell r="C3230" t="str">
            <v>5KcZCs</v>
          </cell>
          <cell r="D3230" t="str">
            <v>01523698560</v>
          </cell>
        </row>
        <row r="3231">
          <cell r="C3231" t="str">
            <v>ctVbAv</v>
          </cell>
          <cell r="D3231" t="str">
            <v>53585976549</v>
          </cell>
        </row>
        <row r="3232">
          <cell r="C3232" t="str">
            <v>FsPNKr</v>
          </cell>
          <cell r="D3232" t="str">
            <v>03449381580</v>
          </cell>
        </row>
        <row r="3233">
          <cell r="C3233" t="str">
            <v>1ScKnH</v>
          </cell>
          <cell r="D3233" t="str">
            <v>03850268543</v>
          </cell>
        </row>
        <row r="3234">
          <cell r="C3234" t="str">
            <v>B6swCB</v>
          </cell>
          <cell r="D3234" t="str">
            <v>09698380507</v>
          </cell>
        </row>
        <row r="3235">
          <cell r="C3235" t="str">
            <v>oXAkRD</v>
          </cell>
          <cell r="D3235" t="str">
            <v>00260896535</v>
          </cell>
        </row>
        <row r="3236">
          <cell r="C3236" t="str">
            <v>Cjls3Z</v>
          </cell>
          <cell r="D3236" t="str">
            <v>02464149527</v>
          </cell>
        </row>
        <row r="3237">
          <cell r="C3237" t="str">
            <v>Qcb5Jr</v>
          </cell>
          <cell r="D3237" t="str">
            <v>05113275522</v>
          </cell>
        </row>
        <row r="3238">
          <cell r="C3238" t="str">
            <v>GqTTdN</v>
          </cell>
          <cell r="D3238" t="str">
            <v>03647043575</v>
          </cell>
        </row>
        <row r="3239">
          <cell r="C3239" t="str">
            <v>8HwKfB</v>
          </cell>
          <cell r="D3239" t="str">
            <v>06217244594</v>
          </cell>
        </row>
        <row r="3240">
          <cell r="C3240" t="str">
            <v>HYWozb</v>
          </cell>
          <cell r="D3240" t="str">
            <v>05938202582</v>
          </cell>
        </row>
        <row r="3241">
          <cell r="C3241" t="str">
            <v>DDc4Wv</v>
          </cell>
          <cell r="D3241" t="str">
            <v>07077284522</v>
          </cell>
        </row>
        <row r="3242">
          <cell r="C3242" t="str">
            <v>1eqqBB</v>
          </cell>
          <cell r="D3242" t="str">
            <v>07943266501</v>
          </cell>
        </row>
        <row r="3243">
          <cell r="C3243" t="str">
            <v>D6SUPX</v>
          </cell>
          <cell r="D3243" t="str">
            <v>07121961539</v>
          </cell>
        </row>
        <row r="3244">
          <cell r="C3244" t="str">
            <v>mu3nyD</v>
          </cell>
          <cell r="D3244" t="str">
            <v>05189758516</v>
          </cell>
        </row>
        <row r="3245">
          <cell r="C3245" t="str">
            <v>ABZZwz</v>
          </cell>
          <cell r="D3245" t="str">
            <v>72512407500</v>
          </cell>
        </row>
        <row r="3246">
          <cell r="C3246" t="str">
            <v>TtRcIK</v>
          </cell>
          <cell r="D3246" t="str">
            <v>08651106548</v>
          </cell>
        </row>
        <row r="3247">
          <cell r="C3247" t="str">
            <v>9Fz2rB</v>
          </cell>
          <cell r="D3247" t="str">
            <v>81198337591</v>
          </cell>
        </row>
        <row r="3248">
          <cell r="C3248" t="str">
            <v>YbRdWP</v>
          </cell>
          <cell r="D3248" t="str">
            <v>06422765525</v>
          </cell>
        </row>
        <row r="3249">
          <cell r="C3249" t="str">
            <v>jV2UgN</v>
          </cell>
          <cell r="D3249" t="str">
            <v>95841229591</v>
          </cell>
        </row>
        <row r="3250">
          <cell r="C3250" t="str">
            <v>2qMk0s</v>
          </cell>
          <cell r="D3250" t="str">
            <v>01874273561</v>
          </cell>
        </row>
        <row r="3251">
          <cell r="C3251" t="str">
            <v>TBCpaB</v>
          </cell>
          <cell r="D3251" t="str">
            <v>01244220558</v>
          </cell>
        </row>
        <row r="3252">
          <cell r="C3252" t="str">
            <v>iZiCjU</v>
          </cell>
          <cell r="D3252" t="str">
            <v>01244220558</v>
          </cell>
        </row>
        <row r="3253">
          <cell r="C3253" t="str">
            <v>lAZw5K</v>
          </cell>
          <cell r="D3253" t="str">
            <v>22629939553</v>
          </cell>
        </row>
        <row r="3254">
          <cell r="C3254" t="str">
            <v>vHflar</v>
          </cell>
          <cell r="D3254" t="str">
            <v>59774606515</v>
          </cell>
        </row>
        <row r="3255">
          <cell r="C3255" t="str">
            <v>xmJAnu</v>
          </cell>
          <cell r="D3255" t="str">
            <v>18497640500</v>
          </cell>
        </row>
        <row r="3256">
          <cell r="C3256" t="str">
            <v>zdCric</v>
          </cell>
          <cell r="D3256" t="str">
            <v>46100539500</v>
          </cell>
        </row>
        <row r="3257">
          <cell r="C3257" t="str">
            <v>14fV9E</v>
          </cell>
          <cell r="D3257" t="str">
            <v>00955382599</v>
          </cell>
        </row>
        <row r="3258">
          <cell r="C3258" t="str">
            <v>GFfIBt</v>
          </cell>
          <cell r="D3258" t="str">
            <v>15797554534</v>
          </cell>
        </row>
        <row r="3259">
          <cell r="C3259" t="str">
            <v>YjgQC2</v>
          </cell>
          <cell r="D3259" t="str">
            <v>39275371873</v>
          </cell>
        </row>
        <row r="3260">
          <cell r="C3260" t="str">
            <v>JXALof</v>
          </cell>
          <cell r="D3260" t="str">
            <v>18036368587</v>
          </cell>
        </row>
        <row r="3261">
          <cell r="C3261" t="str">
            <v>4YPhYK</v>
          </cell>
          <cell r="D3261" t="str">
            <v>01497973546</v>
          </cell>
        </row>
        <row r="3262">
          <cell r="C3262" t="str">
            <v>bWRq2j</v>
          </cell>
          <cell r="D3262" t="str">
            <v>08518580587</v>
          </cell>
        </row>
        <row r="3263">
          <cell r="C3263" t="str">
            <v>SH67nL</v>
          </cell>
          <cell r="D3263" t="str">
            <v>33957258553</v>
          </cell>
        </row>
        <row r="3264">
          <cell r="C3264" t="str">
            <v>UACIxT</v>
          </cell>
          <cell r="D3264" t="str">
            <v>77579658534</v>
          </cell>
        </row>
        <row r="3265">
          <cell r="C3265" t="str">
            <v>2Pujlt</v>
          </cell>
          <cell r="D3265" t="str">
            <v>77014839500</v>
          </cell>
        </row>
        <row r="3266">
          <cell r="C3266" t="str">
            <v>kNgLuJ</v>
          </cell>
          <cell r="D3266" t="str">
            <v>27224066591</v>
          </cell>
        </row>
        <row r="3267">
          <cell r="C3267" t="str">
            <v>Mqa4jN</v>
          </cell>
          <cell r="D3267" t="str">
            <v>43297242515</v>
          </cell>
        </row>
        <row r="3268">
          <cell r="C3268" t="str">
            <v>OEB9G1</v>
          </cell>
          <cell r="D3268" t="str">
            <v>87155621587</v>
          </cell>
        </row>
        <row r="3269">
          <cell r="C3269" t="str">
            <v>M9bXv1</v>
          </cell>
          <cell r="D3269" t="str">
            <v>28642791500</v>
          </cell>
        </row>
        <row r="3270">
          <cell r="C3270" t="str">
            <v>qckTPX</v>
          </cell>
          <cell r="D3270" t="str">
            <v>28642791500</v>
          </cell>
        </row>
        <row r="3271">
          <cell r="C3271" t="str">
            <v>UaN9RH</v>
          </cell>
          <cell r="D3271" t="str">
            <v>28642791500</v>
          </cell>
        </row>
        <row r="3272">
          <cell r="C3272" t="str">
            <v>zQRKUt</v>
          </cell>
          <cell r="D3272" t="str">
            <v>05745027509</v>
          </cell>
        </row>
        <row r="3273">
          <cell r="C3273" t="str">
            <v>qhDfHq</v>
          </cell>
          <cell r="D3273" t="str">
            <v>05745027509</v>
          </cell>
        </row>
        <row r="3274">
          <cell r="C3274" t="str">
            <v>KeCTOK</v>
          </cell>
          <cell r="D3274" t="str">
            <v>89357299572</v>
          </cell>
        </row>
        <row r="3275">
          <cell r="C3275" t="str">
            <v>VeShN8</v>
          </cell>
          <cell r="D3275" t="str">
            <v>36335371553</v>
          </cell>
        </row>
        <row r="3276">
          <cell r="C3276" t="str">
            <v>i86PQB</v>
          </cell>
          <cell r="D3276" t="str">
            <v>06605743571</v>
          </cell>
        </row>
        <row r="3277">
          <cell r="C3277" t="str">
            <v>JditFd</v>
          </cell>
          <cell r="D3277" t="str">
            <v>79100570591</v>
          </cell>
        </row>
        <row r="3278">
          <cell r="C3278" t="str">
            <v>9rGvua</v>
          </cell>
          <cell r="D3278" t="str">
            <v>59372788520</v>
          </cell>
        </row>
        <row r="3279">
          <cell r="C3279" t="str">
            <v>41WvPG</v>
          </cell>
          <cell r="D3279" t="str">
            <v>52677990504</v>
          </cell>
        </row>
        <row r="3280">
          <cell r="C3280" t="str">
            <v>gLjFKf</v>
          </cell>
          <cell r="D3280" t="str">
            <v>85428949520</v>
          </cell>
        </row>
        <row r="3281">
          <cell r="C3281" t="str">
            <v>NQBSvD</v>
          </cell>
          <cell r="D3281" t="str">
            <v>04057314504</v>
          </cell>
        </row>
        <row r="3282">
          <cell r="C3282" t="str">
            <v>vG0dH2</v>
          </cell>
          <cell r="D3282" t="str">
            <v>02314960521</v>
          </cell>
        </row>
        <row r="3283">
          <cell r="C3283" t="str">
            <v>A1XTwi</v>
          </cell>
          <cell r="D3283" t="str">
            <v>53894456515</v>
          </cell>
        </row>
        <row r="3284">
          <cell r="C3284" t="str">
            <v>5Pz5tZ</v>
          </cell>
          <cell r="D3284" t="str">
            <v>76890481534</v>
          </cell>
        </row>
        <row r="3285">
          <cell r="C3285" t="str">
            <v>UifrfP</v>
          </cell>
          <cell r="D3285" t="str">
            <v>84026286568</v>
          </cell>
        </row>
        <row r="3286">
          <cell r="C3286" t="str">
            <v>uKqFoS</v>
          </cell>
          <cell r="D3286" t="str">
            <v>05937856570</v>
          </cell>
        </row>
        <row r="3287">
          <cell r="C3287" t="str">
            <v>AmxcZz</v>
          </cell>
          <cell r="D3287" t="str">
            <v>52202330500</v>
          </cell>
        </row>
        <row r="3288">
          <cell r="C3288" t="str">
            <v>OPSoOl</v>
          </cell>
          <cell r="D3288" t="str">
            <v>99005212500</v>
          </cell>
        </row>
        <row r="3289">
          <cell r="C3289" t="str">
            <v>qjy0M3</v>
          </cell>
          <cell r="D3289" t="str">
            <v>40420590587</v>
          </cell>
        </row>
        <row r="3290">
          <cell r="C3290" t="str">
            <v>R09L3A</v>
          </cell>
          <cell r="D3290" t="str">
            <v>08711247509</v>
          </cell>
        </row>
        <row r="3291">
          <cell r="C3291" t="str">
            <v>KA5clu</v>
          </cell>
          <cell r="D3291" t="str">
            <v>26819538553</v>
          </cell>
        </row>
        <row r="3292">
          <cell r="C3292" t="str">
            <v>C9oUyF</v>
          </cell>
          <cell r="D3292" t="str">
            <v>06480167570</v>
          </cell>
        </row>
        <row r="3293">
          <cell r="C3293" t="str">
            <v>QWESWZ</v>
          </cell>
          <cell r="D3293" t="str">
            <v>76915239553</v>
          </cell>
        </row>
        <row r="3294">
          <cell r="C3294" t="str">
            <v>dd0PFP</v>
          </cell>
          <cell r="D3294" t="str">
            <v>12560382881</v>
          </cell>
        </row>
        <row r="3295">
          <cell r="C3295" t="str">
            <v>xLYx3z</v>
          </cell>
          <cell r="D3295" t="str">
            <v>27405699553</v>
          </cell>
        </row>
        <row r="3296">
          <cell r="C3296" t="str">
            <v>tAXrhc</v>
          </cell>
          <cell r="D3296" t="str">
            <v>12483281591</v>
          </cell>
        </row>
        <row r="3297">
          <cell r="C3297" t="str">
            <v>iZ5BEd</v>
          </cell>
          <cell r="D3297" t="str">
            <v>06919529572</v>
          </cell>
        </row>
        <row r="3298">
          <cell r="C3298" t="str">
            <v>vq35ti</v>
          </cell>
          <cell r="D3298" t="str">
            <v>23890584500</v>
          </cell>
        </row>
        <row r="3299">
          <cell r="C3299" t="str">
            <v>r52QC8</v>
          </cell>
          <cell r="D3299" t="str">
            <v>03152520573</v>
          </cell>
        </row>
        <row r="3300">
          <cell r="C3300" t="str">
            <v>ie7aQn</v>
          </cell>
          <cell r="D3300" t="str">
            <v>60873370678</v>
          </cell>
        </row>
        <row r="3301">
          <cell r="C3301" t="str">
            <v>Fm58gh</v>
          </cell>
          <cell r="D3301" t="str">
            <v>14044986568</v>
          </cell>
        </row>
        <row r="3302">
          <cell r="C3302" t="str">
            <v>0XtPyO</v>
          </cell>
          <cell r="D3302" t="str">
            <v>27392465520</v>
          </cell>
        </row>
        <row r="3303">
          <cell r="C3303" t="str">
            <v>tVkZy3</v>
          </cell>
          <cell r="D3303" t="str">
            <v>60813075572</v>
          </cell>
        </row>
        <row r="3304">
          <cell r="C3304" t="str">
            <v>cGcqLJ</v>
          </cell>
          <cell r="D3304" t="str">
            <v>10917217500</v>
          </cell>
        </row>
        <row r="3305">
          <cell r="C3305" t="str">
            <v>QORiqD</v>
          </cell>
          <cell r="D3305" t="str">
            <v>00191775509</v>
          </cell>
        </row>
        <row r="3306">
          <cell r="C3306" t="str">
            <v>i8OiGO</v>
          </cell>
          <cell r="D3306" t="str">
            <v>68814852553</v>
          </cell>
        </row>
        <row r="3307">
          <cell r="C3307" t="str">
            <v>qORbyy</v>
          </cell>
          <cell r="D3307" t="str">
            <v>24727660504</v>
          </cell>
        </row>
        <row r="3308">
          <cell r="C3308" t="str">
            <v>kPG46v</v>
          </cell>
          <cell r="D3308" t="str">
            <v>12087742553</v>
          </cell>
        </row>
        <row r="3309">
          <cell r="C3309" t="str">
            <v>RISRwK</v>
          </cell>
          <cell r="D3309" t="str">
            <v>63624320530</v>
          </cell>
        </row>
        <row r="3310">
          <cell r="C3310" t="str">
            <v>ewFV0B</v>
          </cell>
          <cell r="D3310" t="str">
            <v>72908181568</v>
          </cell>
        </row>
        <row r="3311">
          <cell r="C3311" t="str">
            <v>HaiOiQ</v>
          </cell>
          <cell r="D3311" t="str">
            <v>72908181568</v>
          </cell>
        </row>
        <row r="3312">
          <cell r="C3312" t="str">
            <v>fGVDEw</v>
          </cell>
          <cell r="D3312" t="str">
            <v>06628504590</v>
          </cell>
        </row>
        <row r="3313">
          <cell r="C3313" t="str">
            <v>Z05UU4</v>
          </cell>
          <cell r="D3313" t="str">
            <v>13102699553</v>
          </cell>
        </row>
        <row r="3314">
          <cell r="C3314" t="str">
            <v>zngY21</v>
          </cell>
          <cell r="D3314" t="str">
            <v>29399513572</v>
          </cell>
        </row>
        <row r="3315">
          <cell r="C3315" t="str">
            <v>S5PNln</v>
          </cell>
          <cell r="D3315" t="str">
            <v>51942917520</v>
          </cell>
        </row>
        <row r="3316">
          <cell r="C3316" t="str">
            <v>0RxEhQ</v>
          </cell>
          <cell r="D3316" t="str">
            <v>66704324534</v>
          </cell>
        </row>
        <row r="3317">
          <cell r="C3317" t="str">
            <v>CSN7kU</v>
          </cell>
          <cell r="D3317" t="str">
            <v>60582545587</v>
          </cell>
        </row>
        <row r="3318">
          <cell r="C3318" t="str">
            <v>J0V6qQ</v>
          </cell>
          <cell r="D3318" t="str">
            <v>18124747504</v>
          </cell>
        </row>
        <row r="3319">
          <cell r="C3319" t="str">
            <v>0RWKXu</v>
          </cell>
          <cell r="D3319" t="str">
            <v>83430580544</v>
          </cell>
        </row>
        <row r="3320">
          <cell r="C3320" t="str">
            <v>nS7sz1</v>
          </cell>
          <cell r="D3320" t="str">
            <v>06096373550</v>
          </cell>
        </row>
        <row r="3321">
          <cell r="C3321" t="str">
            <v>zyT0XL</v>
          </cell>
          <cell r="D3321" t="str">
            <v>63867869553</v>
          </cell>
        </row>
        <row r="3322">
          <cell r="C3322" t="str">
            <v>tiJUsK</v>
          </cell>
          <cell r="D3322" t="str">
            <v>34573062572</v>
          </cell>
        </row>
        <row r="3323">
          <cell r="C3323" t="str">
            <v>0taxOg</v>
          </cell>
          <cell r="D3323" t="str">
            <v>05142064542</v>
          </cell>
        </row>
        <row r="3324">
          <cell r="C3324" t="str">
            <v>8eaTti</v>
          </cell>
          <cell r="D3324" t="str">
            <v>67716563572</v>
          </cell>
        </row>
        <row r="3325">
          <cell r="C3325" t="str">
            <v>Ype6Fh</v>
          </cell>
          <cell r="D3325" t="str">
            <v>36054151568</v>
          </cell>
        </row>
        <row r="3326">
          <cell r="C3326" t="str">
            <v>Pr9WS1</v>
          </cell>
          <cell r="D3326" t="str">
            <v>09111755717</v>
          </cell>
        </row>
        <row r="3327">
          <cell r="C3327" t="str">
            <v>HsJlKW</v>
          </cell>
          <cell r="D3327" t="str">
            <v>09111755717</v>
          </cell>
        </row>
        <row r="3328">
          <cell r="C3328" t="str">
            <v>dLkaMZ</v>
          </cell>
          <cell r="D3328" t="str">
            <v>09111755717</v>
          </cell>
        </row>
        <row r="3329">
          <cell r="C3329" t="str">
            <v>gPYWjL</v>
          </cell>
          <cell r="D3329" t="str">
            <v>09111755717</v>
          </cell>
        </row>
        <row r="3330">
          <cell r="C3330" t="str">
            <v>5v3ruB</v>
          </cell>
          <cell r="D3330" t="str">
            <v>09111755717</v>
          </cell>
        </row>
        <row r="3331">
          <cell r="C3331" t="str">
            <v>OltiAw</v>
          </cell>
          <cell r="D3331" t="str">
            <v>09111755717</v>
          </cell>
        </row>
        <row r="3332">
          <cell r="C3332" t="str">
            <v>ApmvA7</v>
          </cell>
          <cell r="D3332" t="str">
            <v>09111755717</v>
          </cell>
        </row>
        <row r="3333">
          <cell r="C3333" t="str">
            <v>b3keAv</v>
          </cell>
          <cell r="D3333" t="str">
            <v>09111755717</v>
          </cell>
        </row>
        <row r="3334">
          <cell r="C3334" t="str">
            <v>pt3Gem</v>
          </cell>
          <cell r="D3334" t="str">
            <v>09111755717</v>
          </cell>
        </row>
        <row r="3335">
          <cell r="C3335" t="str">
            <v>mTrG5G</v>
          </cell>
          <cell r="D3335" t="str">
            <v>09111755717</v>
          </cell>
        </row>
        <row r="3336">
          <cell r="C3336" t="str">
            <v>L8Wxxu</v>
          </cell>
          <cell r="D3336" t="str">
            <v>09111755717</v>
          </cell>
        </row>
        <row r="3337">
          <cell r="C3337" t="str">
            <v>CkJAKF</v>
          </cell>
          <cell r="D3337" t="str">
            <v>09111755717</v>
          </cell>
        </row>
        <row r="3338">
          <cell r="C3338" t="str">
            <v>l3CbhR</v>
          </cell>
          <cell r="D3338" t="str">
            <v>09111755717</v>
          </cell>
        </row>
        <row r="3339">
          <cell r="C3339" t="str">
            <v>KxZ7yl</v>
          </cell>
          <cell r="D3339" t="str">
            <v>09111755717</v>
          </cell>
        </row>
        <row r="3340">
          <cell r="C3340" t="str">
            <v>1FOIsx</v>
          </cell>
          <cell r="D3340" t="str">
            <v>09111755717</v>
          </cell>
        </row>
        <row r="3341">
          <cell r="C3341" t="str">
            <v>1AtG17</v>
          </cell>
          <cell r="D3341" t="str">
            <v>09111755717</v>
          </cell>
        </row>
        <row r="3342">
          <cell r="C3342" t="str">
            <v>WnXk0t</v>
          </cell>
          <cell r="D3342" t="str">
            <v>09111755717</v>
          </cell>
        </row>
        <row r="3343">
          <cell r="C3343" t="str">
            <v>IBW48U</v>
          </cell>
          <cell r="D3343" t="str">
            <v>06642606590</v>
          </cell>
        </row>
        <row r="3344">
          <cell r="C3344" t="str">
            <v>VVInR6</v>
          </cell>
          <cell r="D3344" t="str">
            <v>95149716553</v>
          </cell>
        </row>
        <row r="3345">
          <cell r="C3345" t="str">
            <v>95S0xA</v>
          </cell>
          <cell r="D3345" t="str">
            <v>10078665515</v>
          </cell>
        </row>
        <row r="3346">
          <cell r="C3346" t="str">
            <v>nSrO6k</v>
          </cell>
          <cell r="D3346" t="str">
            <v>18170030544</v>
          </cell>
        </row>
        <row r="3347">
          <cell r="C3347" t="str">
            <v>L4wHC6</v>
          </cell>
          <cell r="D3347" t="str">
            <v>06534252520</v>
          </cell>
        </row>
        <row r="3348">
          <cell r="C3348" t="str">
            <v>P6JDVc</v>
          </cell>
          <cell r="D3348" t="str">
            <v>46563733549</v>
          </cell>
        </row>
        <row r="3349">
          <cell r="C3349" t="str">
            <v>naKqI0</v>
          </cell>
          <cell r="D3349" t="str">
            <v>57617368534</v>
          </cell>
        </row>
        <row r="3350">
          <cell r="C3350" t="str">
            <v>NiKthU</v>
          </cell>
          <cell r="D3350" t="str">
            <v>02414283513</v>
          </cell>
        </row>
        <row r="3351">
          <cell r="C3351" t="str">
            <v>m27GRU</v>
          </cell>
          <cell r="D3351" t="str">
            <v>45797358549</v>
          </cell>
        </row>
        <row r="3352">
          <cell r="C3352" t="str">
            <v>dQD4KH</v>
          </cell>
          <cell r="D3352" t="str">
            <v>82992550582</v>
          </cell>
        </row>
        <row r="3353">
          <cell r="C3353" t="str">
            <v>8UdnH7</v>
          </cell>
          <cell r="D3353" t="str">
            <v>27811280582</v>
          </cell>
        </row>
        <row r="3354">
          <cell r="C3354" t="str">
            <v>yW0a7B</v>
          </cell>
          <cell r="D3354" t="str">
            <v>03861684586</v>
          </cell>
        </row>
        <row r="3355">
          <cell r="C3355" t="str">
            <v>8bC4Iu</v>
          </cell>
          <cell r="D3355" t="str">
            <v>16225325549</v>
          </cell>
        </row>
        <row r="3356">
          <cell r="C3356" t="str">
            <v>VV4st7</v>
          </cell>
          <cell r="D3356" t="str">
            <v>05188546558</v>
          </cell>
        </row>
        <row r="3357">
          <cell r="C3357" t="str">
            <v>vp0TrU</v>
          </cell>
          <cell r="D3357" t="str">
            <v>45436029515</v>
          </cell>
        </row>
        <row r="3358">
          <cell r="C3358" t="str">
            <v>dT7b1i</v>
          </cell>
          <cell r="D3358" t="str">
            <v>27579646587</v>
          </cell>
        </row>
        <row r="3359">
          <cell r="C3359" t="str">
            <v>yD6E4o</v>
          </cell>
          <cell r="D3359" t="str">
            <v>27579646587</v>
          </cell>
        </row>
        <row r="3360">
          <cell r="C3360" t="str">
            <v>KZR0Zk</v>
          </cell>
          <cell r="D3360" t="str">
            <v>27579646587</v>
          </cell>
        </row>
        <row r="3361">
          <cell r="C3361" t="str">
            <v>mEzf3Q</v>
          </cell>
          <cell r="D3361" t="str">
            <v>43920136500</v>
          </cell>
        </row>
        <row r="3362">
          <cell r="C3362" t="str">
            <v>7WoTJj</v>
          </cell>
          <cell r="D3362" t="str">
            <v>72908181568</v>
          </cell>
        </row>
        <row r="3363">
          <cell r="C3363" t="str">
            <v>T8iBIv</v>
          </cell>
          <cell r="D3363" t="str">
            <v>52224465572</v>
          </cell>
        </row>
        <row r="3364">
          <cell r="C3364" t="str">
            <v>MqRt3N</v>
          </cell>
          <cell r="D3364" t="str">
            <v>01973007584</v>
          </cell>
        </row>
        <row r="3365">
          <cell r="C3365" t="str">
            <v>LURlXC</v>
          </cell>
          <cell r="D3365" t="str">
            <v>00840200595</v>
          </cell>
        </row>
        <row r="3366">
          <cell r="C3366" t="str">
            <v>rWN4Il</v>
          </cell>
          <cell r="D3366" t="str">
            <v>21102520578</v>
          </cell>
        </row>
        <row r="3367">
          <cell r="C3367" t="str">
            <v>rxiIFF</v>
          </cell>
          <cell r="D3367" t="str">
            <v>01028478518</v>
          </cell>
        </row>
        <row r="3368">
          <cell r="C3368" t="str">
            <v>FwoBxL</v>
          </cell>
          <cell r="D3368" t="str">
            <v>01217113584</v>
          </cell>
        </row>
        <row r="3369">
          <cell r="C3369" t="str">
            <v>KU3oPV</v>
          </cell>
          <cell r="D3369" t="str">
            <v>54845637553</v>
          </cell>
        </row>
        <row r="3370">
          <cell r="C3370" t="str">
            <v>C04Ta2</v>
          </cell>
          <cell r="D3370" t="str">
            <v>58616152504</v>
          </cell>
        </row>
        <row r="3371">
          <cell r="C3371" t="str">
            <v>l3MVOx</v>
          </cell>
          <cell r="D3371" t="str">
            <v>05139161567</v>
          </cell>
        </row>
        <row r="3372">
          <cell r="C3372" t="str">
            <v>e1JQ0R</v>
          </cell>
          <cell r="D3372" t="str">
            <v>26810174591</v>
          </cell>
        </row>
        <row r="3373">
          <cell r="C3373" t="str">
            <v>MTixf1</v>
          </cell>
          <cell r="D3373" t="str">
            <v>29634822568</v>
          </cell>
        </row>
        <row r="3374">
          <cell r="C3374" t="str">
            <v>QckwBP</v>
          </cell>
          <cell r="D3374" t="str">
            <v>53540069534</v>
          </cell>
        </row>
        <row r="3375">
          <cell r="C3375" t="str">
            <v>P9tseO</v>
          </cell>
          <cell r="D3375" t="str">
            <v>38088908515</v>
          </cell>
        </row>
        <row r="3376">
          <cell r="C3376" t="str">
            <v>Gnt9jQ</v>
          </cell>
          <cell r="D3376" t="str">
            <v>13547500559</v>
          </cell>
        </row>
        <row r="3377">
          <cell r="C3377" t="str">
            <v>o6pM41</v>
          </cell>
          <cell r="D3377" t="str">
            <v>91111382549</v>
          </cell>
        </row>
        <row r="3378">
          <cell r="C3378" t="str">
            <v>hJnbxr</v>
          </cell>
          <cell r="D3378" t="str">
            <v>00195423569</v>
          </cell>
        </row>
        <row r="3379">
          <cell r="C3379" t="str">
            <v>X0zfxP</v>
          </cell>
          <cell r="D3379" t="str">
            <v>48223123568</v>
          </cell>
        </row>
        <row r="3380">
          <cell r="C3380" t="str">
            <v>5UtXft</v>
          </cell>
          <cell r="D3380" t="str">
            <v>65096282520</v>
          </cell>
        </row>
        <row r="3381">
          <cell r="C3381" t="str">
            <v>MQQ51L</v>
          </cell>
          <cell r="D3381" t="str">
            <v>08279001557</v>
          </cell>
        </row>
        <row r="3382">
          <cell r="C3382" t="str">
            <v>Rb3nUD</v>
          </cell>
          <cell r="D3382" t="str">
            <v>97906425553</v>
          </cell>
        </row>
        <row r="3383">
          <cell r="C3383" t="str">
            <v>UbeekZ</v>
          </cell>
          <cell r="D3383" t="str">
            <v>00170951588</v>
          </cell>
        </row>
        <row r="3384">
          <cell r="C3384" t="str">
            <v>7EgsMU</v>
          </cell>
          <cell r="D3384" t="str">
            <v>95729780559</v>
          </cell>
        </row>
        <row r="3385">
          <cell r="C3385" t="str">
            <v>bloXP2</v>
          </cell>
          <cell r="D3385" t="str">
            <v>80791972534</v>
          </cell>
        </row>
        <row r="3386">
          <cell r="C3386" t="str">
            <v>TQmhA7</v>
          </cell>
          <cell r="D3386" t="str">
            <v>53563433534</v>
          </cell>
        </row>
        <row r="3387">
          <cell r="C3387" t="str">
            <v>S0oUQU</v>
          </cell>
          <cell r="D3387" t="str">
            <v>45977615515</v>
          </cell>
        </row>
        <row r="3388">
          <cell r="C3388" t="str">
            <v>kZZS0P</v>
          </cell>
          <cell r="D3388" t="str">
            <v>56782144549</v>
          </cell>
        </row>
        <row r="3389">
          <cell r="C3389" t="str">
            <v>brpQQN</v>
          </cell>
          <cell r="D3389" t="str">
            <v>40586669515</v>
          </cell>
        </row>
        <row r="3390">
          <cell r="C3390" t="str">
            <v>gkXH0b</v>
          </cell>
          <cell r="D3390" t="str">
            <v>01404169512</v>
          </cell>
        </row>
        <row r="3391">
          <cell r="C3391" t="str">
            <v>CPQJWV</v>
          </cell>
          <cell r="D3391" t="str">
            <v>99898608587</v>
          </cell>
        </row>
        <row r="3392">
          <cell r="C3392" t="str">
            <v>TEKedR</v>
          </cell>
          <cell r="D3392" t="str">
            <v>02940020574</v>
          </cell>
        </row>
        <row r="3393">
          <cell r="C3393" t="str">
            <v>kEqyhR</v>
          </cell>
          <cell r="D3393" t="str">
            <v>22999027591</v>
          </cell>
        </row>
        <row r="3394">
          <cell r="C3394" t="str">
            <v>hDA5cK</v>
          </cell>
          <cell r="D3394" t="str">
            <v>69840490591</v>
          </cell>
        </row>
        <row r="3395">
          <cell r="C3395" t="str">
            <v>G9xVjs</v>
          </cell>
          <cell r="D3395" t="str">
            <v>51857650549</v>
          </cell>
        </row>
        <row r="3396">
          <cell r="C3396" t="str">
            <v>LRVUrh</v>
          </cell>
          <cell r="D3396" t="str">
            <v>29450101515</v>
          </cell>
        </row>
        <row r="3397">
          <cell r="C3397" t="str">
            <v>iJwXyc</v>
          </cell>
        </row>
        <row r="3398">
          <cell r="C3398" t="str">
            <v>H2GCqy</v>
          </cell>
        </row>
        <row r="3399">
          <cell r="C3399" t="str">
            <v>qmt7lh</v>
          </cell>
        </row>
        <row r="3400">
          <cell r="C3400" t="str">
            <v>wKIdB2</v>
          </cell>
        </row>
        <row r="3401">
          <cell r="C3401" t="str">
            <v>sJ6UGM</v>
          </cell>
        </row>
        <row r="3402">
          <cell r="C3402" t="str">
            <v>tiUgom</v>
          </cell>
        </row>
        <row r="3403">
          <cell r="C3403" t="str">
            <v>kgxqYS</v>
          </cell>
          <cell r="D3403" t="str">
            <v>19819501504</v>
          </cell>
        </row>
        <row r="3404">
          <cell r="C3404" t="str">
            <v>OykSaz</v>
          </cell>
          <cell r="D3404" t="str">
            <v>02023098513</v>
          </cell>
        </row>
        <row r="3405">
          <cell r="C3405" t="str">
            <v>o16m6p</v>
          </cell>
          <cell r="D3405" t="str">
            <v>37615041520</v>
          </cell>
        </row>
        <row r="3406">
          <cell r="C3406" t="str">
            <v>Pt3jYP</v>
          </cell>
          <cell r="D3406" t="str">
            <v>58188584568</v>
          </cell>
        </row>
        <row r="3407">
          <cell r="C3407" t="str">
            <v>G2Lqtp</v>
          </cell>
          <cell r="D3407" t="str">
            <v>03473895547</v>
          </cell>
        </row>
        <row r="3408">
          <cell r="C3408" t="str">
            <v>7wUuTK</v>
          </cell>
          <cell r="D3408" t="str">
            <v>07103751587</v>
          </cell>
        </row>
        <row r="3409">
          <cell r="C3409" t="str">
            <v>srBy0w</v>
          </cell>
          <cell r="D3409" t="str">
            <v>01091448132</v>
          </cell>
        </row>
        <row r="3410">
          <cell r="C3410" t="str">
            <v>i6f4L5</v>
          </cell>
          <cell r="D3410" t="str">
            <v>70599211504</v>
          </cell>
        </row>
        <row r="3411">
          <cell r="C3411" t="str">
            <v>tw7PPe</v>
          </cell>
          <cell r="D3411" t="str">
            <v>41300637587</v>
          </cell>
        </row>
        <row r="3412">
          <cell r="C3412" t="str">
            <v>wPpDu2</v>
          </cell>
          <cell r="D3412" t="str">
            <v>04678294546</v>
          </cell>
        </row>
        <row r="3413">
          <cell r="C3413" t="str">
            <v>4I55tv</v>
          </cell>
          <cell r="D3413" t="str">
            <v>64874800530</v>
          </cell>
        </row>
        <row r="3414">
          <cell r="C3414" t="str">
            <v>Ewb8tc</v>
          </cell>
          <cell r="D3414" t="str">
            <v>01487297548</v>
          </cell>
        </row>
        <row r="3415">
          <cell r="C3415" t="str">
            <v>ay62HB</v>
          </cell>
          <cell r="D3415" t="str">
            <v>16464079549</v>
          </cell>
        </row>
        <row r="3416">
          <cell r="C3416" t="str">
            <v>Lkygtz</v>
          </cell>
          <cell r="D3416" t="str">
            <v>35367016553</v>
          </cell>
        </row>
        <row r="3417">
          <cell r="C3417" t="str">
            <v>0ge0iV</v>
          </cell>
          <cell r="D3417" t="str">
            <v>38533030568</v>
          </cell>
        </row>
        <row r="3418">
          <cell r="C3418" t="str">
            <v>hcD6gG</v>
          </cell>
          <cell r="D3418" t="str">
            <v>00907173500</v>
          </cell>
        </row>
        <row r="3419">
          <cell r="C3419" t="str">
            <v>aBSHVl</v>
          </cell>
          <cell r="D3419" t="str">
            <v>43580351591</v>
          </cell>
        </row>
        <row r="3420">
          <cell r="C3420" t="str">
            <v>f5NTHk</v>
          </cell>
          <cell r="D3420" t="str">
            <v>92910700500</v>
          </cell>
        </row>
        <row r="3421">
          <cell r="C3421" t="str">
            <v>wh2D5x</v>
          </cell>
          <cell r="D3421" t="str">
            <v>40491722591</v>
          </cell>
        </row>
        <row r="3422">
          <cell r="C3422" t="str">
            <v>YMHRKl</v>
          </cell>
          <cell r="D3422" t="str">
            <v>16293606515</v>
          </cell>
        </row>
        <row r="3423">
          <cell r="C3423" t="str">
            <v>ZKhgJ5</v>
          </cell>
          <cell r="D3423" t="str">
            <v>09600467471</v>
          </cell>
        </row>
        <row r="3424">
          <cell r="C3424" t="str">
            <v>QXBc8n</v>
          </cell>
          <cell r="D3424" t="str">
            <v>88426564534</v>
          </cell>
        </row>
        <row r="3425">
          <cell r="C3425" t="str">
            <v>5xjJih</v>
          </cell>
          <cell r="D3425" t="str">
            <v>13332031520</v>
          </cell>
        </row>
        <row r="3426">
          <cell r="C3426" t="str">
            <v>FsT1ve</v>
          </cell>
          <cell r="D3426" t="str">
            <v>23699035549</v>
          </cell>
        </row>
        <row r="3427">
          <cell r="C3427" t="str">
            <v>pB3SHf</v>
          </cell>
          <cell r="D3427" t="str">
            <v>40587088591</v>
          </cell>
        </row>
        <row r="3428">
          <cell r="C3428" t="str">
            <v>wKRoP5</v>
          </cell>
          <cell r="D3428" t="str">
            <v>00206484569</v>
          </cell>
        </row>
        <row r="3429">
          <cell r="C3429" t="str">
            <v>I6WcRe</v>
          </cell>
          <cell r="D3429" t="str">
            <v>00635174502</v>
          </cell>
        </row>
        <row r="3430">
          <cell r="C3430" t="str">
            <v>OU2exs</v>
          </cell>
          <cell r="D3430" t="str">
            <v>34202544587</v>
          </cell>
        </row>
        <row r="3431">
          <cell r="C3431" t="str">
            <v>x0Nrok</v>
          </cell>
          <cell r="D3431" t="str">
            <v>99782928534</v>
          </cell>
        </row>
        <row r="3432">
          <cell r="C3432" t="str">
            <v>o2FtWI</v>
          </cell>
          <cell r="D3432" t="str">
            <v>34051783553</v>
          </cell>
        </row>
        <row r="3433">
          <cell r="C3433" t="str">
            <v>KQi2pA</v>
          </cell>
          <cell r="D3433" t="str">
            <v>03204131521</v>
          </cell>
        </row>
        <row r="3434">
          <cell r="C3434" t="str">
            <v>U2DCZz</v>
          </cell>
          <cell r="D3434" t="str">
            <v>05645550536</v>
          </cell>
        </row>
        <row r="3435">
          <cell r="C3435" t="str">
            <v>NmXSkZ</v>
          </cell>
          <cell r="D3435" t="str">
            <v>00159551501</v>
          </cell>
        </row>
        <row r="3436">
          <cell r="C3436" t="str">
            <v>VJVzkU</v>
          </cell>
          <cell r="D3436" t="str">
            <v>88428001553</v>
          </cell>
        </row>
        <row r="3437">
          <cell r="C3437" t="str">
            <v>AsSy3c</v>
          </cell>
          <cell r="D3437" t="str">
            <v>05212318505</v>
          </cell>
        </row>
        <row r="3438">
          <cell r="C3438" t="str">
            <v>tBgOIZ</v>
          </cell>
          <cell r="D3438" t="str">
            <v>04274808505</v>
          </cell>
        </row>
        <row r="3439">
          <cell r="C3439" t="str">
            <v>zDTog6</v>
          </cell>
          <cell r="D3439" t="str">
            <v>08526652532</v>
          </cell>
        </row>
        <row r="3440">
          <cell r="C3440" t="str">
            <v>Wiry6D</v>
          </cell>
          <cell r="D3440" t="str">
            <v>25623783856</v>
          </cell>
        </row>
        <row r="3441">
          <cell r="C3441" t="str">
            <v>801Ed6</v>
          </cell>
          <cell r="D3441" t="str">
            <v>02780742518</v>
          </cell>
        </row>
        <row r="3442">
          <cell r="C3442" t="str">
            <v>uiHx7E</v>
          </cell>
          <cell r="D3442" t="str">
            <v>02780742518</v>
          </cell>
        </row>
        <row r="3443">
          <cell r="C3443" t="str">
            <v>ZIvTxj</v>
          </cell>
          <cell r="D3443" t="str">
            <v>84453338520</v>
          </cell>
        </row>
        <row r="3444">
          <cell r="C3444" t="str">
            <v>RY0bT5</v>
          </cell>
          <cell r="D3444" t="str">
            <v>02105776574</v>
          </cell>
        </row>
        <row r="3445">
          <cell r="C3445" t="str">
            <v>zY7IFt</v>
          </cell>
          <cell r="D3445" t="str">
            <v>84919914504</v>
          </cell>
        </row>
        <row r="3446">
          <cell r="C3446" t="str">
            <v>4tQZmV</v>
          </cell>
          <cell r="D3446" t="str">
            <v>12130826504</v>
          </cell>
        </row>
        <row r="3447">
          <cell r="C3447" t="str">
            <v>A63CAS</v>
          </cell>
          <cell r="D3447" t="str">
            <v>89599985591</v>
          </cell>
        </row>
        <row r="3448">
          <cell r="C3448" t="str">
            <v>zassIo</v>
          </cell>
          <cell r="D3448" t="str">
            <v>35788054591</v>
          </cell>
        </row>
        <row r="3449">
          <cell r="C3449" t="str">
            <v>xxmxoz</v>
          </cell>
          <cell r="D3449" t="str">
            <v>04581511577</v>
          </cell>
        </row>
        <row r="3450">
          <cell r="C3450" t="str">
            <v>uE2Y8f</v>
          </cell>
          <cell r="D3450" t="str">
            <v>03838380533</v>
          </cell>
        </row>
        <row r="3451">
          <cell r="C3451" t="str">
            <v>bddjqQ</v>
          </cell>
          <cell r="D3451" t="str">
            <v>61540366553</v>
          </cell>
        </row>
        <row r="3452">
          <cell r="C3452" t="str">
            <v>z3Fzfk</v>
          </cell>
          <cell r="D3452" t="str">
            <v>02116655501</v>
          </cell>
        </row>
        <row r="3453">
          <cell r="C3453" t="str">
            <v>BvCkrF</v>
          </cell>
          <cell r="D3453" t="str">
            <v>03134152509</v>
          </cell>
        </row>
        <row r="3454">
          <cell r="C3454" t="str">
            <v>qN5zm5</v>
          </cell>
          <cell r="D3454" t="str">
            <v>05957397504</v>
          </cell>
        </row>
        <row r="3455">
          <cell r="C3455" t="str">
            <v>8PzEAr</v>
          </cell>
          <cell r="D3455" t="str">
            <v>00085969567</v>
          </cell>
        </row>
        <row r="3456">
          <cell r="C3456" t="str">
            <v>hJge6U</v>
          </cell>
          <cell r="D3456" t="str">
            <v>34645217534</v>
          </cell>
        </row>
        <row r="3457">
          <cell r="C3457" t="str">
            <v>YppmUm</v>
          </cell>
          <cell r="D3457" t="str">
            <v>23964855553</v>
          </cell>
        </row>
        <row r="3458">
          <cell r="C3458" t="str">
            <v>3tcYbB</v>
          </cell>
          <cell r="D3458" t="str">
            <v>23964855553</v>
          </cell>
        </row>
        <row r="3459">
          <cell r="C3459" t="str">
            <v>805dKt</v>
          </cell>
          <cell r="D3459" t="str">
            <v>11094614459</v>
          </cell>
        </row>
        <row r="3460">
          <cell r="C3460" t="str">
            <v>Dwd5lc</v>
          </cell>
          <cell r="D3460" t="str">
            <v>86634050570</v>
          </cell>
        </row>
        <row r="3461">
          <cell r="C3461" t="str">
            <v>8fGdwg</v>
          </cell>
          <cell r="D3461" t="str">
            <v>04271029521</v>
          </cell>
        </row>
        <row r="3462">
          <cell r="C3462" t="str">
            <v>8b8tZo</v>
          </cell>
          <cell r="D3462" t="str">
            <v>27442721591</v>
          </cell>
        </row>
        <row r="3463">
          <cell r="C3463" t="str">
            <v>e5qanz</v>
          </cell>
          <cell r="D3463" t="str">
            <v>70548323534</v>
          </cell>
        </row>
        <row r="3464">
          <cell r="C3464" t="str">
            <v>JM1SzW</v>
          </cell>
          <cell r="D3464" t="str">
            <v>00313088560</v>
          </cell>
        </row>
        <row r="3465">
          <cell r="C3465" t="str">
            <v>PaT0Pi</v>
          </cell>
          <cell r="D3465" t="str">
            <v>19832451515</v>
          </cell>
        </row>
        <row r="3466">
          <cell r="C3466" t="str">
            <v>N5dStl</v>
          </cell>
          <cell r="D3466" t="str">
            <v>82145814515</v>
          </cell>
        </row>
        <row r="3467">
          <cell r="C3467" t="str">
            <v>jl0nin</v>
          </cell>
          <cell r="D3467" t="str">
            <v>78566428587</v>
          </cell>
        </row>
        <row r="3468">
          <cell r="C3468" t="str">
            <v>8KVayM</v>
          </cell>
          <cell r="D3468" t="str">
            <v>01371846545</v>
          </cell>
        </row>
        <row r="3469">
          <cell r="C3469" t="str">
            <v>JIvRs3</v>
          </cell>
          <cell r="D3469" t="str">
            <v>43360238591</v>
          </cell>
        </row>
        <row r="3470">
          <cell r="C3470" t="str">
            <v>Jm0V4z</v>
          </cell>
          <cell r="D3470" t="str">
            <v>75738104587</v>
          </cell>
        </row>
        <row r="3471">
          <cell r="C3471" t="str">
            <v>uHEGtQ</v>
          </cell>
          <cell r="D3471" t="str">
            <v>68880952587</v>
          </cell>
        </row>
        <row r="3472">
          <cell r="C3472" t="str">
            <v>Nj9Dxh</v>
          </cell>
          <cell r="D3472" t="str">
            <v>18874258534</v>
          </cell>
        </row>
        <row r="3473">
          <cell r="C3473" t="str">
            <v>QjyMP9</v>
          </cell>
          <cell r="D3473" t="str">
            <v>82332177515</v>
          </cell>
        </row>
        <row r="3474">
          <cell r="C3474" t="str">
            <v>a3oaXh</v>
          </cell>
          <cell r="D3474" t="str">
            <v>94747610510</v>
          </cell>
        </row>
        <row r="3475">
          <cell r="C3475" t="str">
            <v>Ant7df</v>
          </cell>
          <cell r="D3475" t="str">
            <v>02618424557</v>
          </cell>
        </row>
        <row r="3476">
          <cell r="C3476" t="str">
            <v>AonOD3</v>
          </cell>
          <cell r="D3476" t="str">
            <v>30959896520</v>
          </cell>
        </row>
        <row r="3477">
          <cell r="C3477" t="str">
            <v>q2BhBF</v>
          </cell>
          <cell r="D3477" t="str">
            <v>04111636551</v>
          </cell>
        </row>
        <row r="3478">
          <cell r="C3478" t="str">
            <v>FD7s7g</v>
          </cell>
        </row>
        <row r="3479">
          <cell r="C3479" t="str">
            <v>lLQOQo</v>
          </cell>
          <cell r="D3479" t="str">
            <v>02219057585</v>
          </cell>
        </row>
        <row r="3480">
          <cell r="C3480" t="str">
            <v>Ohufoy</v>
          </cell>
          <cell r="D3480" t="str">
            <v>90771303572</v>
          </cell>
        </row>
        <row r="3481">
          <cell r="C3481" t="str">
            <v>8HEWAt</v>
          </cell>
          <cell r="D3481" t="str">
            <v>59302704572</v>
          </cell>
        </row>
        <row r="3482">
          <cell r="C3482" t="str">
            <v>paVn4P</v>
          </cell>
          <cell r="D3482" t="str">
            <v>59302704572</v>
          </cell>
        </row>
        <row r="3483">
          <cell r="C3483" t="str">
            <v>ymeFWd</v>
          </cell>
          <cell r="D3483" t="str">
            <v>59302704572</v>
          </cell>
        </row>
        <row r="3484">
          <cell r="C3484" t="str">
            <v>bnD0MC</v>
          </cell>
          <cell r="D3484" t="str">
            <v>28991818587</v>
          </cell>
        </row>
        <row r="3485">
          <cell r="C3485" t="str">
            <v>rqr06t</v>
          </cell>
          <cell r="D3485" t="str">
            <v>79162622587</v>
          </cell>
        </row>
        <row r="3486">
          <cell r="C3486" t="str">
            <v>opJtsz</v>
          </cell>
          <cell r="D3486" t="str">
            <v>03270306580</v>
          </cell>
        </row>
        <row r="3487">
          <cell r="C3487" t="str">
            <v>BDah8U</v>
          </cell>
          <cell r="D3487" t="str">
            <v>43723276504</v>
          </cell>
        </row>
        <row r="3488">
          <cell r="C3488" t="str">
            <v>6AZ5pI</v>
          </cell>
          <cell r="D3488" t="str">
            <v>96209798500</v>
          </cell>
        </row>
        <row r="3489">
          <cell r="C3489" t="str">
            <v>G5Hev3</v>
          </cell>
          <cell r="D3489" t="str">
            <v>05538901580</v>
          </cell>
        </row>
        <row r="3490">
          <cell r="C3490" t="str">
            <v>pnGlVY</v>
          </cell>
          <cell r="D3490" t="str">
            <v>93456158572</v>
          </cell>
        </row>
        <row r="3491">
          <cell r="C3491" t="str">
            <v>Co2PMi</v>
          </cell>
          <cell r="D3491" t="str">
            <v>59372788520</v>
          </cell>
        </row>
        <row r="3492">
          <cell r="C3492" t="str">
            <v>6a5N0j</v>
          </cell>
          <cell r="D3492" t="str">
            <v>07320189518</v>
          </cell>
        </row>
        <row r="3493">
          <cell r="C3493" t="str">
            <v>87n2U7</v>
          </cell>
          <cell r="D3493" t="str">
            <v>03242883527</v>
          </cell>
        </row>
        <row r="3494">
          <cell r="C3494" t="str">
            <v>vuz3Li</v>
          </cell>
          <cell r="D3494" t="str">
            <v>83059423504</v>
          </cell>
        </row>
        <row r="3495">
          <cell r="C3495" t="str">
            <v>QuM9O9</v>
          </cell>
          <cell r="D3495" t="str">
            <v>85964352553</v>
          </cell>
        </row>
        <row r="3496">
          <cell r="C3496" t="str">
            <v>jbQmhe</v>
          </cell>
          <cell r="D3496" t="str">
            <v>08126711558</v>
          </cell>
        </row>
        <row r="3497">
          <cell r="C3497" t="str">
            <v>gvR4KF</v>
          </cell>
          <cell r="D3497" t="str">
            <v>07596185509</v>
          </cell>
        </row>
        <row r="3498">
          <cell r="C3498" t="str">
            <v>ghy7oM</v>
          </cell>
          <cell r="D3498" t="str">
            <v>86298411500</v>
          </cell>
        </row>
        <row r="3499">
          <cell r="C3499" t="str">
            <v>ktWj7L</v>
          </cell>
          <cell r="D3499" t="str">
            <v>85516252504</v>
          </cell>
        </row>
        <row r="3500">
          <cell r="C3500" t="str">
            <v>esY7VS</v>
          </cell>
          <cell r="D3500" t="str">
            <v>03800125536</v>
          </cell>
        </row>
        <row r="3501">
          <cell r="C3501" t="str">
            <v>uTQxYE</v>
          </cell>
          <cell r="D3501" t="str">
            <v>06399547580</v>
          </cell>
        </row>
        <row r="3502">
          <cell r="C3502" t="str">
            <v>98MUzZ</v>
          </cell>
          <cell r="D3502" t="str">
            <v>07875301580</v>
          </cell>
        </row>
        <row r="3503">
          <cell r="C3503" t="str">
            <v>SDJ39h</v>
          </cell>
          <cell r="D3503" t="str">
            <v>05500777580</v>
          </cell>
        </row>
        <row r="3504">
          <cell r="C3504" t="str">
            <v>stCDvE</v>
          </cell>
          <cell r="D3504" t="str">
            <v>06379286527</v>
          </cell>
        </row>
        <row r="3505">
          <cell r="C3505" t="str">
            <v>LND7FL</v>
          </cell>
          <cell r="D3505" t="str">
            <v>21196974500</v>
          </cell>
        </row>
        <row r="3506">
          <cell r="C3506" t="str">
            <v>r5ToTz</v>
          </cell>
          <cell r="D3506" t="str">
            <v>02595051539</v>
          </cell>
        </row>
        <row r="3507">
          <cell r="C3507" t="str">
            <v>sJjdZC</v>
          </cell>
          <cell r="D3507" t="str">
            <v>61180181549</v>
          </cell>
        </row>
        <row r="3508">
          <cell r="C3508" t="str">
            <v>KT0wsH</v>
          </cell>
          <cell r="D3508" t="str">
            <v>66878888549</v>
          </cell>
        </row>
        <row r="3509">
          <cell r="C3509" t="str">
            <v>RrUhqT</v>
          </cell>
          <cell r="D3509" t="str">
            <v>91251915515</v>
          </cell>
        </row>
        <row r="3510">
          <cell r="C3510" t="str">
            <v>QLpNVg</v>
          </cell>
          <cell r="D3510" t="str">
            <v>23853751504</v>
          </cell>
        </row>
        <row r="3511">
          <cell r="C3511" t="str">
            <v>mLRqJM</v>
          </cell>
          <cell r="D3511" t="str">
            <v>88904954568</v>
          </cell>
        </row>
        <row r="3512">
          <cell r="C3512" t="str">
            <v>lBIqS2</v>
          </cell>
          <cell r="D3512" t="str">
            <v>92232825515</v>
          </cell>
        </row>
        <row r="3513">
          <cell r="C3513" t="str">
            <v>6gCSGw</v>
          </cell>
          <cell r="D3513" t="str">
            <v>12407031555</v>
          </cell>
        </row>
        <row r="3514">
          <cell r="C3514" t="str">
            <v>14udDJ</v>
          </cell>
          <cell r="D3514" t="str">
            <v>01229415513</v>
          </cell>
        </row>
        <row r="3515">
          <cell r="C3515" t="str">
            <v>e3R10h</v>
          </cell>
          <cell r="D3515" t="str">
            <v>08087211510</v>
          </cell>
        </row>
        <row r="3516">
          <cell r="C3516" t="str">
            <v>bHI1Jk</v>
          </cell>
          <cell r="D3516" t="str">
            <v>08596202552</v>
          </cell>
        </row>
        <row r="3517">
          <cell r="C3517" t="str">
            <v>zTJ90y</v>
          </cell>
          <cell r="D3517" t="str">
            <v>60624370500</v>
          </cell>
        </row>
        <row r="3518">
          <cell r="C3518" t="str">
            <v>sf6qlF</v>
          </cell>
          <cell r="D3518" t="str">
            <v>97813745515</v>
          </cell>
        </row>
        <row r="3519">
          <cell r="C3519" t="str">
            <v>wEdOhL</v>
          </cell>
          <cell r="D3519" t="str">
            <v>43776515520</v>
          </cell>
        </row>
        <row r="3520">
          <cell r="C3520" t="str">
            <v>U4ZHJN</v>
          </cell>
          <cell r="D3520" t="str">
            <v>37033760582</v>
          </cell>
        </row>
        <row r="3521">
          <cell r="C3521" t="str">
            <v>NoeZR0</v>
          </cell>
          <cell r="D3521" t="str">
            <v>37033760582</v>
          </cell>
        </row>
        <row r="3522">
          <cell r="C3522" t="str">
            <v>PILLU9</v>
          </cell>
          <cell r="D3522" t="str">
            <v>37033760582</v>
          </cell>
        </row>
        <row r="3523">
          <cell r="C3523" t="str">
            <v>jAvPsN</v>
          </cell>
          <cell r="D3523" t="str">
            <v>37033760582</v>
          </cell>
        </row>
        <row r="3524">
          <cell r="C3524" t="str">
            <v>TaIbXJ</v>
          </cell>
          <cell r="D3524" t="str">
            <v>37033760582</v>
          </cell>
        </row>
        <row r="3525">
          <cell r="C3525" t="str">
            <v>2ejycs</v>
          </cell>
          <cell r="D3525" t="str">
            <v>37033760582</v>
          </cell>
        </row>
        <row r="3526">
          <cell r="C3526" t="str">
            <v>VVXMCk</v>
          </cell>
          <cell r="D3526" t="str">
            <v>37033760582</v>
          </cell>
        </row>
        <row r="3527">
          <cell r="C3527" t="str">
            <v>0QBrrZ</v>
          </cell>
          <cell r="D3527" t="str">
            <v>37033760582</v>
          </cell>
        </row>
        <row r="3528">
          <cell r="C3528" t="str">
            <v>ZyPzk3</v>
          </cell>
          <cell r="D3528" t="str">
            <v>37033760582</v>
          </cell>
        </row>
        <row r="3529">
          <cell r="C3529" t="str">
            <v>9Bzktc</v>
          </cell>
          <cell r="D3529" t="str">
            <v>57663734572</v>
          </cell>
        </row>
        <row r="3530">
          <cell r="C3530" t="str">
            <v>eAzjOE</v>
          </cell>
          <cell r="D3530" t="str">
            <v>54126932534</v>
          </cell>
        </row>
        <row r="3531">
          <cell r="C3531" t="str">
            <v>PuH2Uw</v>
          </cell>
          <cell r="D3531" t="str">
            <v>82243905515</v>
          </cell>
        </row>
        <row r="3532">
          <cell r="C3532" t="str">
            <v>xHiKed</v>
          </cell>
          <cell r="D3532" t="str">
            <v>82243905515</v>
          </cell>
        </row>
        <row r="3533">
          <cell r="C3533" t="str">
            <v>KtbYr1</v>
          </cell>
          <cell r="D3533" t="str">
            <v>82243905515</v>
          </cell>
        </row>
        <row r="3534">
          <cell r="C3534" t="str">
            <v>KrfR4a</v>
          </cell>
          <cell r="D3534" t="str">
            <v>82243905515</v>
          </cell>
        </row>
        <row r="3535">
          <cell r="C3535" t="str">
            <v>d2lw7U</v>
          </cell>
          <cell r="D3535" t="str">
            <v>82243905515</v>
          </cell>
        </row>
        <row r="3536">
          <cell r="C3536" t="str">
            <v>IL39Ew</v>
          </cell>
          <cell r="D3536" t="str">
            <v>82243905515</v>
          </cell>
        </row>
        <row r="3537">
          <cell r="C3537" t="str">
            <v>R9nJcY</v>
          </cell>
          <cell r="D3537" t="str">
            <v>82243905515</v>
          </cell>
        </row>
        <row r="3538">
          <cell r="C3538" t="str">
            <v>bNGqnB</v>
          </cell>
          <cell r="D3538" t="str">
            <v>82243905515</v>
          </cell>
        </row>
        <row r="3539">
          <cell r="C3539" t="str">
            <v>5u4pp5</v>
          </cell>
          <cell r="D3539" t="str">
            <v>82243905515</v>
          </cell>
        </row>
        <row r="3540">
          <cell r="C3540" t="str">
            <v>8XgNws</v>
          </cell>
          <cell r="D3540" t="str">
            <v>82243905515</v>
          </cell>
        </row>
        <row r="3541">
          <cell r="C3541" t="str">
            <v>pRoSrv</v>
          </cell>
          <cell r="D3541" t="str">
            <v>82243905515</v>
          </cell>
        </row>
        <row r="3542">
          <cell r="C3542" t="str">
            <v>pAyHyZ</v>
          </cell>
          <cell r="D3542" t="str">
            <v>82243905515</v>
          </cell>
        </row>
        <row r="3543">
          <cell r="C3543" t="str">
            <v>rPLDXJ</v>
          </cell>
          <cell r="D3543" t="str">
            <v>82243905515</v>
          </cell>
        </row>
        <row r="3544">
          <cell r="C3544" t="str">
            <v>XW3TCj</v>
          </cell>
          <cell r="D3544" t="str">
            <v>82243905515</v>
          </cell>
        </row>
        <row r="3545">
          <cell r="C3545" t="str">
            <v>49yaJG</v>
          </cell>
          <cell r="D3545" t="str">
            <v>82243905515</v>
          </cell>
        </row>
        <row r="3546">
          <cell r="C3546" t="str">
            <v>i5hepv</v>
          </cell>
          <cell r="D3546" t="str">
            <v>82243905515</v>
          </cell>
        </row>
        <row r="3547">
          <cell r="C3547" t="str">
            <v>M0zszO</v>
          </cell>
          <cell r="D3547" t="str">
            <v>82243905515</v>
          </cell>
        </row>
        <row r="3548">
          <cell r="C3548" t="str">
            <v>CSZD4G</v>
          </cell>
          <cell r="D3548" t="str">
            <v>82243905515</v>
          </cell>
        </row>
        <row r="3549">
          <cell r="C3549" t="str">
            <v>vWDxwB</v>
          </cell>
          <cell r="D3549" t="str">
            <v>82243905515</v>
          </cell>
        </row>
        <row r="3550">
          <cell r="C3550" t="str">
            <v>Gai4q8</v>
          </cell>
          <cell r="D3550" t="str">
            <v>82243905515</v>
          </cell>
        </row>
        <row r="3551">
          <cell r="C3551" t="str">
            <v>PtLdVn</v>
          </cell>
          <cell r="D3551" t="str">
            <v>82243905515</v>
          </cell>
        </row>
        <row r="3552">
          <cell r="C3552" t="str">
            <v>2ERNoB</v>
          </cell>
          <cell r="D3552" t="str">
            <v>82243905515</v>
          </cell>
        </row>
        <row r="3553">
          <cell r="C3553" t="str">
            <v>qtc3zK</v>
          </cell>
          <cell r="D3553" t="str">
            <v>45209596591</v>
          </cell>
        </row>
        <row r="3554">
          <cell r="C3554" t="str">
            <v>BuNlU9</v>
          </cell>
          <cell r="D3554" t="str">
            <v>01878017543</v>
          </cell>
        </row>
        <row r="3555">
          <cell r="C3555" t="str">
            <v>z8BMFw</v>
          </cell>
          <cell r="D3555" t="str">
            <v>35093498572</v>
          </cell>
        </row>
        <row r="3556">
          <cell r="C3556" t="str">
            <v>9FnqUL</v>
          </cell>
          <cell r="D3556" t="str">
            <v>80514944587</v>
          </cell>
        </row>
        <row r="3557">
          <cell r="C3557" t="str">
            <v>ZuxtjD</v>
          </cell>
          <cell r="D3557" t="str">
            <v>02369581514</v>
          </cell>
        </row>
        <row r="3558">
          <cell r="C3558" t="str">
            <v>Yha37L</v>
          </cell>
          <cell r="D3558" t="str">
            <v>01239642539</v>
          </cell>
        </row>
        <row r="3559">
          <cell r="C3559" t="str">
            <v>vBytRb</v>
          </cell>
          <cell r="D3559" t="str">
            <v>12858569452</v>
          </cell>
        </row>
        <row r="3560">
          <cell r="C3560" t="str">
            <v>zHLbgC</v>
          </cell>
          <cell r="D3560" t="str">
            <v>01084205661</v>
          </cell>
        </row>
        <row r="3561">
          <cell r="C3561" t="str">
            <v>QJ9snW</v>
          </cell>
          <cell r="D3561" t="str">
            <v>42963133553</v>
          </cell>
        </row>
        <row r="3562">
          <cell r="C3562" t="str">
            <v>gIWOih</v>
          </cell>
          <cell r="D3562" t="str">
            <v>42963133553</v>
          </cell>
        </row>
        <row r="3563">
          <cell r="C3563" t="str">
            <v>g3bN8p</v>
          </cell>
          <cell r="D3563" t="str">
            <v>42963133553</v>
          </cell>
        </row>
        <row r="3564">
          <cell r="C3564" t="str">
            <v>8IKHBa</v>
          </cell>
          <cell r="D3564" t="str">
            <v>42963133553</v>
          </cell>
        </row>
        <row r="3565">
          <cell r="C3565" t="str">
            <v>l5LqWZ</v>
          </cell>
          <cell r="D3565" t="str">
            <v>02708732528</v>
          </cell>
        </row>
        <row r="3566">
          <cell r="C3566" t="str">
            <v>pZxSvF</v>
          </cell>
          <cell r="D3566" t="str">
            <v>10377419516</v>
          </cell>
        </row>
        <row r="3567">
          <cell r="C3567" t="str">
            <v>hqnB3E</v>
          </cell>
          <cell r="D3567" t="str">
            <v>09253269502</v>
          </cell>
        </row>
        <row r="3568">
          <cell r="C3568" t="str">
            <v>WHceFd</v>
          </cell>
          <cell r="D3568" t="str">
            <v>12289050539</v>
          </cell>
        </row>
        <row r="3569">
          <cell r="C3569" t="str">
            <v>EHFta2</v>
          </cell>
          <cell r="D3569" t="str">
            <v>06483530528</v>
          </cell>
        </row>
        <row r="3570">
          <cell r="C3570" t="str">
            <v>95vVa1</v>
          </cell>
          <cell r="D3570" t="str">
            <v>06861388564</v>
          </cell>
        </row>
        <row r="3571">
          <cell r="C3571" t="str">
            <v>khA1ST</v>
          </cell>
          <cell r="D3571" t="str">
            <v>05986465580</v>
          </cell>
        </row>
        <row r="3572">
          <cell r="C3572" t="str">
            <v>AfQMB1</v>
          </cell>
          <cell r="D3572" t="str">
            <v>06519065552</v>
          </cell>
        </row>
        <row r="3573">
          <cell r="C3573" t="str">
            <v>meDHAd</v>
          </cell>
          <cell r="D3573" t="str">
            <v>06932402530</v>
          </cell>
        </row>
        <row r="3574">
          <cell r="C3574" t="str">
            <v>5NhQb8</v>
          </cell>
          <cell r="D3574" t="str">
            <v>01477606580</v>
          </cell>
        </row>
        <row r="3575">
          <cell r="C3575" t="str">
            <v>VyT4AP</v>
          </cell>
          <cell r="D3575" t="str">
            <v>86461677550</v>
          </cell>
        </row>
        <row r="3576">
          <cell r="C3576" t="str">
            <v>gGzWyM</v>
          </cell>
          <cell r="D3576" t="str">
            <v>04467755500</v>
          </cell>
        </row>
        <row r="3577">
          <cell r="C3577" t="str">
            <v>3sQoyn</v>
          </cell>
          <cell r="D3577" t="str">
            <v>10458022551</v>
          </cell>
        </row>
        <row r="3578">
          <cell r="C3578" t="str">
            <v>2Gz6GC</v>
          </cell>
          <cell r="D3578" t="str">
            <v>05672602592</v>
          </cell>
        </row>
        <row r="3579">
          <cell r="C3579" t="str">
            <v>fWIrTp</v>
          </cell>
          <cell r="D3579" t="str">
            <v>92615767534</v>
          </cell>
        </row>
        <row r="3580">
          <cell r="C3580" t="str">
            <v>r8234u</v>
          </cell>
          <cell r="D3580" t="str">
            <v>43244696520</v>
          </cell>
        </row>
        <row r="3581">
          <cell r="C3581" t="str">
            <v>GyyItg</v>
          </cell>
          <cell r="D3581" t="str">
            <v>86624900504</v>
          </cell>
        </row>
        <row r="3582">
          <cell r="C3582" t="str">
            <v>WZRi4t</v>
          </cell>
          <cell r="D3582" t="str">
            <v>86232354524</v>
          </cell>
        </row>
        <row r="3583">
          <cell r="C3583" t="str">
            <v>UWZFBg</v>
          </cell>
          <cell r="D3583" t="str">
            <v>74830252553</v>
          </cell>
        </row>
        <row r="3584">
          <cell r="C3584" t="str">
            <v>HFybG4</v>
          </cell>
          <cell r="D3584" t="str">
            <v>86071980500</v>
          </cell>
        </row>
        <row r="3585">
          <cell r="C3585" t="str">
            <v>VrP5UD</v>
          </cell>
          <cell r="D3585" t="str">
            <v>86074006571</v>
          </cell>
        </row>
        <row r="3586">
          <cell r="C3586" t="str">
            <v>8JIawU</v>
          </cell>
          <cell r="D3586" t="str">
            <v>02846892547</v>
          </cell>
        </row>
        <row r="3587">
          <cell r="C3587" t="str">
            <v>QYh1zt</v>
          </cell>
          <cell r="D3587" t="str">
            <v>22056804719</v>
          </cell>
        </row>
        <row r="3588">
          <cell r="C3588" t="str">
            <v>wuiKXD</v>
          </cell>
          <cell r="D3588" t="str">
            <v>03599559597</v>
          </cell>
        </row>
        <row r="3589">
          <cell r="C3589" t="str">
            <v>dwHRkJ</v>
          </cell>
          <cell r="D3589" t="str">
            <v>85904446519</v>
          </cell>
        </row>
        <row r="3590">
          <cell r="C3590" t="str">
            <v>lw2ZZj</v>
          </cell>
          <cell r="D3590" t="str">
            <v>86838514516</v>
          </cell>
        </row>
        <row r="3591">
          <cell r="C3591" t="str">
            <v>eUoCC6</v>
          </cell>
          <cell r="D3591" t="str">
            <v>09354782566</v>
          </cell>
        </row>
        <row r="3592">
          <cell r="C3592" t="str">
            <v>7voEeS</v>
          </cell>
          <cell r="D3592" t="str">
            <v>86875937590</v>
          </cell>
        </row>
        <row r="3593">
          <cell r="C3593" t="str">
            <v>YWbBiy</v>
          </cell>
          <cell r="D3593" t="str">
            <v>86579549580</v>
          </cell>
        </row>
        <row r="3594">
          <cell r="C3594" t="str">
            <v>7yIfPF</v>
          </cell>
          <cell r="D3594" t="str">
            <v>11438481527</v>
          </cell>
        </row>
        <row r="3595">
          <cell r="C3595" t="str">
            <v>6fFgCT</v>
          </cell>
        </row>
        <row r="3596">
          <cell r="C3596" t="str">
            <v>9LUI0k</v>
          </cell>
          <cell r="D3596" t="str">
            <v>07397177581</v>
          </cell>
        </row>
        <row r="3597">
          <cell r="C3597" t="str">
            <v>Cyn8zX</v>
          </cell>
          <cell r="D3597" t="str">
            <v>91757444300</v>
          </cell>
        </row>
        <row r="3598">
          <cell r="C3598" t="str">
            <v>gVbDKd</v>
          </cell>
          <cell r="D3598" t="str">
            <v>10271978503</v>
          </cell>
        </row>
        <row r="3599">
          <cell r="C3599" t="str">
            <v>IY4sLs</v>
          </cell>
          <cell r="D3599" t="str">
            <v>07450277506</v>
          </cell>
        </row>
        <row r="3600">
          <cell r="C3600" t="str">
            <v>MifiD9</v>
          </cell>
          <cell r="D3600" t="str">
            <v>05669054504</v>
          </cell>
        </row>
        <row r="3601">
          <cell r="C3601" t="str">
            <v>9jB0PY</v>
          </cell>
          <cell r="D3601" t="str">
            <v>03231865565</v>
          </cell>
        </row>
        <row r="3602">
          <cell r="C3602" t="str">
            <v>hze6Tc</v>
          </cell>
          <cell r="D3602" t="str">
            <v>02685557539</v>
          </cell>
        </row>
        <row r="3603">
          <cell r="C3603" t="str">
            <v>cQOPVC</v>
          </cell>
          <cell r="D3603" t="str">
            <v>86368870540</v>
          </cell>
        </row>
        <row r="3604">
          <cell r="C3604" t="str">
            <v>h3fuKq</v>
          </cell>
          <cell r="D3604" t="str">
            <v>06626828584</v>
          </cell>
        </row>
        <row r="3605">
          <cell r="C3605" t="str">
            <v>4z8BIK</v>
          </cell>
          <cell r="D3605" t="str">
            <v>03785560532</v>
          </cell>
        </row>
        <row r="3606">
          <cell r="C3606" t="str">
            <v>iIf1w8</v>
          </cell>
          <cell r="D3606" t="str">
            <v>05958789546</v>
          </cell>
        </row>
        <row r="3607">
          <cell r="C3607" t="str">
            <v>ZSCipp</v>
          </cell>
          <cell r="D3607" t="str">
            <v>06468419557</v>
          </cell>
        </row>
        <row r="3608">
          <cell r="C3608" t="str">
            <v>iVPpX0</v>
          </cell>
          <cell r="D3608" t="str">
            <v>06182817542</v>
          </cell>
        </row>
        <row r="3609">
          <cell r="C3609" t="str">
            <v>E1qIym</v>
          </cell>
          <cell r="D3609" t="str">
            <v>03164173512</v>
          </cell>
        </row>
        <row r="3610">
          <cell r="C3610" t="str">
            <v>TFchYX</v>
          </cell>
          <cell r="D3610" t="str">
            <v>06670066562</v>
          </cell>
        </row>
        <row r="3611">
          <cell r="C3611" t="str">
            <v>VxBS4E</v>
          </cell>
          <cell r="D3611" t="str">
            <v>01804624586</v>
          </cell>
        </row>
        <row r="3612">
          <cell r="C3612" t="str">
            <v>1NwUwt</v>
          </cell>
          <cell r="D3612" t="str">
            <v>42910358534</v>
          </cell>
        </row>
        <row r="3613">
          <cell r="C3613" t="str">
            <v>VLwzR2</v>
          </cell>
          <cell r="D3613" t="str">
            <v>42910358534</v>
          </cell>
        </row>
        <row r="3614">
          <cell r="C3614" t="str">
            <v>KYfN3i</v>
          </cell>
          <cell r="D3614" t="str">
            <v>42910358534</v>
          </cell>
        </row>
        <row r="3615">
          <cell r="C3615" t="str">
            <v>hIfNQN</v>
          </cell>
          <cell r="D3615" t="str">
            <v>42910358534</v>
          </cell>
        </row>
        <row r="3616">
          <cell r="C3616" t="str">
            <v>r24hFj</v>
          </cell>
          <cell r="D3616" t="str">
            <v>42910358534</v>
          </cell>
        </row>
        <row r="3617">
          <cell r="C3617" t="str">
            <v>JCaStp</v>
          </cell>
          <cell r="D3617" t="str">
            <v>42910358534</v>
          </cell>
        </row>
        <row r="3618">
          <cell r="C3618" t="str">
            <v>eJ7Q51</v>
          </cell>
          <cell r="D3618" t="str">
            <v>42910358534</v>
          </cell>
        </row>
        <row r="3619">
          <cell r="C3619" t="str">
            <v>icaCU7</v>
          </cell>
          <cell r="D3619" t="str">
            <v>04566763501</v>
          </cell>
        </row>
        <row r="3620">
          <cell r="C3620" t="str">
            <v>WhjTiW</v>
          </cell>
          <cell r="D3620" t="str">
            <v>04566763501</v>
          </cell>
        </row>
        <row r="3621">
          <cell r="C3621" t="str">
            <v>2J8N8u</v>
          </cell>
          <cell r="D3621" t="str">
            <v>90309952549</v>
          </cell>
        </row>
        <row r="3622">
          <cell r="C3622" t="str">
            <v>bLWE9Q</v>
          </cell>
          <cell r="D3622" t="str">
            <v>00048864536</v>
          </cell>
        </row>
        <row r="3623">
          <cell r="C3623" t="str">
            <v>tBPACt</v>
          </cell>
          <cell r="D3623" t="str">
            <v>01759516597</v>
          </cell>
        </row>
        <row r="3624">
          <cell r="C3624" t="str">
            <v>t9l8xt</v>
          </cell>
          <cell r="D3624" t="str">
            <v>03293484506</v>
          </cell>
        </row>
        <row r="3625">
          <cell r="C3625" t="str">
            <v>vhqaV8</v>
          </cell>
          <cell r="D3625" t="str">
            <v>08805242519</v>
          </cell>
        </row>
        <row r="3626">
          <cell r="C3626" t="str">
            <v>IaiPu3</v>
          </cell>
          <cell r="D3626" t="str">
            <v>06424588558</v>
          </cell>
        </row>
        <row r="3627">
          <cell r="C3627" t="str">
            <v>BgSmWA</v>
          </cell>
          <cell r="D3627" t="str">
            <v>85914790506</v>
          </cell>
        </row>
        <row r="3628">
          <cell r="C3628" t="str">
            <v>vla0Tn</v>
          </cell>
          <cell r="D3628" t="str">
            <v>04759749560</v>
          </cell>
        </row>
        <row r="3629">
          <cell r="C3629" t="str">
            <v>3FsgSV</v>
          </cell>
          <cell r="D3629" t="str">
            <v>04884107543</v>
          </cell>
        </row>
        <row r="3630">
          <cell r="C3630" t="str">
            <v>akkPDs</v>
          </cell>
        </row>
        <row r="3631">
          <cell r="C3631" t="str">
            <v>4vAUrB</v>
          </cell>
          <cell r="D3631" t="str">
            <v>04020611521</v>
          </cell>
        </row>
        <row r="3632">
          <cell r="C3632" t="str">
            <v>ztgjfF</v>
          </cell>
          <cell r="D3632" t="str">
            <v>85837062556</v>
          </cell>
        </row>
        <row r="3633">
          <cell r="C3633" t="str">
            <v>XK6GzL</v>
          </cell>
          <cell r="D3633" t="str">
            <v>07240812596</v>
          </cell>
        </row>
        <row r="3634">
          <cell r="C3634" t="str">
            <v>TWpFu4</v>
          </cell>
          <cell r="D3634" t="str">
            <v>07743355560</v>
          </cell>
        </row>
        <row r="3635">
          <cell r="C3635" t="str">
            <v>xl36Yh</v>
          </cell>
          <cell r="D3635" t="str">
            <v>86773148570</v>
          </cell>
        </row>
        <row r="3636">
          <cell r="C3636" t="str">
            <v>JZrzkI</v>
          </cell>
          <cell r="D3636" t="str">
            <v>01755335555</v>
          </cell>
        </row>
        <row r="3637">
          <cell r="C3637" t="str">
            <v>FiQXnB</v>
          </cell>
          <cell r="D3637" t="str">
            <v>08702725517</v>
          </cell>
        </row>
        <row r="3638">
          <cell r="C3638" t="str">
            <v>q2Lrjq</v>
          </cell>
          <cell r="D3638" t="str">
            <v>07483369582</v>
          </cell>
        </row>
        <row r="3639">
          <cell r="C3639" t="str">
            <v>Tv7XpX</v>
          </cell>
          <cell r="D3639" t="str">
            <v>09122653538</v>
          </cell>
        </row>
        <row r="3640">
          <cell r="C3640" t="str">
            <v>E5u7ej</v>
          </cell>
          <cell r="D3640" t="str">
            <v>06627000580</v>
          </cell>
        </row>
        <row r="3641">
          <cell r="C3641" t="str">
            <v>MJygB3</v>
          </cell>
          <cell r="D3641" t="str">
            <v>08784395524</v>
          </cell>
        </row>
        <row r="3642">
          <cell r="C3642" t="str">
            <v>iJeUSu</v>
          </cell>
          <cell r="D3642" t="str">
            <v>07542392506</v>
          </cell>
        </row>
        <row r="3643">
          <cell r="C3643" t="str">
            <v>33T76m</v>
          </cell>
          <cell r="D3643" t="str">
            <v>06601971545</v>
          </cell>
        </row>
        <row r="3644">
          <cell r="C3644" t="str">
            <v>YJEK7o</v>
          </cell>
          <cell r="D3644" t="str">
            <v>08519847544</v>
          </cell>
        </row>
        <row r="3645">
          <cell r="C3645" t="str">
            <v>7Fq9HD</v>
          </cell>
          <cell r="D3645" t="str">
            <v>77060695591</v>
          </cell>
        </row>
        <row r="3646">
          <cell r="C3646" t="str">
            <v>REqp19</v>
          </cell>
          <cell r="D3646" t="str">
            <v>77060695591</v>
          </cell>
        </row>
        <row r="3647">
          <cell r="C3647" t="str">
            <v>5yHJlw</v>
          </cell>
          <cell r="D3647" t="str">
            <v>00962225576</v>
          </cell>
        </row>
        <row r="3648">
          <cell r="C3648" t="str">
            <v>AlkW9l</v>
          </cell>
          <cell r="D3648" t="str">
            <v>08254523509</v>
          </cell>
        </row>
        <row r="3649">
          <cell r="C3649" t="str">
            <v>G4Q2lm</v>
          </cell>
          <cell r="D3649" t="str">
            <v>43976581704</v>
          </cell>
        </row>
        <row r="3650">
          <cell r="C3650" t="str">
            <v>jEwybt</v>
          </cell>
          <cell r="D3650" t="str">
            <v>06948238564</v>
          </cell>
        </row>
        <row r="3651">
          <cell r="C3651" t="str">
            <v>Wn4HwK</v>
          </cell>
          <cell r="D3651" t="str">
            <v>06948238564</v>
          </cell>
        </row>
        <row r="3652">
          <cell r="C3652" t="str">
            <v>vJeMOV</v>
          </cell>
          <cell r="D3652" t="str">
            <v>09059676580</v>
          </cell>
        </row>
        <row r="3653">
          <cell r="C3653" t="str">
            <v>VrTtcS</v>
          </cell>
          <cell r="D3653" t="str">
            <v>96210303587</v>
          </cell>
        </row>
        <row r="3654">
          <cell r="C3654" t="str">
            <v>1Eno63</v>
          </cell>
          <cell r="D3654" t="str">
            <v>03737594791</v>
          </cell>
        </row>
        <row r="3655">
          <cell r="C3655" t="str">
            <v>UOqt0S</v>
          </cell>
          <cell r="D3655" t="str">
            <v>07886823508</v>
          </cell>
        </row>
        <row r="3656">
          <cell r="C3656" t="str">
            <v>CjVXEO</v>
          </cell>
          <cell r="D3656" t="str">
            <v>07358264550</v>
          </cell>
        </row>
        <row r="3657">
          <cell r="C3657" t="str">
            <v>FLBWHG</v>
          </cell>
          <cell r="D3657" t="str">
            <v>06842621500</v>
          </cell>
        </row>
        <row r="3658">
          <cell r="C3658" t="str">
            <v>d4EY51</v>
          </cell>
          <cell r="D3658" t="str">
            <v>02051634327</v>
          </cell>
        </row>
        <row r="3659">
          <cell r="C3659" t="str">
            <v>BLQ066</v>
          </cell>
          <cell r="D3659" t="str">
            <v>07622113506</v>
          </cell>
        </row>
        <row r="3660">
          <cell r="C3660" t="str">
            <v>MhNdNZ</v>
          </cell>
          <cell r="D3660" t="str">
            <v>41944097520</v>
          </cell>
        </row>
        <row r="3661">
          <cell r="C3661" t="str">
            <v>O6nIDz</v>
          </cell>
          <cell r="D3661" t="str">
            <v>35537833549</v>
          </cell>
        </row>
        <row r="3662">
          <cell r="C3662" t="str">
            <v>ouwd7c</v>
          </cell>
          <cell r="D3662" t="str">
            <v>05772340565</v>
          </cell>
        </row>
        <row r="3663">
          <cell r="C3663" t="str">
            <v>BvTUca</v>
          </cell>
          <cell r="D3663" t="str">
            <v>79538150520</v>
          </cell>
        </row>
        <row r="3664">
          <cell r="C3664" t="str">
            <v>dWip6s</v>
          </cell>
          <cell r="D3664" t="str">
            <v>85787848551</v>
          </cell>
        </row>
        <row r="3665">
          <cell r="C3665" t="str">
            <v>IafoAD</v>
          </cell>
          <cell r="D3665" t="str">
            <v>67696252534</v>
          </cell>
        </row>
        <row r="3666">
          <cell r="C3666" t="str">
            <v>BogW9X</v>
          </cell>
          <cell r="D3666" t="str">
            <v>67696252534</v>
          </cell>
        </row>
        <row r="3667">
          <cell r="C3667" t="str">
            <v>fnMGhO</v>
          </cell>
          <cell r="D3667" t="str">
            <v>67696252534</v>
          </cell>
        </row>
        <row r="3668">
          <cell r="C3668" t="str">
            <v>cSLoZA</v>
          </cell>
          <cell r="D3668" t="str">
            <v>67696252534</v>
          </cell>
        </row>
        <row r="3669">
          <cell r="C3669" t="str">
            <v>4H1hY7</v>
          </cell>
          <cell r="D3669" t="str">
            <v>86267805590</v>
          </cell>
        </row>
        <row r="3670">
          <cell r="C3670" t="str">
            <v>wP5ZNy</v>
          </cell>
          <cell r="D3670" t="str">
            <v>78504503534</v>
          </cell>
        </row>
        <row r="3671">
          <cell r="C3671" t="str">
            <v>hGSnmD</v>
          </cell>
          <cell r="D3671" t="str">
            <v>02437888519</v>
          </cell>
        </row>
        <row r="3672">
          <cell r="C3672" t="str">
            <v>cBuI7g</v>
          </cell>
          <cell r="D3672" t="str">
            <v>85786914585</v>
          </cell>
        </row>
        <row r="3673">
          <cell r="C3673" t="str">
            <v>mdPwgF</v>
          </cell>
          <cell r="D3673" t="str">
            <v>05154980506</v>
          </cell>
        </row>
        <row r="3674">
          <cell r="C3674" t="str">
            <v>PQ7Lwq</v>
          </cell>
          <cell r="D3674" t="str">
            <v>07354904570</v>
          </cell>
        </row>
        <row r="3675">
          <cell r="C3675" t="str">
            <v>S3D2Gy</v>
          </cell>
          <cell r="D3675" t="str">
            <v>07872052571</v>
          </cell>
        </row>
        <row r="3676">
          <cell r="C3676" t="str">
            <v>FyHpBJ</v>
          </cell>
          <cell r="D3676" t="str">
            <v>02779212527</v>
          </cell>
        </row>
        <row r="3677">
          <cell r="C3677" t="str">
            <v>pwKyWC</v>
          </cell>
          <cell r="D3677" t="str">
            <v>06322706594</v>
          </cell>
        </row>
        <row r="3678">
          <cell r="C3678" t="str">
            <v>4zjIo9</v>
          </cell>
          <cell r="D3678" t="str">
            <v>06322706594</v>
          </cell>
        </row>
        <row r="3679">
          <cell r="C3679" t="str">
            <v>vN461Q</v>
          </cell>
          <cell r="D3679" t="str">
            <v>03698444593</v>
          </cell>
        </row>
        <row r="3680">
          <cell r="C3680" t="str">
            <v>MjKYgd</v>
          </cell>
          <cell r="D3680" t="str">
            <v>02448509506</v>
          </cell>
        </row>
        <row r="3681">
          <cell r="C3681" t="str">
            <v>xfyrkp</v>
          </cell>
          <cell r="D3681" t="str">
            <v>01483751546</v>
          </cell>
        </row>
        <row r="3682">
          <cell r="C3682" t="str">
            <v>s4W4x3</v>
          </cell>
          <cell r="D3682" t="str">
            <v>01426573529</v>
          </cell>
        </row>
        <row r="3683">
          <cell r="C3683" t="str">
            <v>Ru9FUi</v>
          </cell>
          <cell r="D3683" t="str">
            <v>03841281575</v>
          </cell>
        </row>
        <row r="3684">
          <cell r="C3684" t="str">
            <v>MwQRnZ</v>
          </cell>
          <cell r="D3684" t="str">
            <v>01165293501</v>
          </cell>
        </row>
        <row r="3685">
          <cell r="C3685" t="str">
            <v>FUFvcB</v>
          </cell>
          <cell r="D3685" t="str">
            <v>14459116553</v>
          </cell>
        </row>
        <row r="3686">
          <cell r="C3686" t="str">
            <v>MDKkB9</v>
          </cell>
          <cell r="D3686" t="str">
            <v>02083028597</v>
          </cell>
        </row>
        <row r="3687">
          <cell r="C3687" t="str">
            <v>1yQlDM</v>
          </cell>
          <cell r="D3687" t="str">
            <v>07144457543</v>
          </cell>
        </row>
        <row r="3688">
          <cell r="C3688" t="str">
            <v>vuJ4UU</v>
          </cell>
          <cell r="D3688" t="str">
            <v>02660492573</v>
          </cell>
        </row>
        <row r="3689">
          <cell r="C3689" t="str">
            <v>ZL8iMd</v>
          </cell>
          <cell r="D3689" t="str">
            <v>01836968590</v>
          </cell>
        </row>
        <row r="3690">
          <cell r="C3690" t="str">
            <v>iriBS2</v>
          </cell>
          <cell r="D3690" t="str">
            <v>81636180515</v>
          </cell>
        </row>
        <row r="3691">
          <cell r="C3691" t="str">
            <v>eRSsyz</v>
          </cell>
          <cell r="D3691" t="str">
            <v>03139040571</v>
          </cell>
        </row>
        <row r="3692">
          <cell r="C3692" t="str">
            <v>9IWtka</v>
          </cell>
          <cell r="D3692" t="str">
            <v>00527218502</v>
          </cell>
        </row>
        <row r="3693">
          <cell r="C3693" t="str">
            <v>JAiPlp</v>
          </cell>
          <cell r="D3693" t="str">
            <v>04690217564</v>
          </cell>
        </row>
        <row r="3694">
          <cell r="C3694" t="str">
            <v>ObWlAr</v>
          </cell>
          <cell r="D3694" t="str">
            <v>79659039549</v>
          </cell>
        </row>
        <row r="3695">
          <cell r="C3695" t="str">
            <v>EsCNZT</v>
          </cell>
          <cell r="D3695" t="str">
            <v>03602845583</v>
          </cell>
        </row>
        <row r="3696">
          <cell r="C3696" t="str">
            <v>P1zQ9P</v>
          </cell>
          <cell r="D3696" t="str">
            <v>03282232551</v>
          </cell>
        </row>
        <row r="3697">
          <cell r="C3697" t="str">
            <v>yVwqXE</v>
          </cell>
          <cell r="D3697" t="str">
            <v>05500865528</v>
          </cell>
        </row>
        <row r="3698">
          <cell r="C3698" t="str">
            <v>Z5SQPF</v>
          </cell>
          <cell r="D3698" t="str">
            <v>79106064515</v>
          </cell>
        </row>
        <row r="3699">
          <cell r="C3699" t="str">
            <v>sTBhlA</v>
          </cell>
          <cell r="D3699" t="str">
            <v>82408190525</v>
          </cell>
        </row>
        <row r="3700">
          <cell r="C3700" t="str">
            <v>Uphvxp</v>
          </cell>
          <cell r="D3700" t="str">
            <v>04536486577</v>
          </cell>
        </row>
        <row r="3701">
          <cell r="C3701" t="str">
            <v>3MZqKO</v>
          </cell>
          <cell r="D3701" t="str">
            <v>44788401568</v>
          </cell>
        </row>
        <row r="3702">
          <cell r="C3702" t="str">
            <v>AB3hJp</v>
          </cell>
          <cell r="D3702" t="str">
            <v>05807952502</v>
          </cell>
        </row>
        <row r="3703">
          <cell r="C3703" t="str">
            <v>4AId8G</v>
          </cell>
          <cell r="D3703" t="str">
            <v>02222609550</v>
          </cell>
        </row>
        <row r="3704">
          <cell r="C3704" t="str">
            <v>yirohn</v>
          </cell>
          <cell r="D3704" t="str">
            <v>03954006510</v>
          </cell>
        </row>
        <row r="3705">
          <cell r="C3705" t="str">
            <v>uBQZbV</v>
          </cell>
          <cell r="D3705" t="str">
            <v>81623097568</v>
          </cell>
        </row>
        <row r="3706">
          <cell r="C3706" t="str">
            <v>ZLMBkB</v>
          </cell>
          <cell r="D3706" t="str">
            <v>06493783500</v>
          </cell>
        </row>
        <row r="3707">
          <cell r="C3707" t="str">
            <v>lUPNPx</v>
          </cell>
          <cell r="D3707" t="str">
            <v>06553527598</v>
          </cell>
        </row>
        <row r="3708">
          <cell r="C3708" t="str">
            <v>Yz0Plx</v>
          </cell>
          <cell r="D3708" t="str">
            <v>06521511599</v>
          </cell>
        </row>
        <row r="3709">
          <cell r="C3709" t="str">
            <v>uK0zqW</v>
          </cell>
          <cell r="D3709" t="str">
            <v>06433091520</v>
          </cell>
        </row>
        <row r="3710">
          <cell r="C3710" t="str">
            <v>9WhEEE</v>
          </cell>
        </row>
        <row r="3711">
          <cell r="C3711" t="str">
            <v>CLhROy</v>
          </cell>
        </row>
        <row r="3712">
          <cell r="C3712" t="str">
            <v>yVefqL</v>
          </cell>
          <cell r="D3712" t="str">
            <v>07859757567</v>
          </cell>
        </row>
        <row r="3713">
          <cell r="C3713" t="str">
            <v>Y7Hl2p</v>
          </cell>
          <cell r="D3713" t="str">
            <v>05239697590</v>
          </cell>
        </row>
        <row r="3714">
          <cell r="C3714" t="str">
            <v>NR39Rw</v>
          </cell>
          <cell r="D3714" t="str">
            <v>07911726434</v>
          </cell>
        </row>
        <row r="3715">
          <cell r="C3715" t="str">
            <v>bRfVFm</v>
          </cell>
          <cell r="D3715" t="str">
            <v>61778630510</v>
          </cell>
        </row>
        <row r="3716">
          <cell r="C3716" t="str">
            <v>SVFmmK</v>
          </cell>
          <cell r="D3716" t="str">
            <v>07566308513</v>
          </cell>
        </row>
        <row r="3717">
          <cell r="C3717" t="str">
            <v>V2JzUK</v>
          </cell>
          <cell r="D3717" t="str">
            <v>66692911591</v>
          </cell>
        </row>
        <row r="3718">
          <cell r="C3718" t="str">
            <v>w9xxhs</v>
          </cell>
          <cell r="D3718" t="str">
            <v>09254665576</v>
          </cell>
        </row>
        <row r="3719">
          <cell r="C3719" t="str">
            <v>KaUisw</v>
          </cell>
          <cell r="D3719" t="str">
            <v>92515290515</v>
          </cell>
        </row>
        <row r="3720">
          <cell r="C3720" t="str">
            <v>a6nrm8</v>
          </cell>
          <cell r="D3720" t="str">
            <v>06008297580</v>
          </cell>
        </row>
        <row r="3721">
          <cell r="C3721" t="str">
            <v>5IhCyN</v>
          </cell>
          <cell r="D3721" t="str">
            <v>03677255503</v>
          </cell>
        </row>
        <row r="3722">
          <cell r="C3722" t="str">
            <v>Q27spf</v>
          </cell>
          <cell r="D3722" t="str">
            <v>06929345539</v>
          </cell>
        </row>
        <row r="3723">
          <cell r="C3723" t="str">
            <v>fU7SuS</v>
          </cell>
          <cell r="D3723" t="str">
            <v>07631743517</v>
          </cell>
        </row>
        <row r="3724">
          <cell r="C3724" t="str">
            <v>u7XgPG</v>
          </cell>
          <cell r="D3724" t="str">
            <v>90889177520</v>
          </cell>
        </row>
        <row r="3725">
          <cell r="C3725" t="str">
            <v>zFAjB1</v>
          </cell>
          <cell r="D3725" t="str">
            <v>18364020587</v>
          </cell>
        </row>
        <row r="3726">
          <cell r="C3726" t="str">
            <v>tUVxU3</v>
          </cell>
          <cell r="D3726" t="str">
            <v>01366411560</v>
          </cell>
        </row>
        <row r="3727">
          <cell r="C3727" t="str">
            <v>8dDKAC</v>
          </cell>
          <cell r="D3727" t="str">
            <v>62085158587</v>
          </cell>
        </row>
        <row r="3728">
          <cell r="C3728" t="str">
            <v>rTxXAA</v>
          </cell>
          <cell r="D3728" t="str">
            <v>19568860525</v>
          </cell>
        </row>
        <row r="3729">
          <cell r="C3729" t="str">
            <v>KWOJFR</v>
          </cell>
          <cell r="D3729" t="str">
            <v>02454290502</v>
          </cell>
        </row>
        <row r="3730">
          <cell r="C3730" t="str">
            <v>ptOWEz</v>
          </cell>
          <cell r="D3730" t="str">
            <v>07728062506</v>
          </cell>
        </row>
        <row r="3731">
          <cell r="C3731" t="str">
            <v>UCp0hi</v>
          </cell>
          <cell r="D3731" t="str">
            <v>50635840553</v>
          </cell>
        </row>
        <row r="3732">
          <cell r="C3732" t="str">
            <v>ZcBMNa</v>
          </cell>
          <cell r="D3732" t="str">
            <v>02627908588</v>
          </cell>
        </row>
        <row r="3733">
          <cell r="C3733" t="str">
            <v>6Oemt7</v>
          </cell>
          <cell r="D3733" t="str">
            <v>81379218500</v>
          </cell>
        </row>
        <row r="3734">
          <cell r="C3734" t="str">
            <v>Zt2yxD</v>
          </cell>
          <cell r="D3734" t="str">
            <v>34469630578</v>
          </cell>
        </row>
        <row r="3735">
          <cell r="C3735" t="str">
            <v>fHVd4v</v>
          </cell>
          <cell r="D3735" t="str">
            <v>34469630578</v>
          </cell>
        </row>
        <row r="3736">
          <cell r="C3736" t="str">
            <v>SlHCPM</v>
          </cell>
          <cell r="D3736" t="str">
            <v>34469630578</v>
          </cell>
        </row>
        <row r="3737">
          <cell r="C3737" t="str">
            <v>bZjlRs</v>
          </cell>
          <cell r="D3737" t="str">
            <v>34469630578</v>
          </cell>
        </row>
        <row r="3738">
          <cell r="C3738" t="str">
            <v>RlN0GG</v>
          </cell>
          <cell r="D3738" t="str">
            <v>87731053504</v>
          </cell>
        </row>
        <row r="3739">
          <cell r="C3739" t="str">
            <v>EhKnmx</v>
          </cell>
          <cell r="D3739" t="str">
            <v>85644471500</v>
          </cell>
        </row>
        <row r="3740">
          <cell r="C3740" t="str">
            <v>XbSHn8</v>
          </cell>
        </row>
        <row r="3741">
          <cell r="C3741" t="str">
            <v>paUuKK</v>
          </cell>
          <cell r="D3741" t="str">
            <v>91772362549</v>
          </cell>
        </row>
        <row r="3742">
          <cell r="C3742" t="str">
            <v>thNF28</v>
          </cell>
          <cell r="D3742" t="str">
            <v>47132752553</v>
          </cell>
        </row>
        <row r="3743">
          <cell r="C3743" t="str">
            <v>CrF3eq</v>
          </cell>
          <cell r="D3743" t="str">
            <v>06919932547</v>
          </cell>
        </row>
        <row r="3744">
          <cell r="C3744" t="str">
            <v>uijubz</v>
          </cell>
          <cell r="D3744" t="str">
            <v>04501540508</v>
          </cell>
        </row>
        <row r="3745">
          <cell r="C3745" t="str">
            <v>tnclFM</v>
          </cell>
          <cell r="D3745" t="str">
            <v>06182817542</v>
          </cell>
        </row>
        <row r="3746">
          <cell r="C3746" t="str">
            <v>6Yi6WZ</v>
          </cell>
          <cell r="D3746" t="str">
            <v>07133938588</v>
          </cell>
        </row>
        <row r="3747">
          <cell r="C3747" t="str">
            <v>C4mAXr</v>
          </cell>
          <cell r="D3747" t="str">
            <v>86499468525</v>
          </cell>
        </row>
        <row r="3748">
          <cell r="C3748" t="str">
            <v>9mGJnC</v>
          </cell>
          <cell r="D3748" t="str">
            <v>63416948572</v>
          </cell>
        </row>
        <row r="3749">
          <cell r="C3749" t="str">
            <v>jZqyr0</v>
          </cell>
          <cell r="D3749" t="str">
            <v>07463476502</v>
          </cell>
        </row>
        <row r="3750">
          <cell r="C3750" t="str">
            <v>ROo3oF</v>
          </cell>
        </row>
        <row r="3751">
          <cell r="C3751" t="str">
            <v>Uk1v2I</v>
          </cell>
        </row>
        <row r="3752">
          <cell r="C3752" t="str">
            <v>0GRDS3</v>
          </cell>
        </row>
        <row r="3753">
          <cell r="C3753" t="str">
            <v>WS9dAx</v>
          </cell>
          <cell r="D3753" t="str">
            <v>95537929520</v>
          </cell>
        </row>
        <row r="3754">
          <cell r="C3754" t="str">
            <v>Jxf9xy</v>
          </cell>
          <cell r="D3754" t="str">
            <v>97196134591</v>
          </cell>
        </row>
        <row r="3755">
          <cell r="C3755" t="str">
            <v>Fa88mS</v>
          </cell>
          <cell r="D3755" t="str">
            <v>07772030576</v>
          </cell>
        </row>
        <row r="3756">
          <cell r="C3756" t="str">
            <v>sBRMvy</v>
          </cell>
          <cell r="D3756" t="str">
            <v>00121740501</v>
          </cell>
        </row>
        <row r="3757">
          <cell r="C3757" t="str">
            <v>aatyHn</v>
          </cell>
          <cell r="D3757" t="str">
            <v>83051368504</v>
          </cell>
        </row>
        <row r="3758">
          <cell r="C3758" t="str">
            <v>lYpTAK</v>
          </cell>
          <cell r="D3758" t="str">
            <v>01800093543</v>
          </cell>
        </row>
        <row r="3759">
          <cell r="C3759" t="str">
            <v>hJmeOw</v>
          </cell>
          <cell r="D3759" t="str">
            <v>50489682553</v>
          </cell>
        </row>
        <row r="3760">
          <cell r="C3760" t="str">
            <v>wveI7C</v>
          </cell>
          <cell r="D3760" t="str">
            <v>63681579504</v>
          </cell>
        </row>
        <row r="3761">
          <cell r="C3761" t="str">
            <v>SFnz75</v>
          </cell>
          <cell r="D3761" t="str">
            <v>02764740581</v>
          </cell>
        </row>
        <row r="3762">
          <cell r="C3762" t="str">
            <v>YvAnMK</v>
          </cell>
        </row>
        <row r="3763">
          <cell r="C3763" t="str">
            <v>K3B7ZH</v>
          </cell>
        </row>
        <row r="3764">
          <cell r="C3764" t="str">
            <v>GBd96h</v>
          </cell>
          <cell r="D3764" t="str">
            <v>03625725509</v>
          </cell>
        </row>
        <row r="3765">
          <cell r="C3765" t="str">
            <v>HCE1IL</v>
          </cell>
          <cell r="D3765" t="str">
            <v>37714951800</v>
          </cell>
        </row>
        <row r="3766">
          <cell r="C3766" t="str">
            <v>BhDLwT</v>
          </cell>
          <cell r="D3766" t="str">
            <v>04374530576</v>
          </cell>
        </row>
        <row r="3767">
          <cell r="C3767" t="str">
            <v>b45vGh</v>
          </cell>
          <cell r="D3767" t="str">
            <v>06939433511</v>
          </cell>
        </row>
        <row r="3768">
          <cell r="C3768" t="str">
            <v>IoN2JT</v>
          </cell>
          <cell r="D3768" t="str">
            <v>07803226574</v>
          </cell>
        </row>
        <row r="3769">
          <cell r="C3769" t="str">
            <v>bDSpCk</v>
          </cell>
          <cell r="D3769" t="str">
            <v>07463704580</v>
          </cell>
        </row>
        <row r="3770">
          <cell r="C3770" t="str">
            <v>J3uLWz</v>
          </cell>
          <cell r="D3770" t="str">
            <v>09204705566</v>
          </cell>
        </row>
        <row r="3771">
          <cell r="C3771" t="str">
            <v>vjNMVD</v>
          </cell>
          <cell r="D3771" t="str">
            <v>07968101506</v>
          </cell>
        </row>
        <row r="3772">
          <cell r="C3772" t="str">
            <v>4lWfed</v>
          </cell>
          <cell r="D3772" t="str">
            <v>08681504525</v>
          </cell>
        </row>
        <row r="3773">
          <cell r="C3773" t="str">
            <v>c4vFqK</v>
          </cell>
          <cell r="D3773" t="str">
            <v>17795808867</v>
          </cell>
        </row>
        <row r="3774">
          <cell r="C3774" t="str">
            <v>3nNqY7</v>
          </cell>
          <cell r="D3774" t="str">
            <v>56628455572</v>
          </cell>
        </row>
        <row r="3775">
          <cell r="C3775" t="str">
            <v>UmzS92</v>
          </cell>
          <cell r="D3775" t="str">
            <v>56628455572</v>
          </cell>
        </row>
        <row r="3776">
          <cell r="C3776" t="str">
            <v>PonPAp</v>
          </cell>
          <cell r="D3776" t="str">
            <v>95374833553</v>
          </cell>
        </row>
        <row r="3777">
          <cell r="C3777" t="str">
            <v>B4BV30</v>
          </cell>
          <cell r="D3777" t="str">
            <v>75770253568</v>
          </cell>
        </row>
        <row r="3778">
          <cell r="C3778" t="str">
            <v>ez5NRp</v>
          </cell>
          <cell r="D3778" t="str">
            <v>02521358576</v>
          </cell>
        </row>
        <row r="3779">
          <cell r="C3779" t="str">
            <v>UwU41f</v>
          </cell>
          <cell r="D3779" t="str">
            <v>06836825557</v>
          </cell>
        </row>
        <row r="3780">
          <cell r="C3780" t="str">
            <v>gP99BH</v>
          </cell>
          <cell r="D3780" t="str">
            <v>06836825557</v>
          </cell>
        </row>
        <row r="3781">
          <cell r="C3781" t="str">
            <v>V5lltG</v>
          </cell>
          <cell r="D3781" t="str">
            <v>06991221554</v>
          </cell>
        </row>
        <row r="3782">
          <cell r="C3782" t="str">
            <v>wtdBoK</v>
          </cell>
          <cell r="D3782" t="str">
            <v>08077554512</v>
          </cell>
        </row>
        <row r="3783">
          <cell r="C3783" t="str">
            <v>AT9doi</v>
          </cell>
          <cell r="D3783" t="str">
            <v>06088301511</v>
          </cell>
        </row>
        <row r="3784">
          <cell r="C3784" t="str">
            <v>pmoJlo</v>
          </cell>
          <cell r="D3784" t="str">
            <v>01788048270</v>
          </cell>
        </row>
        <row r="3785">
          <cell r="C3785" t="str">
            <v>ti30OU</v>
          </cell>
          <cell r="D3785" t="str">
            <v>86312036537</v>
          </cell>
        </row>
        <row r="3786">
          <cell r="C3786" t="str">
            <v>QdzP2T</v>
          </cell>
          <cell r="D3786" t="str">
            <v>04030414575</v>
          </cell>
        </row>
        <row r="3787">
          <cell r="C3787" t="str">
            <v>M8nd8W</v>
          </cell>
          <cell r="D3787" t="str">
            <v>08854089508</v>
          </cell>
        </row>
        <row r="3788">
          <cell r="C3788" t="str">
            <v>6is7qq</v>
          </cell>
          <cell r="D3788" t="str">
            <v>06640721511</v>
          </cell>
        </row>
        <row r="3789">
          <cell r="C3789" t="str">
            <v>mC9OXh</v>
          </cell>
          <cell r="D3789" t="str">
            <v>06762877516</v>
          </cell>
        </row>
        <row r="3790">
          <cell r="C3790" t="str">
            <v>JjUzHk</v>
          </cell>
          <cell r="D3790" t="str">
            <v>10175307423</v>
          </cell>
        </row>
        <row r="3791">
          <cell r="C3791" t="str">
            <v>cXwGzx</v>
          </cell>
          <cell r="D3791" t="str">
            <v>08720327528</v>
          </cell>
        </row>
        <row r="3792">
          <cell r="C3792" t="str">
            <v>G67uEs</v>
          </cell>
          <cell r="D3792" t="str">
            <v>08519847544</v>
          </cell>
        </row>
        <row r="3793">
          <cell r="C3793" t="str">
            <v>COWQU8</v>
          </cell>
          <cell r="D3793" t="str">
            <v>04783074542</v>
          </cell>
        </row>
        <row r="3794">
          <cell r="C3794" t="str">
            <v>1syscm</v>
          </cell>
          <cell r="D3794" t="str">
            <v>42050577842</v>
          </cell>
        </row>
        <row r="3795">
          <cell r="C3795" t="str">
            <v>freSRi</v>
          </cell>
          <cell r="D3795" t="str">
            <v>12326203437</v>
          </cell>
        </row>
        <row r="3796">
          <cell r="C3796" t="str">
            <v>XvrQKo</v>
          </cell>
        </row>
        <row r="3797">
          <cell r="C3797" t="str">
            <v>4BjDoy</v>
          </cell>
          <cell r="D3797" t="str">
            <v>07131435503</v>
          </cell>
        </row>
        <row r="3798">
          <cell r="C3798" t="str">
            <v>FemPF9</v>
          </cell>
          <cell r="D3798" t="str">
            <v>06004538558</v>
          </cell>
        </row>
        <row r="3799">
          <cell r="C3799" t="str">
            <v>oyfQ4z</v>
          </cell>
          <cell r="D3799" t="str">
            <v>03844540113</v>
          </cell>
        </row>
        <row r="3800">
          <cell r="C3800" t="str">
            <v>QEz0PT</v>
          </cell>
          <cell r="D3800" t="str">
            <v>07059988513</v>
          </cell>
        </row>
        <row r="3801">
          <cell r="C3801" t="str">
            <v>6TxiEb</v>
          </cell>
          <cell r="D3801" t="str">
            <v>07052288516</v>
          </cell>
        </row>
        <row r="3802">
          <cell r="C3802" t="str">
            <v>kg2hGq</v>
          </cell>
          <cell r="D3802" t="str">
            <v>86267253538</v>
          </cell>
        </row>
        <row r="3803">
          <cell r="C3803" t="str">
            <v>CObfv3</v>
          </cell>
          <cell r="D3803" t="str">
            <v>05226387598</v>
          </cell>
        </row>
        <row r="3804">
          <cell r="C3804" t="str">
            <v>2anCbD</v>
          </cell>
          <cell r="D3804" t="str">
            <v>07017657551</v>
          </cell>
        </row>
        <row r="3805">
          <cell r="C3805" t="str">
            <v>KNOKEk</v>
          </cell>
          <cell r="D3805" t="str">
            <v>06378229511</v>
          </cell>
        </row>
        <row r="3806">
          <cell r="C3806" t="str">
            <v>s1jgQE</v>
          </cell>
          <cell r="D3806" t="str">
            <v>06071659523</v>
          </cell>
        </row>
        <row r="3807">
          <cell r="C3807" t="str">
            <v>UJ618Q</v>
          </cell>
          <cell r="D3807" t="str">
            <v>07891669503</v>
          </cell>
        </row>
        <row r="3808">
          <cell r="C3808" t="str">
            <v>o2ND2b</v>
          </cell>
          <cell r="D3808" t="str">
            <v>07355337505</v>
          </cell>
        </row>
        <row r="3809">
          <cell r="C3809" t="str">
            <v>l3Ejkl</v>
          </cell>
          <cell r="D3809" t="str">
            <v>04229349505</v>
          </cell>
        </row>
        <row r="3810">
          <cell r="C3810" t="str">
            <v>FY01A0</v>
          </cell>
          <cell r="D3810" t="str">
            <v>03391322560</v>
          </cell>
        </row>
        <row r="3811">
          <cell r="C3811" t="str">
            <v>vChtUn</v>
          </cell>
        </row>
        <row r="3812">
          <cell r="C3812" t="str">
            <v>FRuncq</v>
          </cell>
          <cell r="D3812" t="str">
            <v>01221026577</v>
          </cell>
        </row>
        <row r="3813">
          <cell r="C3813" t="str">
            <v>PmmtiG</v>
          </cell>
          <cell r="D3813" t="str">
            <v>01754348599</v>
          </cell>
        </row>
        <row r="3814">
          <cell r="C3814" t="str">
            <v>9D1OXu</v>
          </cell>
          <cell r="D3814" t="str">
            <v>13074429437</v>
          </cell>
        </row>
        <row r="3815">
          <cell r="C3815" t="str">
            <v>4sXYBU</v>
          </cell>
          <cell r="D3815" t="str">
            <v>06529873546</v>
          </cell>
        </row>
        <row r="3816">
          <cell r="C3816" t="str">
            <v>xFXyWf</v>
          </cell>
        </row>
        <row r="3817">
          <cell r="C3817" t="str">
            <v>RkSS93</v>
          </cell>
          <cell r="D3817" t="str">
            <v>08134670555</v>
          </cell>
        </row>
        <row r="3818">
          <cell r="C3818" t="str">
            <v>9KD2d6</v>
          </cell>
          <cell r="D3818" t="str">
            <v>03692016395</v>
          </cell>
        </row>
        <row r="3819">
          <cell r="C3819" t="str">
            <v>kUvUMU</v>
          </cell>
          <cell r="D3819" t="str">
            <v>06198426521</v>
          </cell>
        </row>
        <row r="3820">
          <cell r="C3820" t="str">
            <v>tjg13w</v>
          </cell>
          <cell r="D3820" t="str">
            <v>06198426521</v>
          </cell>
        </row>
        <row r="3821">
          <cell r="C3821" t="str">
            <v>KBJ4Pu</v>
          </cell>
          <cell r="D3821" t="str">
            <v>06198426521</v>
          </cell>
        </row>
        <row r="3822">
          <cell r="C3822" t="str">
            <v>rH4dXV</v>
          </cell>
          <cell r="D3822" t="str">
            <v>06198426521</v>
          </cell>
        </row>
        <row r="3823">
          <cell r="C3823" t="str">
            <v>G4fIyu</v>
          </cell>
          <cell r="D3823" t="str">
            <v>06198426521</v>
          </cell>
        </row>
        <row r="3824">
          <cell r="C3824" t="str">
            <v>ditLJy</v>
          </cell>
          <cell r="D3824" t="str">
            <v>86018648563</v>
          </cell>
        </row>
        <row r="3825">
          <cell r="C3825" t="str">
            <v>eqbAVq</v>
          </cell>
          <cell r="D3825" t="str">
            <v>86042422529</v>
          </cell>
        </row>
        <row r="3826">
          <cell r="C3826" t="str">
            <v>vQDEho</v>
          </cell>
          <cell r="D3826" t="str">
            <v>06296923511</v>
          </cell>
        </row>
        <row r="3827">
          <cell r="C3827" t="str">
            <v>D38vlH</v>
          </cell>
          <cell r="D3827" t="str">
            <v>85772785575</v>
          </cell>
        </row>
        <row r="3828">
          <cell r="C3828" t="str">
            <v>ksypgb</v>
          </cell>
          <cell r="D3828" t="str">
            <v>78418500506</v>
          </cell>
        </row>
        <row r="3829">
          <cell r="C3829" t="str">
            <v>QkenL4</v>
          </cell>
          <cell r="D3829" t="str">
            <v>78418500506</v>
          </cell>
        </row>
        <row r="3830">
          <cell r="C3830" t="str">
            <v>H0SXgs</v>
          </cell>
          <cell r="D3830" t="str">
            <v>37831240500</v>
          </cell>
        </row>
        <row r="3831">
          <cell r="C3831" t="str">
            <v>Vg23Ck</v>
          </cell>
          <cell r="D3831" t="str">
            <v>81278560530</v>
          </cell>
        </row>
        <row r="3832">
          <cell r="C3832" t="str">
            <v>3eQBek</v>
          </cell>
          <cell r="D3832" t="str">
            <v>81278560530</v>
          </cell>
        </row>
        <row r="3833">
          <cell r="C3833" t="str">
            <v>vBEyNZ</v>
          </cell>
          <cell r="D3833" t="str">
            <v>01055207562</v>
          </cell>
        </row>
        <row r="3834">
          <cell r="C3834" t="str">
            <v>YAn5Mj</v>
          </cell>
          <cell r="D3834" t="str">
            <v>01055207562</v>
          </cell>
        </row>
        <row r="3835">
          <cell r="C3835" t="str">
            <v>V9GWMy</v>
          </cell>
          <cell r="D3835" t="str">
            <v>56544936553</v>
          </cell>
        </row>
        <row r="3836">
          <cell r="C3836" t="str">
            <v>vwDZ4s</v>
          </cell>
          <cell r="D3836" t="str">
            <v>60610883534</v>
          </cell>
        </row>
        <row r="3837">
          <cell r="C3837" t="str">
            <v>GUlkfy</v>
          </cell>
          <cell r="D3837" t="str">
            <v>07613951561</v>
          </cell>
        </row>
        <row r="3838">
          <cell r="C3838" t="str">
            <v>pIlzoP</v>
          </cell>
          <cell r="D3838" t="str">
            <v>80854753591</v>
          </cell>
        </row>
        <row r="3839">
          <cell r="C3839" t="str">
            <v>7kko8Q</v>
          </cell>
          <cell r="D3839" t="str">
            <v>56273312591</v>
          </cell>
        </row>
        <row r="3840">
          <cell r="C3840" t="str">
            <v>h3fWg8</v>
          </cell>
          <cell r="D3840" t="str">
            <v>93016492504</v>
          </cell>
        </row>
        <row r="3841">
          <cell r="C3841" t="str">
            <v>H7e25B</v>
          </cell>
          <cell r="D3841" t="str">
            <v>97196789504</v>
          </cell>
        </row>
        <row r="3842">
          <cell r="C3842" t="str">
            <v>hBwva4</v>
          </cell>
          <cell r="D3842" t="str">
            <v>08592791545</v>
          </cell>
        </row>
        <row r="3843">
          <cell r="C3843" t="str">
            <v>I9jBBw</v>
          </cell>
          <cell r="D3843" t="str">
            <v>03603937562</v>
          </cell>
        </row>
        <row r="3844">
          <cell r="C3844" t="str">
            <v>rxvshV</v>
          </cell>
          <cell r="D3844" t="str">
            <v>94942676568</v>
          </cell>
        </row>
        <row r="3845">
          <cell r="C3845" t="str">
            <v>5dEiv3</v>
          </cell>
          <cell r="D3845" t="str">
            <v>06564604580</v>
          </cell>
        </row>
        <row r="3846">
          <cell r="C3846" t="str">
            <v>zW6Jdn</v>
          </cell>
          <cell r="D3846" t="str">
            <v>79426280510</v>
          </cell>
        </row>
        <row r="3847">
          <cell r="C3847" t="str">
            <v>CpawwU</v>
          </cell>
          <cell r="D3847" t="str">
            <v>63641305500</v>
          </cell>
        </row>
        <row r="3848">
          <cell r="C3848" t="str">
            <v>VR3uJe</v>
          </cell>
          <cell r="D3848" t="str">
            <v>02680535537</v>
          </cell>
        </row>
        <row r="3849">
          <cell r="C3849" t="str">
            <v>qo8POY</v>
          </cell>
          <cell r="D3849" t="str">
            <v>01850325596</v>
          </cell>
        </row>
        <row r="3850">
          <cell r="C3850" t="str">
            <v>frg90R</v>
          </cell>
          <cell r="D3850" t="str">
            <v>05354125502</v>
          </cell>
        </row>
        <row r="3851">
          <cell r="C3851" t="str">
            <v>ZLEE3n</v>
          </cell>
          <cell r="D3851" t="str">
            <v>98970992553</v>
          </cell>
        </row>
        <row r="3852">
          <cell r="C3852" t="str">
            <v>q7Q3uw</v>
          </cell>
          <cell r="D3852" t="str">
            <v>05241378464</v>
          </cell>
        </row>
        <row r="3853">
          <cell r="C3853" t="str">
            <v>fhh5FA</v>
          </cell>
          <cell r="D3853" t="str">
            <v>08847234530</v>
          </cell>
        </row>
        <row r="3854">
          <cell r="C3854" t="str">
            <v>pb5nUf</v>
          </cell>
          <cell r="D3854" t="str">
            <v>03938303573</v>
          </cell>
        </row>
        <row r="3855">
          <cell r="C3855" t="str">
            <v>1zqgRu</v>
          </cell>
          <cell r="D3855" t="str">
            <v>89773659534</v>
          </cell>
        </row>
        <row r="3856">
          <cell r="C3856" t="str">
            <v>tDI8gV</v>
          </cell>
          <cell r="D3856" t="str">
            <v>03487544504</v>
          </cell>
        </row>
        <row r="3857">
          <cell r="C3857" t="str">
            <v>wlF7oK</v>
          </cell>
        </row>
        <row r="3858">
          <cell r="C3858" t="str">
            <v>Zk03l8</v>
          </cell>
          <cell r="D3858" t="str">
            <v>83909508553</v>
          </cell>
        </row>
        <row r="3859">
          <cell r="C3859" t="str">
            <v>oHq52K</v>
          </cell>
          <cell r="D3859" t="str">
            <v>00129255513</v>
          </cell>
        </row>
        <row r="3860">
          <cell r="C3860" t="str">
            <v>Ce9UoP</v>
          </cell>
          <cell r="D3860" t="str">
            <v>05163655507</v>
          </cell>
        </row>
        <row r="3861">
          <cell r="C3861" t="str">
            <v>WfvjdY</v>
          </cell>
          <cell r="D3861" t="str">
            <v>03731546582</v>
          </cell>
        </row>
        <row r="3862">
          <cell r="C3862" t="str">
            <v>5w1puW</v>
          </cell>
          <cell r="D3862" t="str">
            <v>56637985520</v>
          </cell>
        </row>
        <row r="3863">
          <cell r="C3863" t="str">
            <v>eN6X67</v>
          </cell>
          <cell r="D3863" t="str">
            <v>80382436504</v>
          </cell>
        </row>
        <row r="3864">
          <cell r="C3864" t="str">
            <v>sx36IB</v>
          </cell>
          <cell r="D3864" t="str">
            <v>99832305500</v>
          </cell>
        </row>
        <row r="3865">
          <cell r="C3865" t="str">
            <v>IvNWUP</v>
          </cell>
          <cell r="D3865" t="str">
            <v>27500047568</v>
          </cell>
        </row>
        <row r="3866">
          <cell r="C3866" t="str">
            <v>94GZE0</v>
          </cell>
          <cell r="D3866" t="str">
            <v>26858320504</v>
          </cell>
        </row>
        <row r="3867">
          <cell r="C3867" t="str">
            <v>25hWKH</v>
          </cell>
          <cell r="D3867" t="str">
            <v>64889580549</v>
          </cell>
        </row>
        <row r="3868">
          <cell r="C3868" t="str">
            <v>rLxojh</v>
          </cell>
          <cell r="D3868" t="str">
            <v>85545422587</v>
          </cell>
        </row>
        <row r="3869">
          <cell r="C3869" t="str">
            <v>ETtdPj</v>
          </cell>
          <cell r="D3869" t="str">
            <v>96144025553</v>
          </cell>
        </row>
        <row r="3870">
          <cell r="C3870" t="str">
            <v>LPam0P</v>
          </cell>
          <cell r="D3870" t="str">
            <v>96144025553</v>
          </cell>
        </row>
        <row r="3871">
          <cell r="C3871" t="str">
            <v>U4Mk7a</v>
          </cell>
          <cell r="D3871" t="str">
            <v>74252887534</v>
          </cell>
        </row>
        <row r="3872">
          <cell r="C3872" t="str">
            <v>xHmi4x</v>
          </cell>
          <cell r="D3872" t="str">
            <v>01682611540</v>
          </cell>
        </row>
        <row r="3873">
          <cell r="C3873" t="str">
            <v>F1ZC70</v>
          </cell>
          <cell r="D3873" t="str">
            <v>00150028539</v>
          </cell>
        </row>
        <row r="3874">
          <cell r="C3874" t="str">
            <v>IJUmZ2</v>
          </cell>
          <cell r="D3874" t="str">
            <v>04958751556</v>
          </cell>
        </row>
        <row r="3875">
          <cell r="C3875" t="str">
            <v>L5HWr7</v>
          </cell>
          <cell r="D3875" t="str">
            <v>98623214587</v>
          </cell>
        </row>
        <row r="3876">
          <cell r="C3876" t="str">
            <v>1jiUhq</v>
          </cell>
          <cell r="D3876" t="str">
            <v>86207340590</v>
          </cell>
        </row>
        <row r="3877">
          <cell r="C3877" t="str">
            <v>sVI5pl</v>
          </cell>
          <cell r="D3877" t="str">
            <v>01378897552</v>
          </cell>
        </row>
        <row r="3878">
          <cell r="C3878" t="str">
            <v>8R6GB3</v>
          </cell>
          <cell r="D3878" t="str">
            <v>06543982594</v>
          </cell>
        </row>
        <row r="3879">
          <cell r="C3879" t="str">
            <v>UHhWZL</v>
          </cell>
          <cell r="D3879" t="str">
            <v>59623500572</v>
          </cell>
        </row>
        <row r="3880">
          <cell r="C3880" t="str">
            <v>oM54AH</v>
          </cell>
          <cell r="D3880" t="str">
            <v>55977740506</v>
          </cell>
        </row>
        <row r="3881">
          <cell r="C3881" t="str">
            <v>ZUZmd7</v>
          </cell>
          <cell r="D3881" t="str">
            <v>34631780525</v>
          </cell>
        </row>
        <row r="3882">
          <cell r="C3882" t="str">
            <v>RmMiFc</v>
          </cell>
          <cell r="D3882" t="str">
            <v>78630738553</v>
          </cell>
        </row>
        <row r="3883">
          <cell r="C3883" t="str">
            <v>vaMWD2</v>
          </cell>
          <cell r="D3883" t="str">
            <v>78630738553</v>
          </cell>
        </row>
        <row r="3884">
          <cell r="C3884" t="str">
            <v>S8XfqX</v>
          </cell>
          <cell r="D3884" t="str">
            <v>96990139587</v>
          </cell>
        </row>
        <row r="3885">
          <cell r="C3885" t="str">
            <v>gslTvx</v>
          </cell>
          <cell r="D3885" t="str">
            <v>79319394504</v>
          </cell>
        </row>
        <row r="3886">
          <cell r="C3886" t="str">
            <v>mpWsSh</v>
          </cell>
          <cell r="D3886" t="str">
            <v>79319394504</v>
          </cell>
        </row>
        <row r="3887">
          <cell r="C3887" t="str">
            <v>UUwgcJ</v>
          </cell>
          <cell r="D3887" t="str">
            <v>78615356572</v>
          </cell>
        </row>
        <row r="3888">
          <cell r="C3888" t="str">
            <v>6XtWB3</v>
          </cell>
          <cell r="D3888" t="str">
            <v>39670473500</v>
          </cell>
        </row>
        <row r="3889">
          <cell r="C3889" t="str">
            <v>RCCnU2</v>
          </cell>
          <cell r="D3889" t="str">
            <v>39670473500</v>
          </cell>
        </row>
        <row r="3890">
          <cell r="C3890" t="str">
            <v>Aj4i0g</v>
          </cell>
          <cell r="D3890" t="str">
            <v>39670473500</v>
          </cell>
        </row>
        <row r="3891">
          <cell r="C3891" t="str">
            <v>tYMWLo</v>
          </cell>
          <cell r="D3891" t="str">
            <v>02076701532</v>
          </cell>
        </row>
        <row r="3892">
          <cell r="C3892" t="str">
            <v>BxRiju</v>
          </cell>
          <cell r="D3892" t="str">
            <v>54438640504</v>
          </cell>
        </row>
        <row r="3893">
          <cell r="C3893" t="str">
            <v>4YaJC3</v>
          </cell>
          <cell r="D3893" t="str">
            <v>48037656500</v>
          </cell>
        </row>
        <row r="3894">
          <cell r="C3894" t="str">
            <v>KPKwQB</v>
          </cell>
          <cell r="D3894" t="str">
            <v>00036187577</v>
          </cell>
        </row>
        <row r="3895">
          <cell r="C3895" t="str">
            <v>ph2mtY</v>
          </cell>
          <cell r="D3895" t="str">
            <v>71777199549</v>
          </cell>
        </row>
        <row r="3896">
          <cell r="C3896" t="str">
            <v>cORZrV</v>
          </cell>
          <cell r="D3896" t="str">
            <v>02098348541</v>
          </cell>
        </row>
        <row r="3897">
          <cell r="C3897" t="str">
            <v>eGQYgo</v>
          </cell>
          <cell r="D3897" t="str">
            <v>07843643540</v>
          </cell>
        </row>
        <row r="3898">
          <cell r="C3898" t="str">
            <v>SPyEud</v>
          </cell>
          <cell r="D3898" t="str">
            <v>93760922520</v>
          </cell>
        </row>
        <row r="3899">
          <cell r="C3899" t="str">
            <v>hm0RBk</v>
          </cell>
          <cell r="D3899" t="str">
            <v>40018830587</v>
          </cell>
        </row>
        <row r="3900">
          <cell r="C3900" t="str">
            <v>W7csH1</v>
          </cell>
          <cell r="D3900" t="str">
            <v>09205943525</v>
          </cell>
        </row>
        <row r="3901">
          <cell r="C3901" t="str">
            <v>mQwiHw</v>
          </cell>
          <cell r="D3901" t="str">
            <v>07845544981</v>
          </cell>
        </row>
        <row r="3902">
          <cell r="C3902" t="str">
            <v>JVAhiN</v>
          </cell>
          <cell r="D3902" t="str">
            <v>06624888571</v>
          </cell>
        </row>
        <row r="3903">
          <cell r="C3903" t="str">
            <v>etbXH3</v>
          </cell>
          <cell r="D3903" t="str">
            <v>05062665590</v>
          </cell>
        </row>
        <row r="3904">
          <cell r="C3904" t="str">
            <v>U1N8LT</v>
          </cell>
          <cell r="D3904" t="str">
            <v>81639953515</v>
          </cell>
        </row>
        <row r="3905">
          <cell r="C3905" t="str">
            <v>AUL76o</v>
          </cell>
          <cell r="D3905" t="str">
            <v>04007359547</v>
          </cell>
        </row>
        <row r="3906">
          <cell r="C3906" t="str">
            <v>dzBMjg</v>
          </cell>
          <cell r="D3906" t="str">
            <v>10365402516</v>
          </cell>
        </row>
        <row r="3907">
          <cell r="C3907" t="str">
            <v>SFntvC</v>
          </cell>
          <cell r="D3907" t="str">
            <v>10365402516</v>
          </cell>
        </row>
        <row r="3908">
          <cell r="C3908" t="str">
            <v>kldXZj</v>
          </cell>
          <cell r="D3908" t="str">
            <v>66975441553</v>
          </cell>
        </row>
        <row r="3909">
          <cell r="C3909" t="str">
            <v>pJg7ep</v>
          </cell>
        </row>
        <row r="3910">
          <cell r="C3910" t="str">
            <v>J519Uk</v>
          </cell>
          <cell r="D3910" t="str">
            <v>85791503539</v>
          </cell>
        </row>
        <row r="3911">
          <cell r="C3911" t="str">
            <v>6BPrEh</v>
          </cell>
        </row>
        <row r="3912">
          <cell r="C3912" t="str">
            <v>GGclaa</v>
          </cell>
        </row>
        <row r="3913">
          <cell r="C3913" t="str">
            <v>FIY5fb</v>
          </cell>
          <cell r="D3913" t="str">
            <v>04173100566</v>
          </cell>
        </row>
        <row r="3914">
          <cell r="C3914" t="str">
            <v>mMrWLs</v>
          </cell>
          <cell r="D3914" t="str">
            <v>00700573542</v>
          </cell>
        </row>
        <row r="3915">
          <cell r="C3915" t="str">
            <v>AbPgKe</v>
          </cell>
          <cell r="D3915" t="str">
            <v>79460623549</v>
          </cell>
        </row>
        <row r="3916">
          <cell r="C3916" t="str">
            <v>ki6FnR</v>
          </cell>
          <cell r="D3916" t="str">
            <v>48715514587</v>
          </cell>
        </row>
        <row r="3917">
          <cell r="C3917" t="str">
            <v>qUqmDz</v>
          </cell>
          <cell r="D3917" t="str">
            <v>60915277549</v>
          </cell>
        </row>
        <row r="3918">
          <cell r="C3918" t="str">
            <v>nABhYq</v>
          </cell>
          <cell r="D3918" t="str">
            <v>79684920504</v>
          </cell>
        </row>
        <row r="3919">
          <cell r="C3919" t="str">
            <v>UCBIlQ</v>
          </cell>
          <cell r="D3919" t="str">
            <v>79684920504</v>
          </cell>
        </row>
        <row r="3920">
          <cell r="C3920" t="str">
            <v>jBvgMY</v>
          </cell>
          <cell r="D3920" t="str">
            <v>69768188553</v>
          </cell>
        </row>
        <row r="3921">
          <cell r="C3921" t="str">
            <v>6z0m3T</v>
          </cell>
          <cell r="D3921" t="str">
            <v>69768188553</v>
          </cell>
        </row>
        <row r="3922">
          <cell r="C3922" t="str">
            <v>3AyIuP</v>
          </cell>
          <cell r="D3922" t="str">
            <v>05607145565</v>
          </cell>
        </row>
        <row r="3923">
          <cell r="C3923" t="str">
            <v>zdYXeg</v>
          </cell>
          <cell r="D3923" t="str">
            <v>48103039500</v>
          </cell>
        </row>
        <row r="3924">
          <cell r="C3924" t="str">
            <v>gkTT4g</v>
          </cell>
          <cell r="D3924" t="str">
            <v>06685280522</v>
          </cell>
        </row>
        <row r="3925">
          <cell r="C3925" t="str">
            <v>1Gn65L</v>
          </cell>
          <cell r="D3925" t="str">
            <v>43653049504</v>
          </cell>
        </row>
        <row r="3926">
          <cell r="C3926" t="str">
            <v>OTfU23</v>
          </cell>
          <cell r="D3926" t="str">
            <v>50862553504</v>
          </cell>
        </row>
        <row r="3927">
          <cell r="C3927" t="str">
            <v>5syfkN</v>
          </cell>
          <cell r="D3927" t="str">
            <v>64665160597</v>
          </cell>
        </row>
        <row r="3928">
          <cell r="C3928" t="str">
            <v>4O8JCR</v>
          </cell>
          <cell r="D3928" t="str">
            <v>73060445591</v>
          </cell>
        </row>
        <row r="3929">
          <cell r="C3929" t="str">
            <v>UVfyBB</v>
          </cell>
          <cell r="D3929" t="str">
            <v>00397001517</v>
          </cell>
        </row>
        <row r="3930">
          <cell r="C3930" t="str">
            <v>lSjQjK</v>
          </cell>
          <cell r="D3930" t="str">
            <v>06725069550</v>
          </cell>
        </row>
        <row r="3931">
          <cell r="C3931" t="str">
            <v>0W2Ydk</v>
          </cell>
          <cell r="D3931" t="str">
            <v>28432789534</v>
          </cell>
        </row>
        <row r="3932">
          <cell r="C3932" t="str">
            <v>ElBcCq</v>
          </cell>
          <cell r="D3932" t="str">
            <v>05607145565</v>
          </cell>
        </row>
        <row r="3933">
          <cell r="C3933" t="str">
            <v>5SkzNX</v>
          </cell>
          <cell r="D3933" t="str">
            <v>85858199526</v>
          </cell>
        </row>
        <row r="3934">
          <cell r="C3934" t="str">
            <v>KeUtkI</v>
          </cell>
          <cell r="D3934" t="str">
            <v>63619326568</v>
          </cell>
        </row>
        <row r="3935">
          <cell r="C3935" t="str">
            <v>PuoEd0</v>
          </cell>
          <cell r="D3935" t="str">
            <v>94249709515</v>
          </cell>
        </row>
        <row r="3936">
          <cell r="C3936" t="str">
            <v>n9fqJB</v>
          </cell>
          <cell r="D3936" t="str">
            <v>17924880500</v>
          </cell>
        </row>
        <row r="3937">
          <cell r="C3937" t="str">
            <v>6fhQxK</v>
          </cell>
          <cell r="D3937" t="str">
            <v>83585702520</v>
          </cell>
        </row>
        <row r="3938">
          <cell r="C3938" t="str">
            <v>9NOVJt</v>
          </cell>
          <cell r="D3938" t="str">
            <v>04895122590</v>
          </cell>
        </row>
        <row r="3939">
          <cell r="C3939" t="str">
            <v>3EPDF3</v>
          </cell>
        </row>
        <row r="3940">
          <cell r="C3940" t="str">
            <v>S9tjxc</v>
          </cell>
          <cell r="D3940" t="str">
            <v>80768717515</v>
          </cell>
        </row>
        <row r="3941">
          <cell r="C3941" t="str">
            <v>H0IFkW</v>
          </cell>
          <cell r="D3941" t="str">
            <v>17686679500</v>
          </cell>
        </row>
        <row r="3942">
          <cell r="C3942" t="str">
            <v>XV9fGY</v>
          </cell>
          <cell r="D3942" t="str">
            <v>05898696555</v>
          </cell>
        </row>
        <row r="3943">
          <cell r="C3943" t="str">
            <v>lZnAYo</v>
          </cell>
          <cell r="D3943" t="str">
            <v>00171607589</v>
          </cell>
        </row>
        <row r="3944">
          <cell r="C3944" t="str">
            <v>n0D5he</v>
          </cell>
          <cell r="D3944" t="str">
            <v>92143423500</v>
          </cell>
        </row>
        <row r="3945">
          <cell r="C3945" t="str">
            <v>xrpMLc</v>
          </cell>
          <cell r="D3945" t="str">
            <v>79464076534</v>
          </cell>
        </row>
        <row r="3946">
          <cell r="C3946" t="str">
            <v>JCvQEG</v>
          </cell>
          <cell r="D3946" t="str">
            <v>01654857521</v>
          </cell>
        </row>
        <row r="3947">
          <cell r="C3947" t="str">
            <v>FFavz8</v>
          </cell>
          <cell r="D3947" t="str">
            <v>05661023588</v>
          </cell>
        </row>
        <row r="3948">
          <cell r="C3948" t="str">
            <v>xHNNWO</v>
          </cell>
          <cell r="D3948" t="str">
            <v>85999232503</v>
          </cell>
        </row>
        <row r="3949">
          <cell r="C3949" t="str">
            <v>0tuFMq</v>
          </cell>
          <cell r="D3949" t="str">
            <v>05372006811</v>
          </cell>
        </row>
        <row r="3950">
          <cell r="C3950" t="str">
            <v>IwObI0</v>
          </cell>
          <cell r="D3950" t="str">
            <v>59980524553</v>
          </cell>
        </row>
        <row r="3951">
          <cell r="C3951" t="str">
            <v>hqufzx</v>
          </cell>
          <cell r="D3951" t="str">
            <v>60769769500</v>
          </cell>
        </row>
        <row r="3952">
          <cell r="C3952" t="str">
            <v>No9a3S</v>
          </cell>
          <cell r="D3952" t="str">
            <v>28869745520</v>
          </cell>
        </row>
        <row r="3953">
          <cell r="C3953" t="str">
            <v>ZITw9R</v>
          </cell>
          <cell r="D3953" t="str">
            <v>05473781578</v>
          </cell>
        </row>
        <row r="3954">
          <cell r="C3954" t="str">
            <v>34eKIt</v>
          </cell>
          <cell r="D3954" t="str">
            <v>00896483584</v>
          </cell>
        </row>
        <row r="3955">
          <cell r="C3955" t="str">
            <v>VGFzZ8</v>
          </cell>
          <cell r="D3955" t="str">
            <v>03141262527</v>
          </cell>
        </row>
        <row r="3956">
          <cell r="C3956" t="str">
            <v>Rui9nS</v>
          </cell>
          <cell r="D3956" t="str">
            <v>01831225506</v>
          </cell>
        </row>
        <row r="3957">
          <cell r="C3957" t="str">
            <v>2l31aE</v>
          </cell>
          <cell r="D3957" t="str">
            <v>02251746501</v>
          </cell>
        </row>
        <row r="3958">
          <cell r="C3958" t="str">
            <v>hN4hjs</v>
          </cell>
          <cell r="D3958" t="str">
            <v>42426928549</v>
          </cell>
        </row>
        <row r="3959">
          <cell r="C3959" t="str">
            <v>ebo10g</v>
          </cell>
          <cell r="D3959" t="str">
            <v>03348597510</v>
          </cell>
        </row>
        <row r="3960">
          <cell r="C3960" t="str">
            <v>1HqvJZ</v>
          </cell>
          <cell r="D3960" t="str">
            <v>06291670526</v>
          </cell>
        </row>
        <row r="3961">
          <cell r="C3961" t="str">
            <v>XLGP07</v>
          </cell>
          <cell r="D3961" t="str">
            <v>05331607586</v>
          </cell>
        </row>
        <row r="3962">
          <cell r="C3962" t="str">
            <v>FK1IP0</v>
          </cell>
          <cell r="D3962" t="str">
            <v>05132303510</v>
          </cell>
        </row>
        <row r="3963">
          <cell r="C3963" t="str">
            <v>pROZGw</v>
          </cell>
        </row>
        <row r="3964">
          <cell r="C3964" t="str">
            <v>GMPhfK</v>
          </cell>
          <cell r="D3964" t="str">
            <v>04414687560</v>
          </cell>
        </row>
        <row r="3965">
          <cell r="C3965" t="str">
            <v>moS3jJ</v>
          </cell>
          <cell r="D3965" t="str">
            <v>04442470502</v>
          </cell>
        </row>
        <row r="3966">
          <cell r="C3966" t="str">
            <v>zawQbU</v>
          </cell>
        </row>
        <row r="3967">
          <cell r="C3967" t="str">
            <v>2bOFox</v>
          </cell>
          <cell r="D3967" t="str">
            <v>02158925507</v>
          </cell>
        </row>
        <row r="3968">
          <cell r="C3968" t="str">
            <v>FsJtuh</v>
          </cell>
          <cell r="D3968" t="str">
            <v>97633577568</v>
          </cell>
        </row>
        <row r="3969">
          <cell r="C3969" t="str">
            <v>IYNdgU</v>
          </cell>
          <cell r="D3969" t="str">
            <v>28218477500</v>
          </cell>
        </row>
        <row r="3970">
          <cell r="C3970" t="str">
            <v>EafwOR</v>
          </cell>
          <cell r="D3970" t="str">
            <v>04208993162</v>
          </cell>
        </row>
        <row r="3971">
          <cell r="C3971" t="str">
            <v>PwVajY</v>
          </cell>
          <cell r="D3971" t="str">
            <v>05265838511</v>
          </cell>
        </row>
        <row r="3972">
          <cell r="C3972" t="str">
            <v>NwLAhw</v>
          </cell>
          <cell r="D3972" t="str">
            <v>03132481505</v>
          </cell>
        </row>
        <row r="3973">
          <cell r="C3973" t="str">
            <v>aUSZey</v>
          </cell>
          <cell r="D3973" t="str">
            <v>06384049597</v>
          </cell>
        </row>
        <row r="3974">
          <cell r="C3974" t="str">
            <v>OmN72U</v>
          </cell>
          <cell r="D3974" t="str">
            <v>22075402515</v>
          </cell>
        </row>
        <row r="3975">
          <cell r="C3975" t="str">
            <v>qT9Zad</v>
          </cell>
          <cell r="D3975" t="str">
            <v>80883109549</v>
          </cell>
        </row>
        <row r="3976">
          <cell r="C3976" t="str">
            <v>ZOoQWM</v>
          </cell>
          <cell r="D3976" t="str">
            <v>46035907504</v>
          </cell>
        </row>
        <row r="3977">
          <cell r="C3977" t="str">
            <v>XFO4HT</v>
          </cell>
          <cell r="D3977" t="str">
            <v>58133798515</v>
          </cell>
        </row>
        <row r="3978">
          <cell r="C3978" t="str">
            <v>qSYj6Q</v>
          </cell>
          <cell r="D3978" t="str">
            <v>89375335534</v>
          </cell>
        </row>
        <row r="3979">
          <cell r="C3979" t="str">
            <v>G56BA5</v>
          </cell>
          <cell r="D3979" t="str">
            <v>39123677520</v>
          </cell>
        </row>
        <row r="3980">
          <cell r="C3980" t="str">
            <v>dj6Yq0</v>
          </cell>
          <cell r="D3980" t="str">
            <v>38404605572</v>
          </cell>
        </row>
        <row r="3981">
          <cell r="C3981" t="str">
            <v>KrmYX7</v>
          </cell>
          <cell r="D3981" t="str">
            <v>93289502520</v>
          </cell>
        </row>
        <row r="3982">
          <cell r="C3982" t="str">
            <v>LU0UnL</v>
          </cell>
          <cell r="D3982" t="str">
            <v>99329751504</v>
          </cell>
        </row>
        <row r="3983">
          <cell r="C3983" t="str">
            <v>NnVRQp</v>
          </cell>
          <cell r="D3983" t="str">
            <v>12570338591</v>
          </cell>
        </row>
        <row r="3984">
          <cell r="C3984" t="str">
            <v>z7wPPo</v>
          </cell>
          <cell r="D3984" t="str">
            <v>94330719568</v>
          </cell>
        </row>
        <row r="3985">
          <cell r="C3985" t="str">
            <v>oSg9WF</v>
          </cell>
          <cell r="D3985" t="str">
            <v>41994116587</v>
          </cell>
        </row>
        <row r="3986">
          <cell r="C3986" t="str">
            <v>O0qdVz</v>
          </cell>
          <cell r="D3986" t="str">
            <v>41994116587</v>
          </cell>
        </row>
        <row r="3987">
          <cell r="C3987" t="str">
            <v>Chk1d4</v>
          </cell>
          <cell r="D3987" t="str">
            <v>56755058572</v>
          </cell>
        </row>
        <row r="3988">
          <cell r="C3988" t="str">
            <v>CFlxy2</v>
          </cell>
          <cell r="D3988" t="str">
            <v>44876386587</v>
          </cell>
        </row>
        <row r="3989">
          <cell r="C3989" t="str">
            <v>9afwxY</v>
          </cell>
          <cell r="D3989" t="str">
            <v>22610758553</v>
          </cell>
        </row>
        <row r="3990">
          <cell r="C3990" t="str">
            <v>87qyQh</v>
          </cell>
          <cell r="D3990" t="str">
            <v>37658417572</v>
          </cell>
        </row>
        <row r="3991">
          <cell r="C3991" t="str">
            <v>CawliE</v>
          </cell>
          <cell r="D3991" t="str">
            <v>23854138504</v>
          </cell>
        </row>
        <row r="3992">
          <cell r="C3992" t="str">
            <v>ffHg3s</v>
          </cell>
          <cell r="D3992" t="str">
            <v>10815743807</v>
          </cell>
        </row>
        <row r="3993">
          <cell r="C3993" t="str">
            <v>a2Q8Mh</v>
          </cell>
          <cell r="D3993" t="str">
            <v>01235765555</v>
          </cell>
        </row>
        <row r="3994">
          <cell r="C3994" t="str">
            <v>mtshpA</v>
          </cell>
          <cell r="D3994" t="str">
            <v>04437997506</v>
          </cell>
        </row>
        <row r="3995">
          <cell r="C3995" t="str">
            <v>xom3x6</v>
          </cell>
          <cell r="D3995" t="str">
            <v>06939419527</v>
          </cell>
        </row>
        <row r="3996">
          <cell r="C3996" t="str">
            <v>j9SjXU</v>
          </cell>
          <cell r="D3996" t="str">
            <v>78106893553</v>
          </cell>
        </row>
        <row r="3997">
          <cell r="C3997" t="str">
            <v>DkRRvM</v>
          </cell>
          <cell r="D3997" t="str">
            <v>10298808595</v>
          </cell>
        </row>
        <row r="3998">
          <cell r="C3998" t="str">
            <v>H6YjNt</v>
          </cell>
          <cell r="D3998" t="str">
            <v>08091356552</v>
          </cell>
        </row>
        <row r="3999">
          <cell r="C3999" t="str">
            <v>z1VRTT</v>
          </cell>
          <cell r="D3999" t="str">
            <v>01019143509</v>
          </cell>
        </row>
        <row r="4000">
          <cell r="C4000" t="str">
            <v>p8oJj5</v>
          </cell>
          <cell r="D4000" t="str">
            <v>88444066591</v>
          </cell>
        </row>
        <row r="4001">
          <cell r="C4001" t="str">
            <v>K7x33A</v>
          </cell>
          <cell r="D4001" t="str">
            <v>78435692515</v>
          </cell>
        </row>
        <row r="4002">
          <cell r="C4002" t="str">
            <v>Yn4ZGV</v>
          </cell>
          <cell r="D4002" t="str">
            <v>02719171565</v>
          </cell>
        </row>
        <row r="4003">
          <cell r="C4003" t="str">
            <v>gWl4Ld</v>
          </cell>
          <cell r="D4003" t="str">
            <v>60584599587</v>
          </cell>
        </row>
        <row r="4004">
          <cell r="C4004" t="str">
            <v>cHhYtJ</v>
          </cell>
          <cell r="D4004" t="str">
            <v>70373108249</v>
          </cell>
        </row>
        <row r="4005">
          <cell r="C4005" t="str">
            <v>cLuQA3</v>
          </cell>
          <cell r="D4005" t="str">
            <v>85780838577</v>
          </cell>
        </row>
        <row r="4006">
          <cell r="C4006" t="str">
            <v>m3lDcu</v>
          </cell>
          <cell r="D4006" t="str">
            <v>81464274568</v>
          </cell>
        </row>
        <row r="4007">
          <cell r="C4007" t="str">
            <v>YGazzw</v>
          </cell>
          <cell r="D4007" t="str">
            <v>90004809572</v>
          </cell>
        </row>
        <row r="4008">
          <cell r="C4008" t="str">
            <v>Njzm0Y</v>
          </cell>
          <cell r="D4008" t="str">
            <v>94944903553</v>
          </cell>
        </row>
        <row r="4009">
          <cell r="C4009" t="str">
            <v>auvxKr</v>
          </cell>
          <cell r="D4009" t="str">
            <v>86225069593</v>
          </cell>
        </row>
        <row r="4010">
          <cell r="C4010" t="str">
            <v>3bf7eM</v>
          </cell>
          <cell r="D4010" t="str">
            <v>05649546592</v>
          </cell>
        </row>
        <row r="4011">
          <cell r="C4011" t="str">
            <v>KsN0is</v>
          </cell>
          <cell r="D4011" t="str">
            <v>53697618504</v>
          </cell>
        </row>
        <row r="4012">
          <cell r="C4012" t="str">
            <v>HhkvaQ</v>
          </cell>
          <cell r="D4012" t="str">
            <v>82761540506</v>
          </cell>
        </row>
        <row r="4013">
          <cell r="C4013" t="str">
            <v>qT3pIu</v>
          </cell>
          <cell r="D4013" t="str">
            <v>04098181517</v>
          </cell>
        </row>
        <row r="4014">
          <cell r="C4014" t="str">
            <v>tPH561</v>
          </cell>
          <cell r="D4014" t="str">
            <v>08904224519</v>
          </cell>
        </row>
        <row r="4015">
          <cell r="C4015" t="str">
            <v>cn0vE7</v>
          </cell>
          <cell r="D4015" t="str">
            <v>12986695531</v>
          </cell>
        </row>
        <row r="4016">
          <cell r="C4016" t="str">
            <v>sfNt0O</v>
          </cell>
          <cell r="D4016" t="str">
            <v>07966514501</v>
          </cell>
        </row>
        <row r="4017">
          <cell r="C4017" t="str">
            <v>xyIld7</v>
          </cell>
          <cell r="D4017" t="str">
            <v>61588466515</v>
          </cell>
        </row>
        <row r="4018">
          <cell r="C4018" t="str">
            <v>PasEyM</v>
          </cell>
          <cell r="D4018" t="str">
            <v>66821061572</v>
          </cell>
        </row>
        <row r="4019">
          <cell r="C4019" t="str">
            <v>HpbJ6Z</v>
          </cell>
          <cell r="D4019" t="str">
            <v>09001097502</v>
          </cell>
        </row>
        <row r="4020">
          <cell r="C4020" t="str">
            <v>qb7CrZ</v>
          </cell>
          <cell r="D4020" t="str">
            <v>81350570591</v>
          </cell>
        </row>
        <row r="4021">
          <cell r="C4021" t="str">
            <v>GoFkD1</v>
          </cell>
          <cell r="D4021" t="str">
            <v>81918771553</v>
          </cell>
        </row>
        <row r="4022">
          <cell r="C4022" t="str">
            <v>DCFzZB</v>
          </cell>
          <cell r="D4022" t="str">
            <v>04918125581</v>
          </cell>
        </row>
        <row r="4023">
          <cell r="C4023" t="str">
            <v>XHo1pS</v>
          </cell>
          <cell r="D4023" t="str">
            <v>04196870503</v>
          </cell>
        </row>
        <row r="4024">
          <cell r="C4024" t="str">
            <v>J0qXuQ</v>
          </cell>
          <cell r="D4024" t="str">
            <v>03685165550</v>
          </cell>
        </row>
        <row r="4025">
          <cell r="C4025" t="str">
            <v>yBluy4</v>
          </cell>
          <cell r="D4025" t="str">
            <v>86328292546</v>
          </cell>
        </row>
        <row r="4026">
          <cell r="C4026" t="str">
            <v>eSi8YY</v>
          </cell>
          <cell r="D4026" t="str">
            <v>81408102587</v>
          </cell>
        </row>
        <row r="4027">
          <cell r="C4027" t="str">
            <v>geSF5b</v>
          </cell>
          <cell r="D4027" t="str">
            <v>79524443520</v>
          </cell>
        </row>
        <row r="4028">
          <cell r="C4028" t="str">
            <v>hJw1Yk</v>
          </cell>
          <cell r="D4028" t="str">
            <v>80195350553</v>
          </cell>
        </row>
        <row r="4029">
          <cell r="C4029" t="str">
            <v>Ptjt1K</v>
          </cell>
          <cell r="D4029" t="str">
            <v>89517962568</v>
          </cell>
        </row>
        <row r="4030">
          <cell r="C4030" t="str">
            <v>3XgrL6</v>
          </cell>
          <cell r="D4030" t="str">
            <v>61262226520</v>
          </cell>
        </row>
        <row r="4031">
          <cell r="C4031" t="str">
            <v>tBIpbg</v>
          </cell>
          <cell r="D4031" t="str">
            <v>82932883534</v>
          </cell>
        </row>
        <row r="4032">
          <cell r="C4032" t="str">
            <v>a07DfX</v>
          </cell>
          <cell r="D4032" t="str">
            <v>62892657504</v>
          </cell>
        </row>
        <row r="4033">
          <cell r="C4033" t="str">
            <v>9hW44W</v>
          </cell>
          <cell r="D4033" t="str">
            <v>78842425591</v>
          </cell>
        </row>
        <row r="4034">
          <cell r="C4034" t="str">
            <v>NB2vPU</v>
          </cell>
          <cell r="D4034" t="str">
            <v>72593300159</v>
          </cell>
        </row>
        <row r="4035">
          <cell r="C4035" t="str">
            <v>f0pETo</v>
          </cell>
          <cell r="D4035" t="str">
            <v>54944406568</v>
          </cell>
        </row>
        <row r="4036">
          <cell r="C4036" t="str">
            <v>0pOvG7</v>
          </cell>
          <cell r="D4036" t="str">
            <v>07522400562</v>
          </cell>
        </row>
        <row r="4037">
          <cell r="C4037" t="str">
            <v>a9KMFu</v>
          </cell>
          <cell r="D4037" t="str">
            <v>89779592504</v>
          </cell>
        </row>
        <row r="4038">
          <cell r="C4038" t="str">
            <v>iVQqrC</v>
          </cell>
          <cell r="D4038" t="str">
            <v>81091699534</v>
          </cell>
        </row>
        <row r="4039">
          <cell r="C4039" t="str">
            <v>6oICEj</v>
          </cell>
          <cell r="D4039" t="str">
            <v>98327119591</v>
          </cell>
        </row>
        <row r="4040">
          <cell r="C4040" t="str">
            <v>uhtfYj</v>
          </cell>
          <cell r="D4040" t="str">
            <v>95165258572</v>
          </cell>
        </row>
        <row r="4041">
          <cell r="C4041" t="str">
            <v>QtmP5n</v>
          </cell>
          <cell r="D4041" t="str">
            <v>00918169550</v>
          </cell>
        </row>
        <row r="4042">
          <cell r="C4042" t="str">
            <v>L4cTYY</v>
          </cell>
          <cell r="D4042" t="str">
            <v>05298860575</v>
          </cell>
        </row>
        <row r="4043">
          <cell r="C4043" t="str">
            <v>NI9Viz</v>
          </cell>
          <cell r="D4043" t="str">
            <v>04723230599</v>
          </cell>
        </row>
        <row r="4044">
          <cell r="C4044" t="str">
            <v>81iLi2</v>
          </cell>
          <cell r="D4044" t="str">
            <v>83163166504</v>
          </cell>
        </row>
        <row r="4045">
          <cell r="C4045" t="str">
            <v>c0fCCD</v>
          </cell>
          <cell r="D4045" t="str">
            <v>88038645553</v>
          </cell>
        </row>
        <row r="4046">
          <cell r="C4046" t="str">
            <v>Chpf9L</v>
          </cell>
          <cell r="D4046" t="str">
            <v>78453720568</v>
          </cell>
        </row>
        <row r="4047">
          <cell r="C4047" t="str">
            <v>qzycgC</v>
          </cell>
          <cell r="D4047" t="str">
            <v>66775540582</v>
          </cell>
        </row>
        <row r="4048">
          <cell r="C4048" t="str">
            <v>b3myYf</v>
          </cell>
          <cell r="D4048" t="str">
            <v>07092522501</v>
          </cell>
        </row>
        <row r="4049">
          <cell r="C4049" t="str">
            <v>lZSaQc</v>
          </cell>
          <cell r="D4049" t="str">
            <v>01343085578</v>
          </cell>
        </row>
        <row r="4050">
          <cell r="C4050" t="str">
            <v>F8mf1C</v>
          </cell>
          <cell r="D4050" t="str">
            <v>77964349520</v>
          </cell>
        </row>
        <row r="4051">
          <cell r="C4051" t="str">
            <v>StZGAr</v>
          </cell>
          <cell r="D4051" t="str">
            <v>00077770510</v>
          </cell>
        </row>
        <row r="4052">
          <cell r="C4052" t="str">
            <v>WxnUnq</v>
          </cell>
          <cell r="D4052" t="str">
            <v>94654875549</v>
          </cell>
        </row>
        <row r="4053">
          <cell r="C4053" t="str">
            <v>QGcFfu</v>
          </cell>
          <cell r="D4053" t="str">
            <v>85076023553</v>
          </cell>
        </row>
        <row r="4054">
          <cell r="C4054" t="str">
            <v>EMAp9C</v>
          </cell>
          <cell r="D4054" t="str">
            <v>03212292580</v>
          </cell>
        </row>
        <row r="4055">
          <cell r="C4055" t="str">
            <v>alXids</v>
          </cell>
          <cell r="D4055" t="str">
            <v>03883947571</v>
          </cell>
        </row>
        <row r="4056">
          <cell r="C4056" t="str">
            <v>qafMSN</v>
          </cell>
          <cell r="D4056" t="str">
            <v>29353653568</v>
          </cell>
        </row>
        <row r="4057">
          <cell r="C4057" t="str">
            <v>8cEwU4</v>
          </cell>
          <cell r="D4057" t="str">
            <v>08277506503</v>
          </cell>
        </row>
        <row r="4058">
          <cell r="C4058" t="str">
            <v>zapXtE</v>
          </cell>
          <cell r="D4058" t="str">
            <v>05824115567</v>
          </cell>
        </row>
        <row r="4059">
          <cell r="C4059" t="str">
            <v>e2w3oi</v>
          </cell>
          <cell r="D4059" t="str">
            <v>54983720510</v>
          </cell>
        </row>
        <row r="4060">
          <cell r="C4060" t="str">
            <v>TDkjNc</v>
          </cell>
          <cell r="D4060" t="str">
            <v>54983720510</v>
          </cell>
        </row>
        <row r="4061">
          <cell r="C4061" t="str">
            <v>M73ijl</v>
          </cell>
          <cell r="D4061" t="str">
            <v>01451381514</v>
          </cell>
        </row>
        <row r="4062">
          <cell r="C4062" t="str">
            <v>gxQ03o</v>
          </cell>
          <cell r="D4062" t="str">
            <v>06695858586</v>
          </cell>
        </row>
        <row r="4063">
          <cell r="C4063" t="str">
            <v>I2bcnD</v>
          </cell>
          <cell r="D4063" t="str">
            <v>50914715534</v>
          </cell>
        </row>
        <row r="4064">
          <cell r="C4064" t="str">
            <v>ZR3kmH</v>
          </cell>
          <cell r="D4064" t="str">
            <v>36796719549</v>
          </cell>
        </row>
        <row r="4065">
          <cell r="C4065" t="str">
            <v>WiCwyx</v>
          </cell>
          <cell r="D4065" t="str">
            <v>36796719549</v>
          </cell>
        </row>
        <row r="4066">
          <cell r="C4066" t="str">
            <v>Yn7MvS</v>
          </cell>
          <cell r="D4066" t="str">
            <v>85863494530</v>
          </cell>
        </row>
        <row r="4067">
          <cell r="C4067" t="str">
            <v>WnxkOq</v>
          </cell>
          <cell r="D4067" t="str">
            <v>01451381514</v>
          </cell>
        </row>
        <row r="4068">
          <cell r="C4068" t="str">
            <v>mhnRFh</v>
          </cell>
          <cell r="D4068" t="str">
            <v>01451381514</v>
          </cell>
        </row>
        <row r="4069">
          <cell r="C4069" t="str">
            <v>Jn5bQ9</v>
          </cell>
          <cell r="D4069" t="str">
            <v>01451381514</v>
          </cell>
        </row>
        <row r="4070">
          <cell r="C4070" t="str">
            <v>sAc9D1</v>
          </cell>
          <cell r="D4070" t="str">
            <v>01451381514</v>
          </cell>
        </row>
        <row r="4071">
          <cell r="C4071" t="str">
            <v>ig9jDr</v>
          </cell>
          <cell r="D4071" t="str">
            <v>01451381514</v>
          </cell>
        </row>
        <row r="4072">
          <cell r="C4072" t="str">
            <v>95j5Dd</v>
          </cell>
          <cell r="D4072" t="str">
            <v>01451381514</v>
          </cell>
        </row>
        <row r="4073">
          <cell r="C4073" t="str">
            <v>wiL8zF</v>
          </cell>
          <cell r="D4073" t="str">
            <v>01451381514</v>
          </cell>
        </row>
        <row r="4074">
          <cell r="C4074" t="str">
            <v>Xkp98A</v>
          </cell>
          <cell r="D4074" t="str">
            <v>01451381514</v>
          </cell>
        </row>
        <row r="4075">
          <cell r="C4075" t="str">
            <v>pUhrM8</v>
          </cell>
          <cell r="D4075" t="str">
            <v>01451381514</v>
          </cell>
        </row>
        <row r="4076">
          <cell r="C4076" t="str">
            <v>TNfjtm</v>
          </cell>
          <cell r="D4076" t="str">
            <v>01451381514</v>
          </cell>
        </row>
        <row r="4077">
          <cell r="C4077" t="str">
            <v>BfdTnz</v>
          </cell>
          <cell r="D4077" t="str">
            <v>01451381514</v>
          </cell>
        </row>
        <row r="4078">
          <cell r="C4078" t="str">
            <v>wYlphS</v>
          </cell>
          <cell r="D4078" t="str">
            <v>01451381514</v>
          </cell>
        </row>
        <row r="4079">
          <cell r="C4079" t="str">
            <v>2ZDFUO</v>
          </cell>
          <cell r="D4079" t="str">
            <v>01451381514</v>
          </cell>
        </row>
        <row r="4080">
          <cell r="C4080" t="str">
            <v>iHe4sJ</v>
          </cell>
        </row>
        <row r="4081">
          <cell r="C4081" t="str">
            <v>2eaU0D</v>
          </cell>
          <cell r="D4081" t="str">
            <v>01451381514</v>
          </cell>
        </row>
        <row r="4082">
          <cell r="C4082" t="str">
            <v>QwHv36</v>
          </cell>
          <cell r="D4082" t="str">
            <v>01451381514</v>
          </cell>
        </row>
        <row r="4083">
          <cell r="C4083" t="str">
            <v>kW8lXM</v>
          </cell>
          <cell r="D4083" t="str">
            <v>01451381514</v>
          </cell>
        </row>
        <row r="4084">
          <cell r="C4084" t="str">
            <v>8nvZqq</v>
          </cell>
          <cell r="D4084" t="str">
            <v>56052626534</v>
          </cell>
        </row>
        <row r="4085">
          <cell r="C4085" t="str">
            <v>jn71Co</v>
          </cell>
          <cell r="D4085" t="str">
            <v>00619651547</v>
          </cell>
        </row>
        <row r="4086">
          <cell r="C4086" t="str">
            <v>bGXbDJ</v>
          </cell>
          <cell r="D4086" t="str">
            <v>00553502590</v>
          </cell>
        </row>
        <row r="4087">
          <cell r="C4087" t="str">
            <v>703949</v>
          </cell>
          <cell r="D4087" t="str">
            <v>05148793511</v>
          </cell>
        </row>
        <row r="4088">
          <cell r="C4088" t="str">
            <v>Pj2gCa</v>
          </cell>
          <cell r="D4088" t="str">
            <v>51409976572</v>
          </cell>
        </row>
        <row r="4089">
          <cell r="C4089" t="str">
            <v>Gixt9W</v>
          </cell>
          <cell r="D4089" t="str">
            <v>37154540591</v>
          </cell>
        </row>
        <row r="4090">
          <cell r="C4090" t="str">
            <v>sawxuT</v>
          </cell>
          <cell r="D4090" t="str">
            <v>03020092566</v>
          </cell>
        </row>
        <row r="4091">
          <cell r="C4091" t="str">
            <v>ewWTzM</v>
          </cell>
          <cell r="D4091" t="str">
            <v>92237398534</v>
          </cell>
        </row>
        <row r="4092">
          <cell r="C4092" t="str">
            <v>2nSMHH</v>
          </cell>
          <cell r="D4092" t="str">
            <v>02324838508</v>
          </cell>
        </row>
        <row r="4093">
          <cell r="C4093" t="str">
            <v>dc1so3</v>
          </cell>
          <cell r="D4093" t="str">
            <v>09034353575</v>
          </cell>
        </row>
        <row r="4094">
          <cell r="C4094" t="str">
            <v>4xtvj3</v>
          </cell>
          <cell r="D4094" t="str">
            <v>77969472591</v>
          </cell>
        </row>
        <row r="4095">
          <cell r="C4095" t="str">
            <v>PMgfTF</v>
          </cell>
          <cell r="D4095" t="str">
            <v>62297724500</v>
          </cell>
        </row>
        <row r="4096">
          <cell r="C4096" t="str">
            <v>VFJHOb</v>
          </cell>
          <cell r="D4096" t="str">
            <v>08226934532</v>
          </cell>
        </row>
        <row r="4097">
          <cell r="C4097" t="str">
            <v>Chpe4k</v>
          </cell>
          <cell r="D4097" t="str">
            <v>08568101500</v>
          </cell>
        </row>
        <row r="4098">
          <cell r="C4098" t="str">
            <v>wGfKWc</v>
          </cell>
          <cell r="D4098" t="str">
            <v>08561955538</v>
          </cell>
        </row>
        <row r="4099">
          <cell r="C4099" t="str">
            <v>SgjKNM</v>
          </cell>
          <cell r="D4099" t="str">
            <v>05056214523</v>
          </cell>
        </row>
        <row r="4100">
          <cell r="C4100" t="str">
            <v>2DN9Lu</v>
          </cell>
          <cell r="D4100" t="str">
            <v>68445369504</v>
          </cell>
        </row>
        <row r="4101">
          <cell r="C4101" t="str">
            <v>vXY1ZY</v>
          </cell>
          <cell r="D4101" t="str">
            <v>50993500544</v>
          </cell>
        </row>
        <row r="4102">
          <cell r="C4102" t="str">
            <v>RMF2MK</v>
          </cell>
          <cell r="D4102" t="str">
            <v>50993500544</v>
          </cell>
        </row>
        <row r="4103">
          <cell r="C4103" t="str">
            <v>ztxTIp</v>
          </cell>
          <cell r="D4103" t="str">
            <v>50993500544</v>
          </cell>
        </row>
        <row r="4104">
          <cell r="C4104" t="str">
            <v>QNiZuM</v>
          </cell>
          <cell r="D4104" t="str">
            <v>50993500544</v>
          </cell>
        </row>
        <row r="4105">
          <cell r="C4105" t="str">
            <v>V8X4yk</v>
          </cell>
          <cell r="D4105" t="str">
            <v>50993500544</v>
          </cell>
        </row>
        <row r="4106">
          <cell r="C4106" t="str">
            <v>zHIHrj</v>
          </cell>
          <cell r="D4106" t="str">
            <v>50993500544</v>
          </cell>
        </row>
        <row r="4107">
          <cell r="C4107" t="str">
            <v>CnMYwf</v>
          </cell>
          <cell r="D4107" t="str">
            <v>97636800500</v>
          </cell>
        </row>
        <row r="4108">
          <cell r="C4108" t="str">
            <v>jLQjsD</v>
          </cell>
          <cell r="D4108" t="str">
            <v>05058810557</v>
          </cell>
        </row>
        <row r="4109">
          <cell r="C4109" t="str">
            <v>YWw5mo</v>
          </cell>
          <cell r="D4109" t="str">
            <v>05052239530</v>
          </cell>
        </row>
        <row r="4110">
          <cell r="C4110" t="str">
            <v>HqFrRf</v>
          </cell>
        </row>
        <row r="4111">
          <cell r="C4111" t="str">
            <v>wC5GXz</v>
          </cell>
          <cell r="D4111" t="str">
            <v>02766076514</v>
          </cell>
        </row>
        <row r="4112">
          <cell r="C4112" t="str">
            <v>AHcSU9</v>
          </cell>
          <cell r="D4112" t="str">
            <v>05644792501</v>
          </cell>
        </row>
        <row r="4113">
          <cell r="C4113" t="str">
            <v>5ncpMk</v>
          </cell>
          <cell r="D4113" t="str">
            <v>10209307560</v>
          </cell>
        </row>
        <row r="4114">
          <cell r="C4114" t="str">
            <v>kPagpr</v>
          </cell>
          <cell r="D4114" t="str">
            <v>05824115567</v>
          </cell>
        </row>
        <row r="4115">
          <cell r="C4115" t="str">
            <v>sXegAD</v>
          </cell>
          <cell r="D4115" t="str">
            <v>10179466470</v>
          </cell>
        </row>
        <row r="4116">
          <cell r="C4116" t="str">
            <v>Mc5I1m</v>
          </cell>
          <cell r="D4116" t="str">
            <v>79130062500</v>
          </cell>
        </row>
        <row r="4117">
          <cell r="C4117" t="str">
            <v>vFgjIK</v>
          </cell>
          <cell r="D4117" t="str">
            <v>00161513565</v>
          </cell>
        </row>
        <row r="4118">
          <cell r="C4118" t="str">
            <v>FCIrCK</v>
          </cell>
          <cell r="D4118" t="str">
            <v>91900859572</v>
          </cell>
        </row>
        <row r="4119">
          <cell r="C4119" t="str">
            <v>tRqPQx</v>
          </cell>
          <cell r="D4119" t="str">
            <v>45813337504</v>
          </cell>
        </row>
        <row r="4120">
          <cell r="C4120" t="str">
            <v>7wQyvP</v>
          </cell>
          <cell r="D4120" t="str">
            <v>03664676548</v>
          </cell>
        </row>
        <row r="4121">
          <cell r="C4121" t="str">
            <v>px3G7R</v>
          </cell>
          <cell r="D4121" t="str">
            <v>04248807505</v>
          </cell>
        </row>
        <row r="4122">
          <cell r="C4122" t="str">
            <v>e40RQq</v>
          </cell>
          <cell r="D4122" t="str">
            <v>96258373534</v>
          </cell>
        </row>
        <row r="4123">
          <cell r="C4123" t="str">
            <v>B9pJRJ</v>
          </cell>
          <cell r="D4123" t="str">
            <v>57046077568</v>
          </cell>
        </row>
        <row r="4124">
          <cell r="C4124" t="str">
            <v>ZeEZ1C</v>
          </cell>
          <cell r="D4124" t="str">
            <v>00269720502</v>
          </cell>
        </row>
        <row r="4125">
          <cell r="C4125" t="str">
            <v>eAeo2h</v>
          </cell>
          <cell r="D4125" t="str">
            <v>04565190508</v>
          </cell>
        </row>
        <row r="4126">
          <cell r="C4126" t="str">
            <v>IU1gHh</v>
          </cell>
          <cell r="D4126" t="str">
            <v>49798944534</v>
          </cell>
        </row>
        <row r="4127">
          <cell r="C4127" t="str">
            <v>61Sk60</v>
          </cell>
          <cell r="D4127" t="str">
            <v>49798944534</v>
          </cell>
        </row>
        <row r="4128">
          <cell r="C4128" t="str">
            <v>tDTYlf</v>
          </cell>
          <cell r="D4128" t="str">
            <v>78029520506</v>
          </cell>
        </row>
        <row r="4129">
          <cell r="C4129" t="str">
            <v>hHUxMs</v>
          </cell>
          <cell r="D4129" t="str">
            <v>09238728500</v>
          </cell>
        </row>
        <row r="4130">
          <cell r="C4130" t="str">
            <v>e3c56W</v>
          </cell>
          <cell r="D4130" t="str">
            <v>26257904587</v>
          </cell>
        </row>
        <row r="4131">
          <cell r="C4131" t="str">
            <v>08Q0gh</v>
          </cell>
          <cell r="D4131" t="str">
            <v>24460770563</v>
          </cell>
        </row>
        <row r="4132">
          <cell r="C4132" t="str">
            <v>nhV6He</v>
          </cell>
          <cell r="D4132" t="str">
            <v>80211569534</v>
          </cell>
        </row>
        <row r="4133">
          <cell r="C4133" t="str">
            <v>XbiXBF</v>
          </cell>
          <cell r="D4133" t="str">
            <v>80211569534</v>
          </cell>
        </row>
        <row r="4134">
          <cell r="C4134" t="str">
            <v>JCf4Zg</v>
          </cell>
          <cell r="D4134" t="str">
            <v>06262148582</v>
          </cell>
        </row>
        <row r="4135">
          <cell r="C4135" t="str">
            <v>pGbYMR</v>
          </cell>
          <cell r="D4135" t="str">
            <v>09525364550</v>
          </cell>
        </row>
        <row r="4136">
          <cell r="C4136" t="str">
            <v>7DD9UN</v>
          </cell>
          <cell r="D4136" t="str">
            <v>10963058525</v>
          </cell>
        </row>
        <row r="4137">
          <cell r="C4137" t="str">
            <v>JJRKWJ</v>
          </cell>
          <cell r="D4137" t="str">
            <v>85990853521</v>
          </cell>
        </row>
        <row r="4138">
          <cell r="C4138" t="str">
            <v>whsa9Y</v>
          </cell>
          <cell r="D4138" t="str">
            <v>07934109598</v>
          </cell>
        </row>
        <row r="4139">
          <cell r="C4139" t="str">
            <v>qaoxOc</v>
          </cell>
          <cell r="D4139" t="str">
            <v>34589597500</v>
          </cell>
        </row>
        <row r="4140">
          <cell r="C4140" t="str">
            <v>mEL2eH</v>
          </cell>
          <cell r="D4140" t="str">
            <v>00715316532</v>
          </cell>
        </row>
        <row r="4141">
          <cell r="C4141" t="str">
            <v>YGCUuO</v>
          </cell>
          <cell r="D4141" t="str">
            <v>00636565580</v>
          </cell>
        </row>
        <row r="4142">
          <cell r="C4142" t="str">
            <v>J9dIFA</v>
          </cell>
          <cell r="D4142" t="str">
            <v>60739398504</v>
          </cell>
        </row>
        <row r="4143">
          <cell r="C4143" t="str">
            <v>OhyXXv</v>
          </cell>
          <cell r="D4143" t="str">
            <v>38611198549</v>
          </cell>
        </row>
        <row r="4144">
          <cell r="C4144" t="str">
            <v>Zt1vRB</v>
          </cell>
          <cell r="D4144" t="str">
            <v>07004335542</v>
          </cell>
        </row>
        <row r="4145">
          <cell r="C4145" t="str">
            <v>vz6vvJ</v>
          </cell>
          <cell r="D4145" t="str">
            <v>10529497549</v>
          </cell>
        </row>
        <row r="4146">
          <cell r="C4146" t="str">
            <v>vzj0Pf</v>
          </cell>
          <cell r="D4146" t="str">
            <v>31588930530</v>
          </cell>
        </row>
        <row r="4147">
          <cell r="C4147" t="str">
            <v>cx8UIi</v>
          </cell>
          <cell r="D4147" t="str">
            <v>48030953534</v>
          </cell>
        </row>
        <row r="4148">
          <cell r="C4148" t="str">
            <v>cZRi9K</v>
          </cell>
          <cell r="D4148" t="str">
            <v>64051439534</v>
          </cell>
        </row>
        <row r="4149">
          <cell r="C4149" t="str">
            <v>jxHNq1</v>
          </cell>
          <cell r="D4149" t="str">
            <v>54965497520</v>
          </cell>
        </row>
        <row r="4150">
          <cell r="C4150" t="str">
            <v>8vi0BV</v>
          </cell>
          <cell r="D4150" t="str">
            <v>04204560580</v>
          </cell>
        </row>
        <row r="4151">
          <cell r="C4151" t="str">
            <v>crb5W9</v>
          </cell>
          <cell r="D4151" t="str">
            <v>03178441565</v>
          </cell>
        </row>
        <row r="4152">
          <cell r="C4152" t="str">
            <v>bTh93a</v>
          </cell>
          <cell r="D4152" t="str">
            <v>93857730544</v>
          </cell>
        </row>
        <row r="4153">
          <cell r="C4153" t="str">
            <v>O4bjQM</v>
          </cell>
          <cell r="D4153" t="str">
            <v>35665629553</v>
          </cell>
        </row>
        <row r="4154">
          <cell r="C4154" t="str">
            <v>883zcU</v>
          </cell>
          <cell r="D4154" t="str">
            <v>02299517596</v>
          </cell>
        </row>
        <row r="4155">
          <cell r="C4155" t="str">
            <v>QUXou4</v>
          </cell>
          <cell r="D4155" t="str">
            <v>08468147575</v>
          </cell>
        </row>
        <row r="4156">
          <cell r="C4156" t="str">
            <v>XWrf8i</v>
          </cell>
          <cell r="D4156" t="str">
            <v>08979485565</v>
          </cell>
        </row>
        <row r="4157">
          <cell r="C4157" t="str">
            <v>UMYs0p</v>
          </cell>
          <cell r="D4157" t="str">
            <v>96147717553</v>
          </cell>
        </row>
        <row r="4158">
          <cell r="C4158" t="str">
            <v>uZNwxy</v>
          </cell>
          <cell r="D4158" t="str">
            <v>02023374561</v>
          </cell>
        </row>
        <row r="4159">
          <cell r="C4159" t="str">
            <v>DsQjGP</v>
          </cell>
          <cell r="D4159" t="str">
            <v>85916871597</v>
          </cell>
        </row>
        <row r="4160">
          <cell r="C4160" t="str">
            <v>hz6sLr</v>
          </cell>
          <cell r="D4160" t="str">
            <v>91117330559</v>
          </cell>
        </row>
        <row r="4161">
          <cell r="C4161" t="str">
            <v>R0C0RV</v>
          </cell>
          <cell r="D4161" t="str">
            <v>53525493568</v>
          </cell>
        </row>
        <row r="4162">
          <cell r="C4162" t="str">
            <v>YAMS9t</v>
          </cell>
          <cell r="D4162" t="str">
            <v>22943153591</v>
          </cell>
        </row>
        <row r="4163">
          <cell r="C4163" t="str">
            <v>4MQprw</v>
          </cell>
          <cell r="D4163" t="str">
            <v>80834922568</v>
          </cell>
        </row>
        <row r="4164">
          <cell r="C4164" t="str">
            <v>Ujd4YT</v>
          </cell>
          <cell r="D4164" t="str">
            <v>01786893517</v>
          </cell>
        </row>
        <row r="4165">
          <cell r="C4165" t="str">
            <v>jzjCxQ</v>
          </cell>
          <cell r="D4165" t="str">
            <v>09176870510</v>
          </cell>
        </row>
        <row r="4166">
          <cell r="C4166" t="str">
            <v>EzktcY</v>
          </cell>
          <cell r="D4166" t="str">
            <v>19067360813</v>
          </cell>
        </row>
        <row r="4167">
          <cell r="C4167" t="str">
            <v>5AJWEc</v>
          </cell>
          <cell r="D4167" t="str">
            <v>25408267504</v>
          </cell>
        </row>
        <row r="4168">
          <cell r="C4168" t="str">
            <v>JrUMhI</v>
          </cell>
          <cell r="D4168" t="str">
            <v>20433255587</v>
          </cell>
        </row>
        <row r="4169">
          <cell r="C4169" t="str">
            <v>gTmYcn</v>
          </cell>
          <cell r="D4169" t="str">
            <v>88366073734</v>
          </cell>
        </row>
        <row r="4170">
          <cell r="C4170" t="str">
            <v>TmWXdQ</v>
          </cell>
          <cell r="D4170" t="str">
            <v>74201514587</v>
          </cell>
        </row>
        <row r="4171">
          <cell r="C4171" t="str">
            <v>gKpmV9</v>
          </cell>
          <cell r="D4171" t="str">
            <v>00269837531</v>
          </cell>
        </row>
        <row r="4172">
          <cell r="C4172" t="str">
            <v>y6aCNK</v>
          </cell>
          <cell r="D4172" t="str">
            <v>02041562544</v>
          </cell>
        </row>
        <row r="4173">
          <cell r="C4173" t="str">
            <v>0FSM6d</v>
          </cell>
          <cell r="D4173" t="str">
            <v>00638079551</v>
          </cell>
        </row>
        <row r="4174">
          <cell r="C4174" t="str">
            <v>9VBVAP</v>
          </cell>
          <cell r="D4174" t="str">
            <v>50514342587</v>
          </cell>
        </row>
        <row r="4175">
          <cell r="C4175" t="str">
            <v>Cij3ZM</v>
          </cell>
          <cell r="D4175" t="str">
            <v>72723963500</v>
          </cell>
        </row>
        <row r="4176">
          <cell r="C4176" t="str">
            <v>fN1uZi</v>
          </cell>
          <cell r="D4176" t="str">
            <v>87370506568</v>
          </cell>
        </row>
        <row r="4177">
          <cell r="C4177" t="str">
            <v>rMqMYr</v>
          </cell>
          <cell r="D4177" t="str">
            <v>37151290500</v>
          </cell>
        </row>
        <row r="4178">
          <cell r="C4178" t="str">
            <v>mWiIu1</v>
          </cell>
          <cell r="D4178" t="str">
            <v>53525493568</v>
          </cell>
        </row>
        <row r="4179">
          <cell r="C4179" t="str">
            <v>XHYhH5</v>
          </cell>
          <cell r="D4179" t="str">
            <v>23325330525</v>
          </cell>
        </row>
        <row r="4180">
          <cell r="C4180" t="str">
            <v>wAgvNg</v>
          </cell>
          <cell r="D4180" t="str">
            <v>05225253504</v>
          </cell>
        </row>
        <row r="4181">
          <cell r="C4181" t="str">
            <v>MlWAqz</v>
          </cell>
          <cell r="D4181" t="str">
            <v>07720462556</v>
          </cell>
        </row>
        <row r="4182">
          <cell r="C4182" t="str">
            <v>B5SAP1</v>
          </cell>
          <cell r="D4182" t="str">
            <v>86716649530</v>
          </cell>
        </row>
        <row r="4183">
          <cell r="C4183" t="str">
            <v>YuXGYo</v>
          </cell>
          <cell r="D4183" t="str">
            <v>03925227563</v>
          </cell>
        </row>
        <row r="4184">
          <cell r="C4184" t="str">
            <v>iguI94</v>
          </cell>
          <cell r="D4184" t="str">
            <v>37468723591</v>
          </cell>
        </row>
        <row r="4185">
          <cell r="C4185" t="str">
            <v>FQulK4</v>
          </cell>
          <cell r="D4185" t="str">
            <v>34472690578</v>
          </cell>
        </row>
        <row r="4186">
          <cell r="C4186" t="str">
            <v>GNc4LK</v>
          </cell>
          <cell r="D4186" t="str">
            <v>19544863591</v>
          </cell>
        </row>
        <row r="4187">
          <cell r="C4187" t="str">
            <v>oR35dN</v>
          </cell>
          <cell r="D4187" t="str">
            <v>06535971503</v>
          </cell>
        </row>
        <row r="4188">
          <cell r="C4188" t="str">
            <v>5e1t9u</v>
          </cell>
          <cell r="D4188" t="str">
            <v>11834170559</v>
          </cell>
        </row>
        <row r="4189">
          <cell r="C4189" t="str">
            <v>QVGNjq</v>
          </cell>
          <cell r="D4189" t="str">
            <v>06027694505</v>
          </cell>
        </row>
        <row r="4190">
          <cell r="C4190" t="str">
            <v>4kSfQr</v>
          </cell>
          <cell r="D4190" t="str">
            <v>66972965500</v>
          </cell>
        </row>
        <row r="4191">
          <cell r="C4191" t="str">
            <v>SShG2c</v>
          </cell>
          <cell r="D4191" t="str">
            <v>86349306538</v>
          </cell>
        </row>
        <row r="4192">
          <cell r="C4192" t="str">
            <v>BCDcll</v>
          </cell>
          <cell r="D4192" t="str">
            <v>68743130534</v>
          </cell>
        </row>
        <row r="4193">
          <cell r="C4193" t="str">
            <v>wsVnAr</v>
          </cell>
          <cell r="D4193" t="str">
            <v>76775623534</v>
          </cell>
        </row>
        <row r="4194">
          <cell r="C4194" t="str">
            <v>t5P54R</v>
          </cell>
          <cell r="D4194" t="str">
            <v>01117128580</v>
          </cell>
        </row>
        <row r="4195">
          <cell r="C4195" t="str">
            <v>haOZlV</v>
          </cell>
          <cell r="D4195" t="str">
            <v>08672362560</v>
          </cell>
        </row>
        <row r="4196">
          <cell r="C4196" t="str">
            <v>FHE9gV</v>
          </cell>
          <cell r="D4196" t="str">
            <v>35852674591</v>
          </cell>
        </row>
        <row r="4197">
          <cell r="C4197" t="str">
            <v>jKBYk6</v>
          </cell>
          <cell r="D4197" t="str">
            <v>34802767846</v>
          </cell>
        </row>
        <row r="4198">
          <cell r="C4198" t="str">
            <v>UFZxgZ</v>
          </cell>
          <cell r="D4198" t="str">
            <v>02545356581</v>
          </cell>
        </row>
        <row r="4199">
          <cell r="C4199" t="str">
            <v>HKy5EJ</v>
          </cell>
          <cell r="D4199" t="str">
            <v>43215823500</v>
          </cell>
        </row>
        <row r="4200">
          <cell r="C4200" t="str">
            <v>O5cr8O</v>
          </cell>
          <cell r="D4200" t="str">
            <v>43215823500</v>
          </cell>
        </row>
        <row r="4201">
          <cell r="C4201" t="str">
            <v>QGOidD</v>
          </cell>
          <cell r="D4201" t="str">
            <v>81062966520</v>
          </cell>
        </row>
        <row r="4202">
          <cell r="C4202" t="str">
            <v>ejeub1</v>
          </cell>
          <cell r="D4202" t="str">
            <v>77976207504</v>
          </cell>
        </row>
        <row r="4203">
          <cell r="C4203" t="str">
            <v>P8sYte</v>
          </cell>
          <cell r="D4203" t="str">
            <v>40561003572</v>
          </cell>
        </row>
        <row r="4204">
          <cell r="C4204" t="str">
            <v>Ui3TK9</v>
          </cell>
          <cell r="D4204" t="str">
            <v>90396979572</v>
          </cell>
        </row>
        <row r="4205">
          <cell r="C4205" t="str">
            <v>SFbPAS</v>
          </cell>
          <cell r="D4205" t="str">
            <v>65132181520</v>
          </cell>
        </row>
        <row r="4206">
          <cell r="C4206" t="str">
            <v>UHgMB8</v>
          </cell>
          <cell r="D4206" t="str">
            <v>07937425440</v>
          </cell>
        </row>
        <row r="4207">
          <cell r="C4207" t="str">
            <v>RtZTlY</v>
          </cell>
          <cell r="D4207" t="str">
            <v>07397318584</v>
          </cell>
        </row>
        <row r="4208">
          <cell r="C4208" t="str">
            <v>VUDQtI</v>
          </cell>
          <cell r="D4208" t="str">
            <v>02119103500</v>
          </cell>
        </row>
        <row r="4209">
          <cell r="C4209" t="str">
            <v>hpqYFo</v>
          </cell>
        </row>
        <row r="4210">
          <cell r="C4210" t="str">
            <v>cRkdXd</v>
          </cell>
          <cell r="D4210" t="str">
            <v>06634998442</v>
          </cell>
        </row>
        <row r="4211">
          <cell r="C4211" t="str">
            <v>ruQKIW</v>
          </cell>
          <cell r="D4211" t="str">
            <v>34802767846</v>
          </cell>
        </row>
        <row r="4212">
          <cell r="C4212" t="str">
            <v>U3ylfz</v>
          </cell>
          <cell r="D4212" t="str">
            <v>79934390515</v>
          </cell>
        </row>
        <row r="4213">
          <cell r="C4213" t="str">
            <v>rNvR25</v>
          </cell>
          <cell r="D4213" t="str">
            <v>05751825551</v>
          </cell>
        </row>
        <row r="4214">
          <cell r="C4214" t="str">
            <v>IQ59p7</v>
          </cell>
          <cell r="D4214" t="str">
            <v>91828244520</v>
          </cell>
        </row>
        <row r="4215">
          <cell r="C4215" t="str">
            <v>VnXsBI</v>
          </cell>
          <cell r="D4215" t="str">
            <v>03997097542</v>
          </cell>
        </row>
        <row r="4216">
          <cell r="C4216" t="str">
            <v>t4dAmW</v>
          </cell>
          <cell r="D4216" t="str">
            <v>11220680427</v>
          </cell>
        </row>
        <row r="4217">
          <cell r="C4217" t="str">
            <v>srsaiN</v>
          </cell>
          <cell r="D4217" t="str">
            <v>01517330580</v>
          </cell>
        </row>
        <row r="4218">
          <cell r="C4218" t="str">
            <v>KQUukk</v>
          </cell>
          <cell r="D4218" t="str">
            <v>91452805504</v>
          </cell>
        </row>
        <row r="4219">
          <cell r="C4219" t="str">
            <v>DIMZMv</v>
          </cell>
          <cell r="D4219" t="str">
            <v>02641997584</v>
          </cell>
        </row>
        <row r="4220">
          <cell r="C4220" t="str">
            <v>Cdr6sz</v>
          </cell>
          <cell r="D4220" t="str">
            <v>05283176525</v>
          </cell>
        </row>
        <row r="4221">
          <cell r="C4221" t="str">
            <v>ryzhSk</v>
          </cell>
          <cell r="D4221" t="str">
            <v>02782069560</v>
          </cell>
        </row>
        <row r="4222">
          <cell r="C4222" t="str">
            <v>Fqq5IO</v>
          </cell>
          <cell r="D4222" t="str">
            <v>02170788506</v>
          </cell>
        </row>
        <row r="4223">
          <cell r="C4223" t="str">
            <v>murOXo</v>
          </cell>
          <cell r="D4223" t="str">
            <v>03073384529</v>
          </cell>
        </row>
        <row r="4224">
          <cell r="C4224" t="str">
            <v>j686q7</v>
          </cell>
          <cell r="D4224" t="str">
            <v>96521864572</v>
          </cell>
        </row>
        <row r="4225">
          <cell r="C4225" t="str">
            <v>hLyFW5</v>
          </cell>
          <cell r="D4225" t="str">
            <v>59606428591</v>
          </cell>
        </row>
        <row r="4226">
          <cell r="C4226" t="str">
            <v>jKeapo</v>
          </cell>
          <cell r="D4226" t="str">
            <v>87552507500</v>
          </cell>
        </row>
        <row r="4227">
          <cell r="C4227" t="str">
            <v>sbe6mh</v>
          </cell>
          <cell r="D4227" t="str">
            <v>54594677568</v>
          </cell>
        </row>
        <row r="4228">
          <cell r="C4228" t="str">
            <v>Uz8or9</v>
          </cell>
          <cell r="D4228" t="str">
            <v>64101002568</v>
          </cell>
        </row>
        <row r="4229">
          <cell r="C4229" t="str">
            <v>CX0hVI</v>
          </cell>
          <cell r="D4229" t="str">
            <v>01062053583</v>
          </cell>
        </row>
        <row r="4230">
          <cell r="C4230" t="str">
            <v>75TII1</v>
          </cell>
          <cell r="D4230" t="str">
            <v>05265447598</v>
          </cell>
        </row>
        <row r="4231">
          <cell r="C4231" t="str">
            <v>6NQm7V</v>
          </cell>
          <cell r="D4231" t="str">
            <v>80653642504</v>
          </cell>
        </row>
        <row r="4232">
          <cell r="C4232" t="str">
            <v>JeGEO0</v>
          </cell>
          <cell r="D4232" t="str">
            <v>06412024581</v>
          </cell>
        </row>
        <row r="4233">
          <cell r="C4233" t="str">
            <v>I86y1o</v>
          </cell>
          <cell r="D4233" t="str">
            <v>06216533576</v>
          </cell>
        </row>
        <row r="4234">
          <cell r="C4234" t="str">
            <v>V2Jo74</v>
          </cell>
          <cell r="D4234" t="str">
            <v>86190400574</v>
          </cell>
        </row>
        <row r="4235">
          <cell r="C4235" t="str">
            <v>TDDKGS</v>
          </cell>
          <cell r="D4235" t="str">
            <v>06678117530</v>
          </cell>
        </row>
        <row r="4236">
          <cell r="C4236" t="str">
            <v>Sh3jxu</v>
          </cell>
          <cell r="D4236" t="str">
            <v>04498237501</v>
          </cell>
        </row>
        <row r="4237">
          <cell r="C4237" t="str">
            <v>wsRHI9</v>
          </cell>
          <cell r="D4237" t="str">
            <v>05308407584</v>
          </cell>
        </row>
        <row r="4238">
          <cell r="C4238" t="str">
            <v>LexvcM</v>
          </cell>
          <cell r="D4238" t="str">
            <v>10481694560</v>
          </cell>
        </row>
        <row r="4239">
          <cell r="C4239" t="str">
            <v>boIzWn</v>
          </cell>
          <cell r="D4239" t="str">
            <v>98940724534</v>
          </cell>
        </row>
        <row r="4240">
          <cell r="C4240" t="str">
            <v>QMZhHi</v>
          </cell>
          <cell r="D4240" t="str">
            <v>00535868596</v>
          </cell>
        </row>
        <row r="4241">
          <cell r="C4241" t="str">
            <v>1ijBNd</v>
          </cell>
          <cell r="D4241" t="str">
            <v>85819697553</v>
          </cell>
        </row>
        <row r="4242">
          <cell r="C4242" t="str">
            <v>ROzG72</v>
          </cell>
          <cell r="D4242" t="str">
            <v>47262230549</v>
          </cell>
        </row>
        <row r="4243">
          <cell r="C4243" t="str">
            <v>JMMhT7</v>
          </cell>
          <cell r="D4243" t="str">
            <v>03497729590</v>
          </cell>
        </row>
        <row r="4244">
          <cell r="C4244" t="str">
            <v>gYfrqf</v>
          </cell>
          <cell r="D4244" t="str">
            <v>43214800515</v>
          </cell>
        </row>
        <row r="4245">
          <cell r="C4245" t="str">
            <v>phmLeV</v>
          </cell>
          <cell r="D4245" t="str">
            <v>43214800515</v>
          </cell>
        </row>
        <row r="4246">
          <cell r="C4246" t="str">
            <v>lrKejk</v>
          </cell>
          <cell r="D4246" t="str">
            <v>43214800515</v>
          </cell>
        </row>
        <row r="4247">
          <cell r="C4247" t="str">
            <v>QqKfWh</v>
          </cell>
          <cell r="D4247" t="str">
            <v>43214800515</v>
          </cell>
        </row>
        <row r="4248">
          <cell r="C4248" t="str">
            <v>dSoEyL</v>
          </cell>
          <cell r="D4248" t="str">
            <v>43214800515</v>
          </cell>
        </row>
        <row r="4249">
          <cell r="C4249" t="str">
            <v>DYz6bU</v>
          </cell>
          <cell r="D4249" t="str">
            <v>43214800515</v>
          </cell>
        </row>
        <row r="4250">
          <cell r="C4250" t="str">
            <v>jBmgv2</v>
          </cell>
          <cell r="D4250" t="str">
            <v>43214800515</v>
          </cell>
        </row>
        <row r="4251">
          <cell r="C4251" t="str">
            <v>PiQwwg</v>
          </cell>
          <cell r="D4251" t="str">
            <v>43214800515</v>
          </cell>
        </row>
        <row r="4252">
          <cell r="C4252" t="str">
            <v>5bbc5P</v>
          </cell>
          <cell r="D4252" t="str">
            <v>43214800515</v>
          </cell>
        </row>
        <row r="4253">
          <cell r="C4253" t="str">
            <v>fToSKI</v>
          </cell>
          <cell r="D4253" t="str">
            <v>43214800515</v>
          </cell>
        </row>
        <row r="4254">
          <cell r="C4254" t="str">
            <v>qFJUeH</v>
          </cell>
          <cell r="D4254" t="str">
            <v>43214800515</v>
          </cell>
        </row>
        <row r="4255">
          <cell r="C4255" t="str">
            <v>45qk5P</v>
          </cell>
          <cell r="D4255" t="str">
            <v>43214800515</v>
          </cell>
        </row>
        <row r="4256">
          <cell r="C4256" t="str">
            <v>svzqcd</v>
          </cell>
          <cell r="D4256" t="str">
            <v>84882360500</v>
          </cell>
        </row>
        <row r="4257">
          <cell r="C4257" t="str">
            <v>aZPwKz</v>
          </cell>
          <cell r="D4257" t="str">
            <v>84882360500</v>
          </cell>
        </row>
        <row r="4258">
          <cell r="C4258" t="str">
            <v>reTMBt</v>
          </cell>
          <cell r="D4258" t="str">
            <v>04737564559</v>
          </cell>
        </row>
        <row r="4259">
          <cell r="C4259" t="str">
            <v>Ego0Ot</v>
          </cell>
          <cell r="D4259" t="str">
            <v>05064940556</v>
          </cell>
        </row>
        <row r="4260">
          <cell r="C4260" t="str">
            <v>pH5Tvc</v>
          </cell>
          <cell r="D4260" t="str">
            <v>49832247500</v>
          </cell>
        </row>
        <row r="4261">
          <cell r="C4261" t="str">
            <v>Nf7REf</v>
          </cell>
          <cell r="D4261" t="str">
            <v>49832247500</v>
          </cell>
        </row>
        <row r="4262">
          <cell r="C4262" t="str">
            <v>x7sJpI</v>
          </cell>
          <cell r="D4262" t="str">
            <v>04722580529</v>
          </cell>
        </row>
        <row r="4263">
          <cell r="C4263" t="str">
            <v>uIBwHV</v>
          </cell>
          <cell r="D4263" t="str">
            <v>63315610568</v>
          </cell>
        </row>
        <row r="4264">
          <cell r="C4264" t="str">
            <v>Bmt5JQ</v>
          </cell>
          <cell r="D4264" t="str">
            <v>03499373548</v>
          </cell>
        </row>
        <row r="4265">
          <cell r="C4265" t="str">
            <v>3jN9jn</v>
          </cell>
          <cell r="D4265" t="str">
            <v>03349951597</v>
          </cell>
        </row>
        <row r="4266">
          <cell r="C4266" t="str">
            <v>wHeUIx</v>
          </cell>
          <cell r="D4266" t="str">
            <v>56477279568</v>
          </cell>
        </row>
        <row r="4267">
          <cell r="C4267" t="str">
            <v>jfv7xJ</v>
          </cell>
          <cell r="D4267" t="str">
            <v>58184724500</v>
          </cell>
        </row>
        <row r="4268">
          <cell r="C4268" t="str">
            <v>u5XAoW</v>
          </cell>
          <cell r="D4268" t="str">
            <v>04906969534</v>
          </cell>
        </row>
        <row r="4269">
          <cell r="C4269" t="str">
            <v>2HrECa</v>
          </cell>
          <cell r="D4269" t="str">
            <v>10959629572</v>
          </cell>
        </row>
        <row r="4270">
          <cell r="C4270" t="str">
            <v>OU22K4</v>
          </cell>
          <cell r="D4270" t="str">
            <v>18377823500</v>
          </cell>
        </row>
        <row r="4271">
          <cell r="C4271" t="str">
            <v>p3Uxcb</v>
          </cell>
          <cell r="D4271" t="str">
            <v>78230586500</v>
          </cell>
        </row>
        <row r="4272">
          <cell r="C4272" t="str">
            <v>5VuZ6L</v>
          </cell>
          <cell r="D4272" t="str">
            <v>03492144500</v>
          </cell>
        </row>
        <row r="4273">
          <cell r="C4273" t="str">
            <v>6foCgO</v>
          </cell>
          <cell r="D4273" t="str">
            <v>28586948500</v>
          </cell>
        </row>
        <row r="4274">
          <cell r="C4274" t="str">
            <v>EzQ4B2</v>
          </cell>
          <cell r="D4274" t="str">
            <v>15743411549</v>
          </cell>
        </row>
        <row r="4275">
          <cell r="C4275" t="str">
            <v>BNo4qx</v>
          </cell>
          <cell r="D4275" t="str">
            <v>38037351572</v>
          </cell>
        </row>
        <row r="4276">
          <cell r="C4276" t="str">
            <v>3716nd</v>
          </cell>
          <cell r="D4276" t="str">
            <v>00824185510</v>
          </cell>
        </row>
        <row r="4277">
          <cell r="C4277" t="str">
            <v>Oof9N0</v>
          </cell>
        </row>
        <row r="4278">
          <cell r="C4278" t="str">
            <v>M4j9Xc</v>
          </cell>
          <cell r="D4278" t="str">
            <v>86666995589</v>
          </cell>
        </row>
        <row r="4279">
          <cell r="C4279" t="str">
            <v>svEy5j</v>
          </cell>
          <cell r="D4279" t="str">
            <v>04078487548</v>
          </cell>
        </row>
        <row r="4280">
          <cell r="C4280" t="str">
            <v>cuLp0k</v>
          </cell>
          <cell r="D4280" t="str">
            <v>05655109590</v>
          </cell>
        </row>
        <row r="4281">
          <cell r="C4281" t="str">
            <v>R105tc</v>
          </cell>
          <cell r="D4281" t="str">
            <v>04368638557</v>
          </cell>
        </row>
        <row r="4282">
          <cell r="C4282" t="str">
            <v>F1Vlo5</v>
          </cell>
          <cell r="D4282" t="str">
            <v>06008297580</v>
          </cell>
        </row>
        <row r="4283">
          <cell r="C4283" t="str">
            <v>y6ScIM</v>
          </cell>
          <cell r="D4283" t="str">
            <v>45536821172</v>
          </cell>
        </row>
        <row r="4284">
          <cell r="C4284" t="str">
            <v>jBEgmD</v>
          </cell>
          <cell r="D4284" t="str">
            <v>85998384580</v>
          </cell>
        </row>
        <row r="4285">
          <cell r="C4285" t="str">
            <v>1vIsUA</v>
          </cell>
          <cell r="D4285" t="str">
            <v>20220375534</v>
          </cell>
        </row>
        <row r="4286">
          <cell r="C4286" t="str">
            <v>A7hZfN</v>
          </cell>
          <cell r="D4286" t="str">
            <v>25456725568</v>
          </cell>
        </row>
        <row r="4287">
          <cell r="C4287" t="str">
            <v>jLrG64</v>
          </cell>
          <cell r="D4287" t="str">
            <v>25456725568</v>
          </cell>
        </row>
        <row r="4288">
          <cell r="C4288" t="str">
            <v>By7Mfd</v>
          </cell>
          <cell r="D4288" t="str">
            <v>09714747538</v>
          </cell>
        </row>
        <row r="4289">
          <cell r="C4289" t="str">
            <v>H0i70z</v>
          </cell>
          <cell r="D4289" t="str">
            <v>81717350534</v>
          </cell>
        </row>
        <row r="4290">
          <cell r="C4290" t="str">
            <v>jn3GUR</v>
          </cell>
          <cell r="D4290" t="str">
            <v>48236519520</v>
          </cell>
        </row>
        <row r="4291">
          <cell r="C4291" t="str">
            <v>5R5Acz</v>
          </cell>
          <cell r="D4291" t="str">
            <v>82813370525</v>
          </cell>
        </row>
        <row r="4292">
          <cell r="C4292" t="str">
            <v>wQmNCp</v>
          </cell>
          <cell r="D4292" t="str">
            <v>48695025500</v>
          </cell>
        </row>
        <row r="4293">
          <cell r="C4293" t="str">
            <v>ib63Lh</v>
          </cell>
          <cell r="D4293" t="str">
            <v>40885895568</v>
          </cell>
        </row>
        <row r="4294">
          <cell r="C4294" t="str">
            <v>MInNc5</v>
          </cell>
          <cell r="D4294" t="str">
            <v>85985770575</v>
          </cell>
        </row>
        <row r="4295">
          <cell r="C4295" t="str">
            <v>fR9vQU</v>
          </cell>
          <cell r="D4295" t="str">
            <v>06207301536</v>
          </cell>
        </row>
        <row r="4296">
          <cell r="C4296" t="str">
            <v>wFugmp</v>
          </cell>
          <cell r="D4296" t="str">
            <v>06207301536</v>
          </cell>
        </row>
        <row r="4297">
          <cell r="C4297" t="str">
            <v>5VrrAe</v>
          </cell>
          <cell r="D4297" t="str">
            <v>10546858430</v>
          </cell>
        </row>
        <row r="4298">
          <cell r="C4298" t="str">
            <v>5gsMBg</v>
          </cell>
          <cell r="D4298" t="str">
            <v>86314547539</v>
          </cell>
        </row>
        <row r="4299">
          <cell r="C4299" t="str">
            <v>r50j72</v>
          </cell>
          <cell r="D4299" t="str">
            <v>86348958582</v>
          </cell>
        </row>
        <row r="4300">
          <cell r="C4300" t="str">
            <v>ZGs7Ff</v>
          </cell>
          <cell r="D4300" t="str">
            <v>06605476514</v>
          </cell>
        </row>
        <row r="4301">
          <cell r="C4301" t="str">
            <v>9BwAa9</v>
          </cell>
          <cell r="D4301" t="str">
            <v>09219582503</v>
          </cell>
        </row>
        <row r="4302">
          <cell r="C4302" t="str">
            <v>dfamms</v>
          </cell>
          <cell r="D4302" t="str">
            <v>07527280590</v>
          </cell>
        </row>
        <row r="4303">
          <cell r="C4303" t="str">
            <v>fJLcas</v>
          </cell>
          <cell r="D4303" t="str">
            <v>07085849509</v>
          </cell>
        </row>
        <row r="4304">
          <cell r="C4304" t="str">
            <v>gXY7Hp</v>
          </cell>
          <cell r="D4304" t="str">
            <v>06026911502</v>
          </cell>
        </row>
        <row r="4305">
          <cell r="C4305" t="str">
            <v>KGcZZJ</v>
          </cell>
          <cell r="D4305" t="str">
            <v>09336722506</v>
          </cell>
        </row>
        <row r="4306">
          <cell r="C4306" t="str">
            <v>BEb61e</v>
          </cell>
          <cell r="D4306" t="str">
            <v>06950479573</v>
          </cell>
        </row>
        <row r="4307">
          <cell r="C4307" t="str">
            <v>GyWuDj</v>
          </cell>
          <cell r="D4307" t="str">
            <v>61828827355</v>
          </cell>
        </row>
        <row r="4308">
          <cell r="C4308" t="str">
            <v>BM0cG8</v>
          </cell>
          <cell r="D4308" t="str">
            <v>86216918508</v>
          </cell>
        </row>
        <row r="4309">
          <cell r="C4309" t="str">
            <v>OO5fCI</v>
          </cell>
        </row>
        <row r="4310">
          <cell r="C4310" t="str">
            <v>E6CwSt</v>
          </cell>
          <cell r="D4310" t="str">
            <v>03528489529</v>
          </cell>
        </row>
        <row r="4311">
          <cell r="C4311" t="str">
            <v>smyPx3</v>
          </cell>
          <cell r="D4311" t="str">
            <v>85956792582</v>
          </cell>
        </row>
        <row r="4312">
          <cell r="C4312" t="str">
            <v>7kECXT</v>
          </cell>
          <cell r="D4312" t="str">
            <v>08840795545</v>
          </cell>
        </row>
        <row r="4313">
          <cell r="C4313" t="str">
            <v>tXFPiD</v>
          </cell>
          <cell r="D4313" t="str">
            <v>07974560584</v>
          </cell>
        </row>
        <row r="4314">
          <cell r="C4314" t="str">
            <v>dEPOCG</v>
          </cell>
          <cell r="D4314" t="str">
            <v>92775268587</v>
          </cell>
        </row>
        <row r="4315">
          <cell r="C4315" t="str">
            <v>T0sTlf</v>
          </cell>
          <cell r="D4315" t="str">
            <v>50979078504</v>
          </cell>
        </row>
        <row r="4316">
          <cell r="C4316" t="str">
            <v>oKhusn</v>
          </cell>
          <cell r="D4316" t="str">
            <v>06136726580</v>
          </cell>
        </row>
        <row r="4317">
          <cell r="C4317" t="str">
            <v>wJeZdW</v>
          </cell>
          <cell r="D4317" t="str">
            <v>02970002507</v>
          </cell>
        </row>
        <row r="4318">
          <cell r="C4318" t="str">
            <v>nlEumm</v>
          </cell>
          <cell r="D4318" t="str">
            <v>05067326573</v>
          </cell>
        </row>
        <row r="4319">
          <cell r="C4319" t="str">
            <v>O5VVNU</v>
          </cell>
          <cell r="D4319" t="str">
            <v>05131329531</v>
          </cell>
        </row>
        <row r="4320">
          <cell r="C4320" t="str">
            <v>i8VYxj</v>
          </cell>
          <cell r="D4320" t="str">
            <v>05067326573</v>
          </cell>
        </row>
        <row r="4321">
          <cell r="C4321" t="str">
            <v>vQe5KG</v>
          </cell>
          <cell r="D4321" t="str">
            <v>07733858518</v>
          </cell>
        </row>
        <row r="4322">
          <cell r="C4322" t="str">
            <v>qoNPE5</v>
          </cell>
          <cell r="D4322" t="str">
            <v>07573719574</v>
          </cell>
        </row>
        <row r="4323">
          <cell r="C4323" t="str">
            <v>FY1jQa</v>
          </cell>
          <cell r="D4323" t="str">
            <v>07446770503</v>
          </cell>
        </row>
        <row r="4324">
          <cell r="C4324" t="str">
            <v>6xRXSN</v>
          </cell>
          <cell r="D4324" t="str">
            <v>04284202570</v>
          </cell>
        </row>
        <row r="4325">
          <cell r="C4325" t="str">
            <v>76PI4c</v>
          </cell>
          <cell r="D4325" t="str">
            <v>51239230559</v>
          </cell>
        </row>
        <row r="4326">
          <cell r="C4326" t="str">
            <v>v9v5eD</v>
          </cell>
          <cell r="D4326" t="str">
            <v>86397007537</v>
          </cell>
        </row>
        <row r="4327">
          <cell r="C4327" t="str">
            <v>bXcbm1</v>
          </cell>
          <cell r="D4327" t="str">
            <v>09010065561</v>
          </cell>
        </row>
        <row r="4328">
          <cell r="C4328" t="str">
            <v>0BlZSj</v>
          </cell>
          <cell r="D4328" t="str">
            <v>07465325552</v>
          </cell>
        </row>
        <row r="4329">
          <cell r="C4329" t="str">
            <v>DTpoDb</v>
          </cell>
          <cell r="D4329" t="str">
            <v>03286197521</v>
          </cell>
        </row>
        <row r="4330">
          <cell r="C4330" t="str">
            <v>1deQVz</v>
          </cell>
        </row>
        <row r="4331">
          <cell r="C4331" t="str">
            <v>JNMYiD</v>
          </cell>
          <cell r="D4331" t="str">
            <v>04167757567</v>
          </cell>
        </row>
        <row r="4332">
          <cell r="C4332" t="str">
            <v>TOlYYP</v>
          </cell>
          <cell r="D4332" t="str">
            <v>02424636575</v>
          </cell>
        </row>
        <row r="4333">
          <cell r="C4333" t="str">
            <v>B5H95d</v>
          </cell>
          <cell r="D4333" t="str">
            <v>75780151504</v>
          </cell>
        </row>
        <row r="4334">
          <cell r="C4334" t="str">
            <v>lv5qvg</v>
          </cell>
          <cell r="D4334" t="str">
            <v>01063830516</v>
          </cell>
        </row>
        <row r="4335">
          <cell r="C4335" t="str">
            <v>XbZppB</v>
          </cell>
          <cell r="D4335" t="str">
            <v>04696783561</v>
          </cell>
        </row>
        <row r="4336">
          <cell r="C4336" t="str">
            <v>R7Ex9k</v>
          </cell>
          <cell r="D4336" t="str">
            <v>86050890595</v>
          </cell>
        </row>
        <row r="4337">
          <cell r="C4337" t="str">
            <v>pePOLy</v>
          </cell>
          <cell r="D4337" t="str">
            <v>05174839558</v>
          </cell>
        </row>
        <row r="4338">
          <cell r="C4338" t="str">
            <v>sTiqni</v>
          </cell>
          <cell r="D4338" t="str">
            <v>07439396545</v>
          </cell>
        </row>
        <row r="4339">
          <cell r="C4339" t="str">
            <v>QQhmej</v>
          </cell>
          <cell r="D4339" t="str">
            <v>00414597508</v>
          </cell>
        </row>
        <row r="4340">
          <cell r="C4340" t="str">
            <v>BIGkYk</v>
          </cell>
          <cell r="D4340" t="str">
            <v>06724276560</v>
          </cell>
        </row>
        <row r="4341">
          <cell r="C4341" t="str">
            <v>Xh2cSS</v>
          </cell>
          <cell r="D4341" t="str">
            <v>01596007583</v>
          </cell>
        </row>
        <row r="4342">
          <cell r="C4342" t="str">
            <v>wsKV1h</v>
          </cell>
          <cell r="D4342" t="str">
            <v>83196749568</v>
          </cell>
        </row>
        <row r="4343">
          <cell r="C4343" t="str">
            <v>UsPsDF</v>
          </cell>
          <cell r="D4343" t="str">
            <v>89972104591</v>
          </cell>
        </row>
        <row r="4344">
          <cell r="C4344" t="str">
            <v>0z9GlO</v>
          </cell>
          <cell r="D4344" t="str">
            <v>04645086570</v>
          </cell>
        </row>
        <row r="4345">
          <cell r="C4345" t="str">
            <v>ev87Ad</v>
          </cell>
          <cell r="D4345" t="str">
            <v>94950822500</v>
          </cell>
        </row>
        <row r="4346">
          <cell r="C4346" t="str">
            <v>rkPILy</v>
          </cell>
          <cell r="D4346" t="str">
            <v>08488668511</v>
          </cell>
        </row>
        <row r="4347">
          <cell r="C4347" t="str">
            <v>YK6lYb</v>
          </cell>
          <cell r="D4347" t="str">
            <v>09287898537</v>
          </cell>
        </row>
        <row r="4348">
          <cell r="C4348" t="str">
            <v>mGFzeg</v>
          </cell>
          <cell r="D4348" t="str">
            <v>00650345541</v>
          </cell>
        </row>
        <row r="4349">
          <cell r="C4349" t="str">
            <v>2zgLgU</v>
          </cell>
          <cell r="D4349" t="str">
            <v>77829204500</v>
          </cell>
        </row>
        <row r="4350">
          <cell r="C4350" t="str">
            <v>tMy8fJ</v>
          </cell>
          <cell r="D4350" t="str">
            <v>07071675589</v>
          </cell>
        </row>
        <row r="4351">
          <cell r="C4351" t="str">
            <v>ydQUkO</v>
          </cell>
          <cell r="D4351" t="str">
            <v>04482446599</v>
          </cell>
        </row>
        <row r="4352">
          <cell r="C4352" t="str">
            <v>Ws3koW</v>
          </cell>
          <cell r="D4352" t="str">
            <v>03259613528</v>
          </cell>
        </row>
        <row r="4353">
          <cell r="C4353" t="str">
            <v>S5qgpk</v>
          </cell>
          <cell r="D4353" t="str">
            <v>85430650544</v>
          </cell>
        </row>
        <row r="4354">
          <cell r="C4354" t="str">
            <v>kuesZP</v>
          </cell>
          <cell r="D4354" t="str">
            <v>06359186500</v>
          </cell>
        </row>
        <row r="4355">
          <cell r="C4355" t="str">
            <v>WS3tFX</v>
          </cell>
          <cell r="D4355" t="str">
            <v>48028096549</v>
          </cell>
        </row>
        <row r="4356">
          <cell r="C4356" t="str">
            <v>Ip35Me</v>
          </cell>
          <cell r="D4356" t="str">
            <v>49029274549</v>
          </cell>
        </row>
        <row r="4357">
          <cell r="C4357" t="str">
            <v>oAzr9A</v>
          </cell>
        </row>
        <row r="4358">
          <cell r="C4358" t="str">
            <v>NhyaLb</v>
          </cell>
        </row>
        <row r="4359">
          <cell r="C4359" t="str">
            <v>VLjfuB</v>
          </cell>
          <cell r="D4359" t="str">
            <v>07342981532</v>
          </cell>
        </row>
        <row r="4360">
          <cell r="C4360" t="str">
            <v>sCIots</v>
          </cell>
          <cell r="D4360" t="str">
            <v>01588188574</v>
          </cell>
        </row>
        <row r="4361">
          <cell r="C4361" t="str">
            <v>1Nl3mO</v>
          </cell>
          <cell r="D4361" t="str">
            <v>92243444534</v>
          </cell>
        </row>
        <row r="4362">
          <cell r="C4362" t="str">
            <v>CZMg39</v>
          </cell>
          <cell r="D4362" t="str">
            <v>03376182590</v>
          </cell>
        </row>
        <row r="4363">
          <cell r="C4363" t="str">
            <v>6fCdaY</v>
          </cell>
          <cell r="D4363" t="str">
            <v>59614722568</v>
          </cell>
        </row>
        <row r="4364">
          <cell r="C4364" t="str">
            <v>PT6xMN</v>
          </cell>
          <cell r="D4364" t="str">
            <v>02871255563</v>
          </cell>
        </row>
        <row r="4365">
          <cell r="C4365" t="str">
            <v>pewP8d</v>
          </cell>
          <cell r="D4365" t="str">
            <v>02702883508</v>
          </cell>
        </row>
        <row r="4366">
          <cell r="C4366" t="str">
            <v>wO3rNn</v>
          </cell>
          <cell r="D4366" t="str">
            <v>92749143500</v>
          </cell>
        </row>
        <row r="4367">
          <cell r="C4367" t="str">
            <v>g8WvMO</v>
          </cell>
          <cell r="D4367" t="str">
            <v>04900629545</v>
          </cell>
        </row>
        <row r="4368">
          <cell r="C4368" t="str">
            <v>N5IymJ</v>
          </cell>
          <cell r="D4368" t="str">
            <v>06750995527</v>
          </cell>
        </row>
        <row r="4369">
          <cell r="C4369" t="str">
            <v>0YeRIF</v>
          </cell>
          <cell r="D4369" t="str">
            <v>02693272580</v>
          </cell>
        </row>
        <row r="4370">
          <cell r="C4370" t="str">
            <v>uqEba5</v>
          </cell>
          <cell r="D4370" t="str">
            <v>51372762515</v>
          </cell>
        </row>
        <row r="4371">
          <cell r="C4371" t="str">
            <v>OSwndv</v>
          </cell>
          <cell r="D4371" t="str">
            <v>02963615507</v>
          </cell>
        </row>
        <row r="4372">
          <cell r="C4372" t="str">
            <v>uBOdgy</v>
          </cell>
          <cell r="D4372" t="str">
            <v>02963615507</v>
          </cell>
        </row>
        <row r="4373">
          <cell r="C4373" t="str">
            <v>HnJH6v</v>
          </cell>
          <cell r="D4373" t="str">
            <v>02963615507</v>
          </cell>
        </row>
        <row r="4374">
          <cell r="C4374" t="str">
            <v>fJw98J</v>
          </cell>
          <cell r="D4374" t="str">
            <v>09385162560</v>
          </cell>
        </row>
        <row r="4375">
          <cell r="C4375" t="str">
            <v>NLaC7Q</v>
          </cell>
          <cell r="D4375" t="str">
            <v>07570223594</v>
          </cell>
        </row>
        <row r="4376">
          <cell r="C4376" t="str">
            <v>fgfJkt</v>
          </cell>
          <cell r="D4376" t="str">
            <v>86567572531</v>
          </cell>
        </row>
        <row r="4377">
          <cell r="C4377" t="str">
            <v>h2Fwi3</v>
          </cell>
          <cell r="D4377" t="str">
            <v>48105970597</v>
          </cell>
        </row>
        <row r="4378">
          <cell r="C4378" t="str">
            <v>VmijjS</v>
          </cell>
          <cell r="D4378" t="str">
            <v>02091219550</v>
          </cell>
        </row>
        <row r="4379">
          <cell r="C4379" t="str">
            <v>D08JbL</v>
          </cell>
          <cell r="D4379" t="str">
            <v>78957966587</v>
          </cell>
        </row>
        <row r="4380">
          <cell r="C4380" t="str">
            <v>ONsllH</v>
          </cell>
          <cell r="D4380" t="str">
            <v>84247142534</v>
          </cell>
        </row>
        <row r="4381">
          <cell r="C4381" t="str">
            <v>wXe23b</v>
          </cell>
          <cell r="D4381" t="str">
            <v>01115751506</v>
          </cell>
        </row>
        <row r="4382">
          <cell r="C4382" t="str">
            <v>deLGUi</v>
          </cell>
          <cell r="D4382" t="str">
            <v>78515327520</v>
          </cell>
        </row>
        <row r="4383">
          <cell r="C4383" t="str">
            <v>vEdH6v</v>
          </cell>
          <cell r="D4383" t="str">
            <v>02784049523</v>
          </cell>
        </row>
        <row r="4384">
          <cell r="C4384" t="str">
            <v>VAWyaW</v>
          </cell>
          <cell r="D4384" t="str">
            <v>04176695501</v>
          </cell>
        </row>
        <row r="4385">
          <cell r="C4385" t="str">
            <v>IDA1ar</v>
          </cell>
          <cell r="D4385" t="str">
            <v>82968551515</v>
          </cell>
        </row>
        <row r="4386">
          <cell r="C4386" t="str">
            <v>X2y7XE</v>
          </cell>
          <cell r="D4386" t="str">
            <v>01366787501</v>
          </cell>
        </row>
        <row r="4387">
          <cell r="C4387" t="str">
            <v>1A4Byo</v>
          </cell>
          <cell r="D4387" t="str">
            <v>10193241552</v>
          </cell>
        </row>
        <row r="4388">
          <cell r="C4388" t="str">
            <v>tfu9Sw</v>
          </cell>
          <cell r="D4388" t="str">
            <v>85861323577</v>
          </cell>
        </row>
        <row r="4389">
          <cell r="C4389" t="str">
            <v>db2j8v</v>
          </cell>
        </row>
        <row r="4390">
          <cell r="C4390" t="str">
            <v>WFrSdo</v>
          </cell>
          <cell r="D4390" t="str">
            <v>02381899375</v>
          </cell>
        </row>
        <row r="4391">
          <cell r="C4391" t="str">
            <v>hpwnyz</v>
          </cell>
          <cell r="D4391" t="str">
            <v>02381899375</v>
          </cell>
        </row>
        <row r="4392">
          <cell r="C4392" t="str">
            <v>ED21Ym</v>
          </cell>
          <cell r="D4392" t="str">
            <v>02381899375</v>
          </cell>
        </row>
        <row r="4393">
          <cell r="C4393" t="str">
            <v>NVX3MS</v>
          </cell>
          <cell r="D4393" t="str">
            <v>02381899375</v>
          </cell>
        </row>
        <row r="4394">
          <cell r="C4394" t="str">
            <v>NP5uUp</v>
          </cell>
          <cell r="D4394" t="str">
            <v>02381899375</v>
          </cell>
        </row>
        <row r="4395">
          <cell r="C4395" t="str">
            <v>vkKJTe</v>
          </cell>
          <cell r="D4395" t="str">
            <v>08276665519</v>
          </cell>
        </row>
        <row r="4396">
          <cell r="C4396" t="str">
            <v>eX8sN8</v>
          </cell>
          <cell r="D4396" t="str">
            <v>02339163501</v>
          </cell>
        </row>
        <row r="4397">
          <cell r="C4397" t="str">
            <v>sqF3cl</v>
          </cell>
          <cell r="D4397" t="str">
            <v>07806377557</v>
          </cell>
        </row>
        <row r="4398">
          <cell r="C4398" t="str">
            <v>Vnshuk</v>
          </cell>
          <cell r="D4398" t="str">
            <v>07552884592</v>
          </cell>
        </row>
        <row r="4399">
          <cell r="C4399" t="str">
            <v>IY1WOV</v>
          </cell>
          <cell r="D4399" t="str">
            <v>06737758525</v>
          </cell>
        </row>
        <row r="4400">
          <cell r="C4400" t="str">
            <v>4p90kz</v>
          </cell>
          <cell r="D4400" t="str">
            <v>01980613583</v>
          </cell>
        </row>
        <row r="4401">
          <cell r="C4401" t="str">
            <v>ycOrHN</v>
          </cell>
        </row>
        <row r="4402">
          <cell r="C4402" t="str">
            <v>LzKiKP</v>
          </cell>
          <cell r="D4402" t="str">
            <v>03334239500</v>
          </cell>
        </row>
        <row r="4403">
          <cell r="C4403" t="str">
            <v>5CL9Lk</v>
          </cell>
          <cell r="D4403" t="str">
            <v>87786982515</v>
          </cell>
        </row>
        <row r="4404">
          <cell r="C4404" t="str">
            <v>eUfdLd</v>
          </cell>
          <cell r="D4404" t="str">
            <v>61581585500</v>
          </cell>
        </row>
        <row r="4405">
          <cell r="C4405" t="str">
            <v>vJuJg3</v>
          </cell>
          <cell r="D4405" t="str">
            <v>82228841587</v>
          </cell>
        </row>
        <row r="4406">
          <cell r="C4406" t="str">
            <v>zyjBsJ</v>
          </cell>
          <cell r="D4406" t="str">
            <v>03686905558</v>
          </cell>
        </row>
        <row r="4407">
          <cell r="C4407" t="str">
            <v>wxu4PG</v>
          </cell>
          <cell r="D4407" t="str">
            <v>02204457531</v>
          </cell>
        </row>
        <row r="4408">
          <cell r="C4408" t="str">
            <v>4aIS4z</v>
          </cell>
          <cell r="D4408" t="str">
            <v>07454482597</v>
          </cell>
        </row>
        <row r="4409">
          <cell r="C4409" t="str">
            <v>wPG0ig</v>
          </cell>
          <cell r="D4409" t="str">
            <v>05591876536</v>
          </cell>
        </row>
        <row r="4410">
          <cell r="C4410" t="str">
            <v>1UHPFk</v>
          </cell>
          <cell r="D4410" t="str">
            <v>02752877501</v>
          </cell>
        </row>
        <row r="4411">
          <cell r="C4411" t="str">
            <v>3HFxLX</v>
          </cell>
          <cell r="D4411" t="str">
            <v>86751918550</v>
          </cell>
        </row>
        <row r="4412">
          <cell r="C4412" t="str">
            <v>Eaz3yL</v>
          </cell>
          <cell r="D4412" t="str">
            <v>02022246519</v>
          </cell>
        </row>
        <row r="4413">
          <cell r="C4413" t="str">
            <v>UfihNH</v>
          </cell>
          <cell r="D4413" t="str">
            <v>05572712582</v>
          </cell>
        </row>
        <row r="4414">
          <cell r="C4414" t="str">
            <v>UNUCLH</v>
          </cell>
          <cell r="D4414" t="str">
            <v>05572712582</v>
          </cell>
        </row>
        <row r="4415">
          <cell r="C4415" t="str">
            <v>CcZfeu</v>
          </cell>
          <cell r="D4415" t="str">
            <v>05713221580</v>
          </cell>
        </row>
        <row r="4416">
          <cell r="C4416" t="str">
            <v>I6c7qk</v>
          </cell>
          <cell r="D4416" t="str">
            <v>68910738553</v>
          </cell>
        </row>
        <row r="4417">
          <cell r="C4417" t="str">
            <v>B7SpHS</v>
          </cell>
          <cell r="D4417" t="str">
            <v>44034199504</v>
          </cell>
        </row>
        <row r="4418">
          <cell r="C4418" t="str">
            <v>itJ8R3</v>
          </cell>
          <cell r="D4418" t="str">
            <v>04642144595</v>
          </cell>
        </row>
        <row r="4419">
          <cell r="C4419" t="str">
            <v>kZJQTM</v>
          </cell>
          <cell r="D4419" t="str">
            <v>08215834507</v>
          </cell>
        </row>
        <row r="4420">
          <cell r="C4420" t="str">
            <v>1roivL</v>
          </cell>
          <cell r="D4420" t="str">
            <v>48128147587</v>
          </cell>
        </row>
        <row r="4421">
          <cell r="C4421" t="str">
            <v>Gn6wV4</v>
          </cell>
          <cell r="D4421" t="str">
            <v>86451574546</v>
          </cell>
        </row>
        <row r="4422">
          <cell r="C4422" t="str">
            <v>PKN2nA</v>
          </cell>
          <cell r="D4422" t="str">
            <v>04855265578</v>
          </cell>
        </row>
        <row r="4423">
          <cell r="C4423" t="str">
            <v>q8CX7Y</v>
          </cell>
          <cell r="D4423" t="str">
            <v>06153938531</v>
          </cell>
        </row>
        <row r="4424">
          <cell r="C4424" t="str">
            <v>Ya6cxR</v>
          </cell>
          <cell r="D4424" t="str">
            <v>07761825521</v>
          </cell>
        </row>
        <row r="4425">
          <cell r="C4425" t="str">
            <v>ZZRA60</v>
          </cell>
          <cell r="D4425" t="str">
            <v>46104488587</v>
          </cell>
        </row>
        <row r="4426">
          <cell r="C4426" t="str">
            <v>dQnavP</v>
          </cell>
          <cell r="D4426" t="str">
            <v>95932810530</v>
          </cell>
        </row>
        <row r="4427">
          <cell r="C4427" t="str">
            <v>EXDamX</v>
          </cell>
          <cell r="D4427" t="str">
            <v>85968364548</v>
          </cell>
        </row>
        <row r="4428">
          <cell r="C4428" t="str">
            <v>cy1IjJ</v>
          </cell>
          <cell r="D4428" t="str">
            <v>03519526590</v>
          </cell>
        </row>
        <row r="4429">
          <cell r="C4429" t="str">
            <v>Sn3KHq</v>
          </cell>
          <cell r="D4429" t="str">
            <v>04031257589</v>
          </cell>
        </row>
        <row r="4430">
          <cell r="C4430" t="str">
            <v>DuStRK</v>
          </cell>
          <cell r="D4430" t="str">
            <v>03294346590</v>
          </cell>
        </row>
        <row r="4431">
          <cell r="C4431" t="str">
            <v>jCD0kT</v>
          </cell>
          <cell r="D4431" t="str">
            <v>40214664520</v>
          </cell>
        </row>
        <row r="4432">
          <cell r="C4432" t="str">
            <v>hOzCzq</v>
          </cell>
          <cell r="D4432" t="str">
            <v>83981837568</v>
          </cell>
        </row>
        <row r="4433">
          <cell r="C4433" t="str">
            <v>DyNgWx</v>
          </cell>
          <cell r="D4433" t="str">
            <v>48790044568</v>
          </cell>
        </row>
        <row r="4434">
          <cell r="C4434" t="str">
            <v>x8owap</v>
          </cell>
          <cell r="D4434" t="str">
            <v>48790044568</v>
          </cell>
        </row>
        <row r="4435">
          <cell r="C4435" t="str">
            <v>yss5dZ</v>
          </cell>
          <cell r="D4435" t="str">
            <v>48790044568</v>
          </cell>
        </row>
        <row r="4436">
          <cell r="C4436" t="str">
            <v>DPw9t5</v>
          </cell>
          <cell r="D4436" t="str">
            <v>48790044568</v>
          </cell>
        </row>
        <row r="4437">
          <cell r="C4437" t="str">
            <v>mBFOV4</v>
          </cell>
          <cell r="D4437" t="str">
            <v>48790044568</v>
          </cell>
        </row>
        <row r="4438">
          <cell r="C4438" t="str">
            <v>WPyb53</v>
          </cell>
          <cell r="D4438" t="str">
            <v>48790044568</v>
          </cell>
        </row>
        <row r="4439">
          <cell r="C4439" t="str">
            <v>FXFjRX</v>
          </cell>
          <cell r="D4439" t="str">
            <v>48790044568</v>
          </cell>
        </row>
        <row r="4440">
          <cell r="C4440" t="str">
            <v>5P2N6e</v>
          </cell>
          <cell r="D4440" t="str">
            <v>06655568536</v>
          </cell>
        </row>
        <row r="4441">
          <cell r="C4441" t="str">
            <v>uHXTQj</v>
          </cell>
          <cell r="D4441" t="str">
            <v>01534308504</v>
          </cell>
        </row>
        <row r="4442">
          <cell r="C4442" t="str">
            <v>DDuiw9</v>
          </cell>
          <cell r="D4442" t="str">
            <v>01534308504</v>
          </cell>
        </row>
        <row r="4443">
          <cell r="C4443" t="str">
            <v>vqTuhe</v>
          </cell>
          <cell r="D4443" t="str">
            <v>01534308504</v>
          </cell>
        </row>
        <row r="4444">
          <cell r="C4444" t="str">
            <v>E6fIua</v>
          </cell>
          <cell r="D4444" t="str">
            <v>01534308504</v>
          </cell>
        </row>
        <row r="4445">
          <cell r="C4445" t="str">
            <v>lmCnwZ</v>
          </cell>
          <cell r="D4445" t="str">
            <v>01534308504</v>
          </cell>
        </row>
        <row r="4446">
          <cell r="C4446" t="str">
            <v>IClyHe</v>
          </cell>
          <cell r="D4446" t="str">
            <v>53336658500</v>
          </cell>
        </row>
        <row r="4447">
          <cell r="C4447" t="str">
            <v>QeAvI7</v>
          </cell>
          <cell r="D4447" t="str">
            <v>02240234547</v>
          </cell>
        </row>
        <row r="4448">
          <cell r="C4448" t="str">
            <v>Rbka0l</v>
          </cell>
          <cell r="D4448" t="str">
            <v>07270222533</v>
          </cell>
        </row>
        <row r="4449">
          <cell r="C4449" t="str">
            <v>CTCrbg</v>
          </cell>
          <cell r="D4449" t="str">
            <v>85765059597</v>
          </cell>
        </row>
        <row r="4450">
          <cell r="C4450" t="str">
            <v>TwhGZd</v>
          </cell>
          <cell r="D4450" t="str">
            <v>02418857522</v>
          </cell>
        </row>
        <row r="4451">
          <cell r="C4451" t="str">
            <v>xJVYoc</v>
          </cell>
          <cell r="D4451" t="str">
            <v>18444385549</v>
          </cell>
        </row>
        <row r="4452">
          <cell r="C4452" t="str">
            <v>Bb2q3b</v>
          </cell>
          <cell r="D4452" t="str">
            <v>01247221563</v>
          </cell>
        </row>
        <row r="4453">
          <cell r="C4453" t="str">
            <v>sQCHdc</v>
          </cell>
          <cell r="D4453" t="str">
            <v>01524617520</v>
          </cell>
        </row>
        <row r="4454">
          <cell r="C4454" t="str">
            <v>Y9aRBa</v>
          </cell>
          <cell r="D4454" t="str">
            <v>04420362561</v>
          </cell>
        </row>
        <row r="4455">
          <cell r="C4455" t="str">
            <v>CKSVau</v>
          </cell>
          <cell r="D4455" t="str">
            <v>28637950582</v>
          </cell>
        </row>
        <row r="4456">
          <cell r="C4456" t="str">
            <v>QalcRj</v>
          </cell>
          <cell r="D4456" t="str">
            <v>31550746553</v>
          </cell>
        </row>
        <row r="4457">
          <cell r="C4457" t="str">
            <v>Jnngyr</v>
          </cell>
          <cell r="D4457" t="str">
            <v>84258799572</v>
          </cell>
        </row>
        <row r="4458">
          <cell r="C4458" t="str">
            <v>YXuUUv</v>
          </cell>
          <cell r="D4458" t="str">
            <v>09758035576</v>
          </cell>
        </row>
        <row r="4459">
          <cell r="C4459" t="str">
            <v>W2wwB8</v>
          </cell>
          <cell r="D4459" t="str">
            <v>03512632505</v>
          </cell>
        </row>
        <row r="4460">
          <cell r="C4460" t="str">
            <v>HE6xSk</v>
          </cell>
          <cell r="D4460" t="str">
            <v>11092239510</v>
          </cell>
        </row>
        <row r="4461">
          <cell r="C4461" t="str">
            <v>jjA1ws</v>
          </cell>
          <cell r="D4461" t="str">
            <v>10915775522</v>
          </cell>
        </row>
        <row r="4462">
          <cell r="C4462" t="str">
            <v>Zb4yhL</v>
          </cell>
          <cell r="D4462" t="str">
            <v>01759638510</v>
          </cell>
        </row>
        <row r="4463">
          <cell r="C4463" t="str">
            <v>bCz9QJ</v>
          </cell>
          <cell r="D4463" t="str">
            <v>36230022591</v>
          </cell>
        </row>
        <row r="4464">
          <cell r="C4464" t="str">
            <v>pMevOE</v>
          </cell>
          <cell r="D4464" t="str">
            <v>89098617549</v>
          </cell>
        </row>
        <row r="4465">
          <cell r="C4465" t="str">
            <v>TMe86o</v>
          </cell>
          <cell r="D4465" t="str">
            <v>01836954530</v>
          </cell>
        </row>
        <row r="4466">
          <cell r="C4466" t="str">
            <v>ZAEHvn</v>
          </cell>
          <cell r="D4466" t="str">
            <v>38569540582</v>
          </cell>
        </row>
        <row r="4467">
          <cell r="C4467" t="str">
            <v>A8PGPA</v>
          </cell>
          <cell r="D4467" t="str">
            <v>16810961534</v>
          </cell>
        </row>
        <row r="4468">
          <cell r="C4468" t="str">
            <v>LGroLZ</v>
          </cell>
          <cell r="D4468" t="str">
            <v>78067340587</v>
          </cell>
        </row>
        <row r="4469">
          <cell r="C4469" t="str">
            <v>r2tKmo</v>
          </cell>
          <cell r="D4469" t="str">
            <v>04618916974</v>
          </cell>
        </row>
        <row r="4470">
          <cell r="C4470" t="str">
            <v>5GMlEU</v>
          </cell>
          <cell r="D4470" t="str">
            <v>68415680520</v>
          </cell>
        </row>
        <row r="4471">
          <cell r="C4471" t="str">
            <v>XEORIu</v>
          </cell>
          <cell r="D4471" t="str">
            <v>64709981515</v>
          </cell>
        </row>
        <row r="4472">
          <cell r="C4472" t="str">
            <v>TksbZ7</v>
          </cell>
          <cell r="D4472" t="str">
            <v>04201384551</v>
          </cell>
        </row>
        <row r="4473">
          <cell r="C4473" t="str">
            <v>I5sPrr</v>
          </cell>
          <cell r="D4473" t="str">
            <v>02647337543</v>
          </cell>
        </row>
        <row r="4474">
          <cell r="C4474" t="str">
            <v>SE4fl0</v>
          </cell>
          <cell r="D4474" t="str">
            <v>25978365504</v>
          </cell>
        </row>
        <row r="4475">
          <cell r="C4475" t="str">
            <v>sDF26t</v>
          </cell>
          <cell r="D4475" t="str">
            <v>00721427588</v>
          </cell>
        </row>
        <row r="4476">
          <cell r="C4476" t="str">
            <v>murlCg</v>
          </cell>
          <cell r="D4476" t="str">
            <v>19768532572</v>
          </cell>
        </row>
        <row r="4477">
          <cell r="C4477" t="str">
            <v>a0HKba</v>
          </cell>
          <cell r="D4477" t="str">
            <v>48044520520</v>
          </cell>
        </row>
        <row r="4478">
          <cell r="C4478" t="str">
            <v>JEIHKy</v>
          </cell>
          <cell r="D4478" t="str">
            <v>61214671500</v>
          </cell>
        </row>
        <row r="4479">
          <cell r="C4479" t="str">
            <v>wvtq7w</v>
          </cell>
          <cell r="D4479" t="str">
            <v>01311686576</v>
          </cell>
        </row>
        <row r="4480">
          <cell r="C4480" t="str">
            <v>k5gcM4</v>
          </cell>
          <cell r="D4480" t="str">
            <v>01311686576</v>
          </cell>
        </row>
        <row r="4481">
          <cell r="C4481" t="str">
            <v>pGhLwC</v>
          </cell>
          <cell r="D4481" t="str">
            <v>53697758500</v>
          </cell>
        </row>
        <row r="4482">
          <cell r="C4482" t="str">
            <v>wC87ox</v>
          </cell>
          <cell r="D4482" t="str">
            <v>82468249534</v>
          </cell>
        </row>
        <row r="4483">
          <cell r="C4483" t="str">
            <v>QcBPNC</v>
          </cell>
          <cell r="D4483" t="str">
            <v>46394923591</v>
          </cell>
        </row>
        <row r="4484">
          <cell r="C4484" t="str">
            <v>ekQwTf</v>
          </cell>
          <cell r="D4484" t="str">
            <v>50992252504</v>
          </cell>
        </row>
        <row r="4485">
          <cell r="C4485" t="str">
            <v>sEY5l3</v>
          </cell>
          <cell r="D4485" t="str">
            <v>33126879500</v>
          </cell>
        </row>
        <row r="4486">
          <cell r="C4486" t="str">
            <v>imz1KQ</v>
          </cell>
          <cell r="D4486" t="str">
            <v>82539430597</v>
          </cell>
        </row>
        <row r="4487">
          <cell r="C4487" t="str">
            <v>CTcGAC</v>
          </cell>
          <cell r="D4487" t="str">
            <v>91466253568</v>
          </cell>
        </row>
        <row r="4488">
          <cell r="C4488" t="str">
            <v>mtbh46</v>
          </cell>
          <cell r="D4488" t="str">
            <v>23226312804</v>
          </cell>
        </row>
        <row r="4489">
          <cell r="C4489" t="str">
            <v>mDsW6F</v>
          </cell>
          <cell r="D4489" t="str">
            <v>89807693500</v>
          </cell>
        </row>
        <row r="4490">
          <cell r="C4490" t="str">
            <v>pleVJt</v>
          </cell>
          <cell r="D4490" t="str">
            <v>42705975500</v>
          </cell>
        </row>
        <row r="4491">
          <cell r="C4491" t="str">
            <v>PTRfUx</v>
          </cell>
          <cell r="D4491" t="str">
            <v>11663586748</v>
          </cell>
        </row>
        <row r="4492">
          <cell r="C4492" t="str">
            <v>hrzSrk</v>
          </cell>
          <cell r="D4492" t="str">
            <v>05678806564</v>
          </cell>
        </row>
        <row r="4493">
          <cell r="C4493" t="str">
            <v>RYZaVK</v>
          </cell>
          <cell r="D4493" t="str">
            <v>05061001540</v>
          </cell>
        </row>
        <row r="4494">
          <cell r="C4494" t="str">
            <v>VysSgr</v>
          </cell>
          <cell r="D4494" t="str">
            <v>07468300500</v>
          </cell>
        </row>
        <row r="4495">
          <cell r="C4495" t="str">
            <v>IOVFd9</v>
          </cell>
          <cell r="D4495" t="str">
            <v>06324209520</v>
          </cell>
        </row>
        <row r="4496">
          <cell r="C4496" t="str">
            <v>QNj0qg</v>
          </cell>
          <cell r="D4496" t="str">
            <v>78209137549</v>
          </cell>
        </row>
        <row r="4497">
          <cell r="C4497" t="str">
            <v>buQsOe</v>
          </cell>
          <cell r="D4497" t="str">
            <v>38863090530</v>
          </cell>
        </row>
        <row r="4498">
          <cell r="C4498" t="str">
            <v>HT9enZ</v>
          </cell>
          <cell r="D4498" t="str">
            <v>38863090530</v>
          </cell>
        </row>
        <row r="4499">
          <cell r="C4499" t="str">
            <v>mEaLk9</v>
          </cell>
          <cell r="D4499" t="str">
            <v>06147168533</v>
          </cell>
        </row>
        <row r="4500">
          <cell r="C4500" t="str">
            <v>VPkkJa</v>
          </cell>
          <cell r="D4500" t="str">
            <v>56063474587</v>
          </cell>
        </row>
        <row r="4501">
          <cell r="C4501" t="str">
            <v>zvkH8a</v>
          </cell>
          <cell r="D4501" t="str">
            <v>56063474587</v>
          </cell>
        </row>
        <row r="4502">
          <cell r="C4502" t="str">
            <v>p4Puew</v>
          </cell>
          <cell r="D4502" t="str">
            <v>00757835503</v>
          </cell>
        </row>
        <row r="4503">
          <cell r="C4503" t="str">
            <v>pMn1Cq</v>
          </cell>
          <cell r="D4503" t="str">
            <v>52807231500</v>
          </cell>
        </row>
        <row r="4504">
          <cell r="C4504" t="str">
            <v>PB1tvQ</v>
          </cell>
          <cell r="D4504" t="str">
            <v>80001734504</v>
          </cell>
        </row>
        <row r="4505">
          <cell r="C4505" t="str">
            <v>SQT2Wr</v>
          </cell>
          <cell r="D4505" t="str">
            <v>00590152505</v>
          </cell>
        </row>
        <row r="4506">
          <cell r="C4506" t="str">
            <v>7Skeex</v>
          </cell>
          <cell r="D4506" t="str">
            <v>02485451591</v>
          </cell>
        </row>
        <row r="4507">
          <cell r="C4507" t="str">
            <v>nWXOqZ</v>
          </cell>
          <cell r="D4507" t="str">
            <v>14385910553</v>
          </cell>
        </row>
        <row r="4508">
          <cell r="C4508" t="str">
            <v>UcNEpW</v>
          </cell>
          <cell r="D4508" t="str">
            <v>14385910553</v>
          </cell>
        </row>
        <row r="4509">
          <cell r="C4509" t="str">
            <v>OjvOTi</v>
          </cell>
          <cell r="D4509" t="str">
            <v>14385910553</v>
          </cell>
        </row>
        <row r="4510">
          <cell r="C4510" t="str">
            <v>hvmEsl</v>
          </cell>
          <cell r="D4510" t="str">
            <v>14385910553</v>
          </cell>
        </row>
        <row r="4511">
          <cell r="C4511" t="str">
            <v>trV2hu</v>
          </cell>
        </row>
        <row r="4512">
          <cell r="C4512" t="str">
            <v>VEYwzP</v>
          </cell>
          <cell r="D4512" t="str">
            <v>03932032802</v>
          </cell>
        </row>
        <row r="4513">
          <cell r="C4513" t="str">
            <v>fHlvQC</v>
          </cell>
          <cell r="D4513" t="str">
            <v>12054054534</v>
          </cell>
        </row>
        <row r="4514">
          <cell r="C4514" t="str">
            <v>bNQkUR</v>
          </cell>
          <cell r="D4514" t="str">
            <v>63631822553</v>
          </cell>
        </row>
        <row r="4515">
          <cell r="C4515" t="str">
            <v>m5JXZV</v>
          </cell>
          <cell r="D4515" t="str">
            <v>01391150562</v>
          </cell>
        </row>
        <row r="4516">
          <cell r="C4516" t="str">
            <v>RQKzkR</v>
          </cell>
          <cell r="D4516" t="str">
            <v>00399588507</v>
          </cell>
        </row>
        <row r="4517">
          <cell r="C4517" t="str">
            <v>MA5crx</v>
          </cell>
          <cell r="D4517" t="str">
            <v>07757181577</v>
          </cell>
        </row>
        <row r="4518">
          <cell r="C4518" t="str">
            <v>Sg3LnF</v>
          </cell>
          <cell r="D4518" t="str">
            <v>13740229500</v>
          </cell>
        </row>
        <row r="4519">
          <cell r="C4519" t="str">
            <v>Y1ubRv</v>
          </cell>
          <cell r="D4519" t="str">
            <v>45590710553</v>
          </cell>
        </row>
        <row r="4520">
          <cell r="C4520" t="str">
            <v>qTV3gR</v>
          </cell>
          <cell r="D4520" t="str">
            <v>31296610500</v>
          </cell>
        </row>
        <row r="4521">
          <cell r="C4521" t="str">
            <v>8ARMqk</v>
          </cell>
          <cell r="D4521" t="str">
            <v>31296610500</v>
          </cell>
        </row>
        <row r="4522">
          <cell r="C4522" t="str">
            <v>2WW9OK</v>
          </cell>
          <cell r="D4522" t="str">
            <v>31296610500</v>
          </cell>
        </row>
        <row r="4523">
          <cell r="C4523" t="str">
            <v>Nv5SIL</v>
          </cell>
          <cell r="D4523" t="str">
            <v>31296610500</v>
          </cell>
        </row>
        <row r="4524">
          <cell r="C4524" t="str">
            <v>Kj1Agn</v>
          </cell>
          <cell r="D4524" t="str">
            <v>31296610500</v>
          </cell>
        </row>
        <row r="4525">
          <cell r="C4525" t="str">
            <v>0z2ONq</v>
          </cell>
          <cell r="D4525" t="str">
            <v>31296610500</v>
          </cell>
        </row>
        <row r="4526">
          <cell r="C4526" t="str">
            <v>Yuft4T</v>
          </cell>
          <cell r="D4526" t="str">
            <v>31296610500</v>
          </cell>
        </row>
        <row r="4527">
          <cell r="C4527" t="str">
            <v>J3Qbud</v>
          </cell>
          <cell r="D4527" t="str">
            <v>31296610500</v>
          </cell>
        </row>
        <row r="4528">
          <cell r="C4528" t="str">
            <v>h9l4CL</v>
          </cell>
          <cell r="D4528" t="str">
            <v>31296610500</v>
          </cell>
        </row>
        <row r="4529">
          <cell r="C4529" t="str">
            <v>2DEHEa</v>
          </cell>
          <cell r="D4529" t="str">
            <v>63274116572</v>
          </cell>
        </row>
        <row r="4530">
          <cell r="C4530" t="str">
            <v>48pQOc</v>
          </cell>
          <cell r="D4530" t="str">
            <v>39438201572</v>
          </cell>
        </row>
        <row r="4531">
          <cell r="C4531" t="str">
            <v>xm9n2k</v>
          </cell>
          <cell r="D4531" t="str">
            <v>90266455549</v>
          </cell>
        </row>
        <row r="4532">
          <cell r="C4532" t="str">
            <v>OgzqQc</v>
          </cell>
          <cell r="D4532" t="str">
            <v>16721578549</v>
          </cell>
        </row>
        <row r="4533">
          <cell r="C4533" t="str">
            <v>POeY7K</v>
          </cell>
          <cell r="D4533" t="str">
            <v>16721578549</v>
          </cell>
        </row>
        <row r="4534">
          <cell r="C4534" t="str">
            <v>5AvYEM</v>
          </cell>
          <cell r="D4534" t="str">
            <v>16721578549</v>
          </cell>
        </row>
        <row r="4535">
          <cell r="C4535" t="str">
            <v>NNpJ8q</v>
          </cell>
          <cell r="D4535" t="str">
            <v>06421638554</v>
          </cell>
        </row>
        <row r="4536">
          <cell r="C4536" t="str">
            <v>xyb8Ik</v>
          </cell>
          <cell r="D4536" t="str">
            <v>00687059569</v>
          </cell>
        </row>
        <row r="4537">
          <cell r="C4537" t="str">
            <v>BmXzDe</v>
          </cell>
          <cell r="D4537" t="str">
            <v>41078233500</v>
          </cell>
        </row>
        <row r="4538">
          <cell r="C4538" t="str">
            <v>WZVUSq</v>
          </cell>
          <cell r="D4538" t="str">
            <v>41078233500</v>
          </cell>
        </row>
        <row r="4539">
          <cell r="C4539" t="str">
            <v>fuHwcL</v>
          </cell>
          <cell r="D4539" t="str">
            <v>41078233500</v>
          </cell>
        </row>
        <row r="4540">
          <cell r="C4540" t="str">
            <v>ZONsfw</v>
          </cell>
          <cell r="D4540" t="str">
            <v>41078233500</v>
          </cell>
        </row>
        <row r="4541">
          <cell r="C4541" t="str">
            <v>vjxHlw</v>
          </cell>
          <cell r="D4541" t="str">
            <v>41078233500</v>
          </cell>
        </row>
        <row r="4542">
          <cell r="C4542" t="str">
            <v>4UNGQV</v>
          </cell>
          <cell r="D4542" t="str">
            <v>41078233500</v>
          </cell>
        </row>
        <row r="4543">
          <cell r="C4543" t="str">
            <v>10iRCR</v>
          </cell>
          <cell r="D4543" t="str">
            <v>41078233500</v>
          </cell>
        </row>
        <row r="4544">
          <cell r="C4544" t="str">
            <v>Jms9kE</v>
          </cell>
          <cell r="D4544" t="str">
            <v>41078233500</v>
          </cell>
        </row>
        <row r="4545">
          <cell r="C4545" t="str">
            <v>ASbnE7</v>
          </cell>
          <cell r="D4545" t="str">
            <v>41078233500</v>
          </cell>
        </row>
        <row r="4546">
          <cell r="C4546" t="str">
            <v>bdNEnl</v>
          </cell>
          <cell r="D4546" t="str">
            <v>41078233500</v>
          </cell>
        </row>
        <row r="4547">
          <cell r="C4547" t="str">
            <v>4lvW83</v>
          </cell>
          <cell r="D4547" t="str">
            <v>41078233500</v>
          </cell>
        </row>
        <row r="4548">
          <cell r="C4548" t="str">
            <v>nX54Uy</v>
          </cell>
          <cell r="D4548" t="str">
            <v>41078233500</v>
          </cell>
        </row>
        <row r="4549">
          <cell r="C4549" t="str">
            <v>JuQkY0</v>
          </cell>
          <cell r="D4549" t="str">
            <v>41078233500</v>
          </cell>
        </row>
        <row r="4550">
          <cell r="C4550" t="str">
            <v>gI91fq</v>
          </cell>
          <cell r="D4550" t="str">
            <v>41078233500</v>
          </cell>
        </row>
        <row r="4551">
          <cell r="C4551" t="str">
            <v>KtozlW</v>
          </cell>
          <cell r="D4551" t="str">
            <v>41078233500</v>
          </cell>
        </row>
        <row r="4552">
          <cell r="C4552" t="str">
            <v>EEWJtv</v>
          </cell>
          <cell r="D4552" t="str">
            <v>41078233500</v>
          </cell>
        </row>
        <row r="4553">
          <cell r="C4553" t="str">
            <v>so1dWn</v>
          </cell>
          <cell r="D4553" t="str">
            <v>41078233500</v>
          </cell>
        </row>
        <row r="4554">
          <cell r="C4554" t="str">
            <v>QvoHeA</v>
          </cell>
          <cell r="D4554" t="str">
            <v>41078233500</v>
          </cell>
        </row>
        <row r="4555">
          <cell r="C4555" t="str">
            <v>BFSBRX</v>
          </cell>
          <cell r="D4555" t="str">
            <v>41078233500</v>
          </cell>
        </row>
        <row r="4556">
          <cell r="C4556" t="str">
            <v>9eZmDM</v>
          </cell>
          <cell r="D4556" t="str">
            <v>41078233500</v>
          </cell>
        </row>
        <row r="4557">
          <cell r="C4557" t="str">
            <v>9WN7dt</v>
          </cell>
          <cell r="D4557" t="str">
            <v>41078233500</v>
          </cell>
        </row>
        <row r="4558">
          <cell r="C4558" t="str">
            <v>l54fF3</v>
          </cell>
          <cell r="D4558" t="str">
            <v>41078233500</v>
          </cell>
        </row>
        <row r="4559">
          <cell r="C4559" t="str">
            <v>Gt6soj</v>
          </cell>
          <cell r="D4559" t="str">
            <v>41078233500</v>
          </cell>
        </row>
        <row r="4560">
          <cell r="C4560" t="str">
            <v>Vi2QOw</v>
          </cell>
          <cell r="D4560" t="str">
            <v>41078233500</v>
          </cell>
        </row>
        <row r="4561">
          <cell r="C4561" t="str">
            <v>GsF04e</v>
          </cell>
          <cell r="D4561" t="str">
            <v>53062299568</v>
          </cell>
        </row>
        <row r="4562">
          <cell r="C4562" t="str">
            <v>LDy6yo</v>
          </cell>
        </row>
        <row r="4563">
          <cell r="C4563" t="str">
            <v>Cii9bc</v>
          </cell>
          <cell r="D4563" t="str">
            <v>08983222514</v>
          </cell>
        </row>
        <row r="4564">
          <cell r="C4564" t="str">
            <v>2bTPIK</v>
          </cell>
          <cell r="D4564" t="str">
            <v>06278053535</v>
          </cell>
        </row>
        <row r="4565">
          <cell r="C4565" t="str">
            <v>pKaZeZ</v>
          </cell>
          <cell r="D4565" t="str">
            <v>04158800501</v>
          </cell>
        </row>
        <row r="4566">
          <cell r="C4566" t="str">
            <v>I9wUka</v>
          </cell>
          <cell r="D4566" t="str">
            <v>05616701530</v>
          </cell>
        </row>
        <row r="4567">
          <cell r="C4567" t="str">
            <v>Li632n</v>
          </cell>
          <cell r="D4567" t="str">
            <v>85773559501</v>
          </cell>
        </row>
        <row r="4568">
          <cell r="C4568" t="str">
            <v>90cxYy</v>
          </cell>
          <cell r="D4568" t="str">
            <v>07050107590</v>
          </cell>
        </row>
        <row r="4569">
          <cell r="C4569" t="str">
            <v>RTUzjg</v>
          </cell>
          <cell r="D4569" t="str">
            <v>86450982535</v>
          </cell>
        </row>
        <row r="4570">
          <cell r="C4570" t="str">
            <v>uEzPOt</v>
          </cell>
          <cell r="D4570" t="str">
            <v>86245446538</v>
          </cell>
        </row>
        <row r="4571">
          <cell r="C4571" t="str">
            <v>6AvUmr</v>
          </cell>
        </row>
        <row r="4572">
          <cell r="C4572" t="str">
            <v>PHoek2</v>
          </cell>
          <cell r="D4572" t="str">
            <v>82942358572</v>
          </cell>
        </row>
        <row r="4573">
          <cell r="C4573" t="str">
            <v>xd2Xmw</v>
          </cell>
          <cell r="D4573" t="str">
            <v>51534380582</v>
          </cell>
        </row>
        <row r="4574">
          <cell r="C4574" t="str">
            <v>kX5Nk6</v>
          </cell>
          <cell r="D4574" t="str">
            <v>89928377553</v>
          </cell>
        </row>
        <row r="4575">
          <cell r="C4575" t="str">
            <v>sNu3JP</v>
          </cell>
          <cell r="D4575" t="str">
            <v>02977920595</v>
          </cell>
        </row>
        <row r="4576">
          <cell r="C4576" t="str">
            <v>ccQIpA</v>
          </cell>
          <cell r="D4576" t="str">
            <v>04238679547</v>
          </cell>
        </row>
        <row r="4577">
          <cell r="C4577" t="str">
            <v>qsCz2g</v>
          </cell>
          <cell r="D4577" t="str">
            <v>00348529562</v>
          </cell>
        </row>
        <row r="4578">
          <cell r="C4578" t="str">
            <v>uC47yU</v>
          </cell>
          <cell r="D4578" t="str">
            <v>80211240591</v>
          </cell>
        </row>
        <row r="4579">
          <cell r="C4579" t="str">
            <v>pgUP6C</v>
          </cell>
          <cell r="D4579" t="str">
            <v>92924786568</v>
          </cell>
        </row>
        <row r="4580">
          <cell r="C4580" t="str">
            <v>AEosZF</v>
          </cell>
          <cell r="D4580" t="str">
            <v>86122555541</v>
          </cell>
        </row>
        <row r="4581">
          <cell r="C4581" t="str">
            <v>B0g69q</v>
          </cell>
          <cell r="D4581" t="str">
            <v>07576873507</v>
          </cell>
        </row>
        <row r="4582">
          <cell r="C4582" t="str">
            <v>tVEB8l</v>
          </cell>
          <cell r="D4582" t="str">
            <v>04030077552</v>
          </cell>
        </row>
        <row r="4583">
          <cell r="C4583" t="str">
            <v>wln6R9</v>
          </cell>
          <cell r="D4583" t="str">
            <v>04030077552</v>
          </cell>
        </row>
        <row r="4584">
          <cell r="C4584" t="str">
            <v>ePsl1J</v>
          </cell>
          <cell r="D4584" t="str">
            <v>09313454564</v>
          </cell>
        </row>
        <row r="4585">
          <cell r="C4585" t="str">
            <v>WfnZZS</v>
          </cell>
          <cell r="D4585" t="str">
            <v>01067090541</v>
          </cell>
        </row>
        <row r="4586">
          <cell r="C4586" t="str">
            <v>1wnvJ4</v>
          </cell>
          <cell r="D4586" t="str">
            <v>07721278597</v>
          </cell>
        </row>
        <row r="4587">
          <cell r="C4587" t="str">
            <v>k2bleI</v>
          </cell>
          <cell r="D4587" t="str">
            <v>64563871591</v>
          </cell>
        </row>
        <row r="4588">
          <cell r="C4588" t="str">
            <v>r8URkQ</v>
          </cell>
          <cell r="D4588" t="str">
            <v>00586795537</v>
          </cell>
        </row>
        <row r="4589">
          <cell r="C4589" t="str">
            <v>mOGHyH</v>
          </cell>
          <cell r="D4589" t="str">
            <v>00586795537</v>
          </cell>
        </row>
        <row r="4590">
          <cell r="C4590" t="str">
            <v>enAZ30</v>
          </cell>
          <cell r="D4590" t="str">
            <v>03141118590</v>
          </cell>
        </row>
        <row r="4591">
          <cell r="C4591" t="str">
            <v>CfzgQE</v>
          </cell>
          <cell r="D4591" t="str">
            <v>01517978548</v>
          </cell>
        </row>
        <row r="4592">
          <cell r="C4592" t="str">
            <v>NWJAn8</v>
          </cell>
          <cell r="D4592" t="str">
            <v>00320930556</v>
          </cell>
        </row>
        <row r="4593">
          <cell r="C4593" t="str">
            <v>Ms1qrV</v>
          </cell>
          <cell r="D4593" t="str">
            <v>53545028534</v>
          </cell>
        </row>
        <row r="4594">
          <cell r="C4594" t="str">
            <v>iaruBe</v>
          </cell>
          <cell r="D4594" t="str">
            <v>34535047553</v>
          </cell>
        </row>
        <row r="4595">
          <cell r="C4595" t="str">
            <v>LcYVM0</v>
          </cell>
          <cell r="D4595" t="str">
            <v>39920356549</v>
          </cell>
        </row>
        <row r="4596">
          <cell r="C4596" t="str">
            <v>Z5sH1p</v>
          </cell>
          <cell r="D4596" t="str">
            <v>70515018520</v>
          </cell>
        </row>
        <row r="4597">
          <cell r="C4597" t="str">
            <v>WkjzQy</v>
          </cell>
          <cell r="D4597" t="str">
            <v>28229010072</v>
          </cell>
        </row>
        <row r="4598">
          <cell r="C4598" t="str">
            <v>1TbqJv</v>
          </cell>
          <cell r="D4598" t="str">
            <v>66724821568</v>
          </cell>
        </row>
        <row r="4599">
          <cell r="C4599" t="str">
            <v>G5nXBN</v>
          </cell>
          <cell r="D4599" t="str">
            <v>44410913549</v>
          </cell>
        </row>
        <row r="4600">
          <cell r="C4600" t="str">
            <v>Q2bd4L</v>
          </cell>
          <cell r="D4600" t="str">
            <v>09085644577</v>
          </cell>
        </row>
        <row r="4601">
          <cell r="C4601" t="str">
            <v>AZzTJs</v>
          </cell>
          <cell r="D4601" t="str">
            <v>44410913549</v>
          </cell>
        </row>
        <row r="4602">
          <cell r="C4602" t="str">
            <v>aaSy2A</v>
          </cell>
        </row>
        <row r="4603">
          <cell r="C4603" t="str">
            <v>zlEmLW</v>
          </cell>
          <cell r="D4603" t="str">
            <v>83466754534</v>
          </cell>
        </row>
        <row r="4604">
          <cell r="C4604" t="str">
            <v>E4IYue</v>
          </cell>
          <cell r="D4604" t="str">
            <v>02800046562</v>
          </cell>
        </row>
        <row r="4605">
          <cell r="C4605" t="str">
            <v>OTh3bO</v>
          </cell>
          <cell r="D4605" t="str">
            <v>79127673553</v>
          </cell>
        </row>
        <row r="4606">
          <cell r="C4606" t="str">
            <v>CFL764</v>
          </cell>
          <cell r="D4606" t="str">
            <v>67826555515</v>
          </cell>
        </row>
        <row r="4607">
          <cell r="C4607" t="str">
            <v>VsAn3J</v>
          </cell>
          <cell r="D4607" t="str">
            <v>82836655534</v>
          </cell>
        </row>
        <row r="4608">
          <cell r="C4608" t="str">
            <v>RDaDYs</v>
          </cell>
          <cell r="D4608" t="str">
            <v>82836655534</v>
          </cell>
        </row>
        <row r="4609">
          <cell r="C4609" t="str">
            <v>jqMyla</v>
          </cell>
          <cell r="D4609" t="str">
            <v>82836655534</v>
          </cell>
        </row>
        <row r="4610">
          <cell r="C4610" t="str">
            <v>dRIdOY</v>
          </cell>
          <cell r="D4610" t="str">
            <v>82836655534</v>
          </cell>
        </row>
        <row r="4611">
          <cell r="C4611" t="str">
            <v>z1NDdZ</v>
          </cell>
          <cell r="D4611" t="str">
            <v>82836655534</v>
          </cell>
        </row>
        <row r="4612">
          <cell r="C4612" t="str">
            <v>IGhO14</v>
          </cell>
          <cell r="D4612" t="str">
            <v>82836655534</v>
          </cell>
        </row>
        <row r="4613">
          <cell r="C4613" t="str">
            <v>ZTs21V</v>
          </cell>
          <cell r="D4613" t="str">
            <v>82836655534</v>
          </cell>
        </row>
        <row r="4614">
          <cell r="C4614" t="str">
            <v>AM2Ji9</v>
          </cell>
          <cell r="D4614" t="str">
            <v>82053987553</v>
          </cell>
        </row>
        <row r="4615">
          <cell r="C4615" t="str">
            <v>XD6Slk</v>
          </cell>
          <cell r="D4615" t="str">
            <v>01064323545</v>
          </cell>
        </row>
        <row r="4616">
          <cell r="C4616" t="str">
            <v>JSG7Aa</v>
          </cell>
          <cell r="D4616" t="str">
            <v>03729716522</v>
          </cell>
        </row>
        <row r="4617">
          <cell r="C4617" t="str">
            <v>7vOIs4</v>
          </cell>
          <cell r="D4617" t="str">
            <v>87796201591</v>
          </cell>
        </row>
        <row r="4618">
          <cell r="C4618" t="str">
            <v>VMWKQx</v>
          </cell>
          <cell r="D4618" t="str">
            <v>54435579553</v>
          </cell>
        </row>
        <row r="4619">
          <cell r="C4619" t="str">
            <v>k3eL0i</v>
          </cell>
          <cell r="D4619" t="str">
            <v>32808399553</v>
          </cell>
        </row>
        <row r="4620">
          <cell r="C4620" t="str">
            <v>TXWVX0</v>
          </cell>
          <cell r="D4620" t="str">
            <v>32808399553</v>
          </cell>
        </row>
        <row r="4621">
          <cell r="C4621" t="str">
            <v>9IW1eS</v>
          </cell>
          <cell r="D4621" t="str">
            <v>32808399553</v>
          </cell>
        </row>
        <row r="4622">
          <cell r="C4622" t="str">
            <v>8PYBsy</v>
          </cell>
          <cell r="D4622" t="str">
            <v>32808399553</v>
          </cell>
        </row>
        <row r="4623">
          <cell r="C4623" t="str">
            <v>YzTwrw</v>
          </cell>
          <cell r="D4623" t="str">
            <v>32808399553</v>
          </cell>
        </row>
        <row r="4624">
          <cell r="C4624" t="str">
            <v>YEiQcA</v>
          </cell>
          <cell r="D4624" t="str">
            <v>32808399553</v>
          </cell>
        </row>
        <row r="4625">
          <cell r="C4625" t="str">
            <v>HJUSvJ</v>
          </cell>
          <cell r="D4625" t="str">
            <v>32808399553</v>
          </cell>
        </row>
        <row r="4626">
          <cell r="C4626" t="str">
            <v>O1xViL</v>
          </cell>
          <cell r="D4626" t="str">
            <v>86761715563</v>
          </cell>
        </row>
        <row r="4627">
          <cell r="C4627" t="str">
            <v>JvlcXO</v>
          </cell>
          <cell r="D4627" t="str">
            <v>93624590510</v>
          </cell>
        </row>
        <row r="4628">
          <cell r="C4628" t="str">
            <v>CxsWbk</v>
          </cell>
          <cell r="D4628" t="str">
            <v>93624590510</v>
          </cell>
        </row>
        <row r="4629">
          <cell r="C4629" t="str">
            <v>54EVOn</v>
          </cell>
          <cell r="D4629" t="str">
            <v>01693717514</v>
          </cell>
        </row>
        <row r="4630">
          <cell r="C4630" t="str">
            <v>8pHues</v>
          </cell>
          <cell r="D4630" t="str">
            <v>01693717514</v>
          </cell>
        </row>
        <row r="4631">
          <cell r="C4631" t="str">
            <v>Nov9Gc</v>
          </cell>
          <cell r="D4631" t="str">
            <v>01693717514</v>
          </cell>
        </row>
        <row r="4632">
          <cell r="C4632" t="str">
            <v>xmMDe1</v>
          </cell>
          <cell r="D4632" t="str">
            <v>01693717514</v>
          </cell>
        </row>
        <row r="4633">
          <cell r="C4633" t="str">
            <v>6NPFpI</v>
          </cell>
          <cell r="D4633" t="str">
            <v>01693717514</v>
          </cell>
        </row>
        <row r="4634">
          <cell r="C4634" t="str">
            <v>dbkDkx</v>
          </cell>
          <cell r="D4634" t="str">
            <v>01693717514</v>
          </cell>
        </row>
        <row r="4635">
          <cell r="C4635" t="str">
            <v>VN86kk</v>
          </cell>
          <cell r="D4635" t="str">
            <v>01693717514</v>
          </cell>
        </row>
        <row r="4636">
          <cell r="C4636" t="str">
            <v>09Uqpi</v>
          </cell>
          <cell r="D4636" t="str">
            <v>01693717514</v>
          </cell>
        </row>
        <row r="4637">
          <cell r="C4637" t="str">
            <v>5oin3y</v>
          </cell>
          <cell r="D4637" t="str">
            <v>01693717514</v>
          </cell>
        </row>
        <row r="4638">
          <cell r="C4638" t="str">
            <v>C1JijD</v>
          </cell>
          <cell r="D4638" t="str">
            <v>01693717514</v>
          </cell>
        </row>
        <row r="4639">
          <cell r="C4639" t="str">
            <v>OHLjyT</v>
          </cell>
          <cell r="D4639" t="str">
            <v>01693717514</v>
          </cell>
        </row>
        <row r="4640">
          <cell r="C4640" t="str">
            <v>ZlzlG8</v>
          </cell>
          <cell r="D4640" t="str">
            <v>38148439591</v>
          </cell>
        </row>
        <row r="4641">
          <cell r="C4641" t="str">
            <v>J25jiu</v>
          </cell>
          <cell r="D4641" t="str">
            <v>01693717514</v>
          </cell>
        </row>
        <row r="4642">
          <cell r="C4642" t="str">
            <v>O0xXz0</v>
          </cell>
          <cell r="D4642" t="str">
            <v>14196662587</v>
          </cell>
        </row>
        <row r="4643">
          <cell r="C4643" t="str">
            <v>F0gzz5</v>
          </cell>
          <cell r="D4643" t="str">
            <v>51888165553</v>
          </cell>
        </row>
        <row r="4644">
          <cell r="C4644" t="str">
            <v>MmoWNY</v>
          </cell>
          <cell r="D4644" t="str">
            <v>06004537586</v>
          </cell>
        </row>
        <row r="4645">
          <cell r="C4645" t="str">
            <v>jPkIWY</v>
          </cell>
          <cell r="D4645" t="str">
            <v>00362602581</v>
          </cell>
        </row>
        <row r="4646">
          <cell r="C4646" t="str">
            <v>5zKeeo</v>
          </cell>
          <cell r="D4646" t="str">
            <v>84175630597</v>
          </cell>
        </row>
        <row r="4647">
          <cell r="C4647" t="str">
            <v>YyhMyh</v>
          </cell>
          <cell r="D4647" t="str">
            <v>40257742832</v>
          </cell>
        </row>
        <row r="4648">
          <cell r="C4648" t="str">
            <v>Qyf836</v>
          </cell>
          <cell r="D4648" t="str">
            <v>78913250578</v>
          </cell>
        </row>
        <row r="4649">
          <cell r="C4649" t="str">
            <v>RVSP6l</v>
          </cell>
          <cell r="D4649" t="str">
            <v>11912143461</v>
          </cell>
        </row>
        <row r="4650">
          <cell r="C4650" t="str">
            <v>Y4KKVX</v>
          </cell>
          <cell r="D4650" t="str">
            <v>85404314591</v>
          </cell>
        </row>
        <row r="4651">
          <cell r="C4651" t="str">
            <v>nNPEaK</v>
          </cell>
          <cell r="D4651" t="str">
            <v>07508065590</v>
          </cell>
        </row>
        <row r="4652">
          <cell r="C4652" t="str">
            <v>R1zFFv</v>
          </cell>
          <cell r="D4652" t="str">
            <v>09915656572</v>
          </cell>
        </row>
        <row r="4653">
          <cell r="C4653" t="str">
            <v>hfhXUe</v>
          </cell>
          <cell r="D4653" t="str">
            <v>04016518512</v>
          </cell>
        </row>
        <row r="4654">
          <cell r="C4654" t="str">
            <v>RrtJIA</v>
          </cell>
          <cell r="D4654" t="str">
            <v>16801946587</v>
          </cell>
        </row>
        <row r="4655">
          <cell r="C4655" t="str">
            <v>n3W8ZZ</v>
          </cell>
          <cell r="D4655" t="str">
            <v>14385910553</v>
          </cell>
        </row>
        <row r="4656">
          <cell r="C4656" t="str">
            <v>x1SLqS</v>
          </cell>
          <cell r="D4656" t="str">
            <v>86535647560</v>
          </cell>
        </row>
        <row r="4657">
          <cell r="C4657" t="str">
            <v>13Vja9</v>
          </cell>
          <cell r="D4657" t="str">
            <v>03044639573</v>
          </cell>
        </row>
        <row r="4658">
          <cell r="C4658" t="str">
            <v>z6Y1J7</v>
          </cell>
          <cell r="D4658" t="str">
            <v>04343171523</v>
          </cell>
        </row>
        <row r="4659">
          <cell r="C4659" t="str">
            <v>sWeccQ</v>
          </cell>
          <cell r="D4659" t="str">
            <v>02413897550</v>
          </cell>
        </row>
        <row r="4660">
          <cell r="C4660" t="str">
            <v>2GLbi1</v>
          </cell>
          <cell r="D4660" t="str">
            <v>00186672527</v>
          </cell>
        </row>
        <row r="4661">
          <cell r="C4661" t="str">
            <v>Vs9c5R</v>
          </cell>
          <cell r="D4661" t="str">
            <v>04356050541</v>
          </cell>
        </row>
        <row r="4662">
          <cell r="C4662" t="str">
            <v>6qaww6</v>
          </cell>
          <cell r="D4662" t="str">
            <v>08292345515</v>
          </cell>
        </row>
        <row r="4663">
          <cell r="C4663" t="str">
            <v>rzKzbn</v>
          </cell>
          <cell r="D4663" t="str">
            <v>83617027504</v>
          </cell>
        </row>
        <row r="4664">
          <cell r="C4664" t="str">
            <v>9MUMiv</v>
          </cell>
          <cell r="D4664" t="str">
            <v>07704966529</v>
          </cell>
        </row>
        <row r="4665">
          <cell r="C4665" t="str">
            <v>h8KFHT</v>
          </cell>
          <cell r="D4665" t="str">
            <v>05663187502</v>
          </cell>
        </row>
        <row r="4666">
          <cell r="C4666" t="str">
            <v>ED2tdf</v>
          </cell>
          <cell r="D4666" t="str">
            <v>05798293599</v>
          </cell>
        </row>
        <row r="4667">
          <cell r="C4667" t="str">
            <v>qeLTit</v>
          </cell>
          <cell r="D4667" t="str">
            <v>97256340125</v>
          </cell>
        </row>
        <row r="4668">
          <cell r="C4668" t="str">
            <v>QygdGG</v>
          </cell>
          <cell r="D4668" t="str">
            <v>76571815591</v>
          </cell>
        </row>
        <row r="4669">
          <cell r="C4669" t="str">
            <v>VpXgRQ</v>
          </cell>
          <cell r="D4669" t="str">
            <v>07565904503</v>
          </cell>
        </row>
        <row r="4670">
          <cell r="C4670" t="str">
            <v>Erbypu</v>
          </cell>
          <cell r="D4670" t="str">
            <v>07565904503</v>
          </cell>
        </row>
        <row r="4671">
          <cell r="C4671" t="str">
            <v>v40NGu</v>
          </cell>
          <cell r="D4671" t="str">
            <v>02002184500</v>
          </cell>
        </row>
        <row r="4672">
          <cell r="C4672" t="str">
            <v>VCQOCI</v>
          </cell>
          <cell r="D4672" t="str">
            <v>05034069539</v>
          </cell>
        </row>
        <row r="4673">
          <cell r="C4673" t="str">
            <v>FVHXTA</v>
          </cell>
          <cell r="D4673" t="str">
            <v>04176850507</v>
          </cell>
        </row>
        <row r="4674">
          <cell r="C4674" t="str">
            <v>dy2ski</v>
          </cell>
          <cell r="D4674" t="str">
            <v>82074127553</v>
          </cell>
        </row>
        <row r="4675">
          <cell r="C4675" t="str">
            <v>67DjF5</v>
          </cell>
          <cell r="D4675" t="str">
            <v>86203535516</v>
          </cell>
        </row>
        <row r="4676">
          <cell r="C4676" t="str">
            <v>lSsZum</v>
          </cell>
          <cell r="D4676" t="str">
            <v>08173862540</v>
          </cell>
        </row>
        <row r="4677">
          <cell r="C4677" t="str">
            <v>0c0A1h</v>
          </cell>
          <cell r="D4677" t="str">
            <v>00818407565</v>
          </cell>
        </row>
        <row r="4678">
          <cell r="C4678" t="str">
            <v>tz53Q9</v>
          </cell>
          <cell r="D4678" t="str">
            <v>47535571549</v>
          </cell>
        </row>
        <row r="4679">
          <cell r="C4679" t="str">
            <v>kpna6x</v>
          </cell>
          <cell r="D4679" t="str">
            <v>05951193524</v>
          </cell>
        </row>
        <row r="4680">
          <cell r="C4680" t="str">
            <v>hMOAEP</v>
          </cell>
          <cell r="D4680" t="str">
            <v>01566132550</v>
          </cell>
        </row>
        <row r="4681">
          <cell r="C4681" t="str">
            <v>XsIqIy</v>
          </cell>
          <cell r="D4681" t="str">
            <v>06317209529</v>
          </cell>
        </row>
        <row r="4682">
          <cell r="C4682" t="str">
            <v>YrXoZI</v>
          </cell>
          <cell r="D4682" t="str">
            <v>04398228829</v>
          </cell>
        </row>
        <row r="4683">
          <cell r="C4683" t="str">
            <v>tPpVxX</v>
          </cell>
          <cell r="D4683" t="str">
            <v>78003377587</v>
          </cell>
        </row>
        <row r="4684">
          <cell r="C4684" t="str">
            <v>FBhdSu</v>
          </cell>
          <cell r="D4684" t="str">
            <v>02891914597</v>
          </cell>
        </row>
        <row r="4685">
          <cell r="C4685" t="str">
            <v>9QjZmY</v>
          </cell>
          <cell r="D4685" t="str">
            <v>07818051554</v>
          </cell>
        </row>
        <row r="4686">
          <cell r="C4686" t="str">
            <v>R6E4Qn</v>
          </cell>
          <cell r="D4686" t="str">
            <v>07884978555</v>
          </cell>
        </row>
        <row r="4687">
          <cell r="C4687" t="str">
            <v>NeHDM5</v>
          </cell>
          <cell r="D4687" t="str">
            <v>86337854551</v>
          </cell>
        </row>
        <row r="4688">
          <cell r="C4688" t="str">
            <v>sAtcIq</v>
          </cell>
          <cell r="D4688" t="str">
            <v>71685677568</v>
          </cell>
        </row>
        <row r="4689">
          <cell r="C4689" t="str">
            <v>sU3p4p</v>
          </cell>
          <cell r="D4689" t="str">
            <v>01675350566</v>
          </cell>
        </row>
        <row r="4690">
          <cell r="C4690" t="str">
            <v>yQmB8s</v>
          </cell>
        </row>
        <row r="4691">
          <cell r="C4691" t="str">
            <v>ch3wiH</v>
          </cell>
          <cell r="D4691" t="str">
            <v>04069984500</v>
          </cell>
        </row>
        <row r="4692">
          <cell r="C4692" t="str">
            <v>DKPBJL</v>
          </cell>
          <cell r="D4692" t="str">
            <v>06008787595</v>
          </cell>
        </row>
        <row r="4693">
          <cell r="C4693" t="str">
            <v>qnqgxQ</v>
          </cell>
          <cell r="D4693" t="str">
            <v>02714390501</v>
          </cell>
        </row>
        <row r="4694">
          <cell r="C4694" t="str">
            <v>7Shm3U</v>
          </cell>
          <cell r="D4694" t="str">
            <v>03078228509</v>
          </cell>
        </row>
        <row r="4695">
          <cell r="C4695" t="str">
            <v>24JGJ4</v>
          </cell>
          <cell r="D4695" t="str">
            <v>03600023586</v>
          </cell>
        </row>
        <row r="4696">
          <cell r="C4696" t="str">
            <v>1Zu1ZY</v>
          </cell>
          <cell r="D4696" t="str">
            <v>10917798481</v>
          </cell>
        </row>
        <row r="4697">
          <cell r="C4697" t="str">
            <v>ZyLuKj</v>
          </cell>
          <cell r="D4697" t="str">
            <v>08417029508</v>
          </cell>
        </row>
        <row r="4698">
          <cell r="C4698" t="str">
            <v>rW2aq4</v>
          </cell>
          <cell r="D4698" t="str">
            <v>08417029508</v>
          </cell>
        </row>
        <row r="4699">
          <cell r="C4699" t="str">
            <v>mXF8bz</v>
          </cell>
          <cell r="D4699" t="str">
            <v>08417029508</v>
          </cell>
        </row>
        <row r="4700">
          <cell r="C4700" t="str">
            <v>ZHRESU</v>
          </cell>
          <cell r="D4700" t="str">
            <v>08417029508</v>
          </cell>
        </row>
        <row r="4701">
          <cell r="C4701" t="str">
            <v>RejOg2</v>
          </cell>
          <cell r="D4701" t="str">
            <v>08417029508</v>
          </cell>
        </row>
        <row r="4702">
          <cell r="C4702" t="str">
            <v>DHt2nl</v>
          </cell>
          <cell r="D4702" t="str">
            <v>08417029508</v>
          </cell>
        </row>
        <row r="4703">
          <cell r="C4703" t="str">
            <v>86M7qs</v>
          </cell>
          <cell r="D4703" t="str">
            <v>08417029508</v>
          </cell>
        </row>
        <row r="4704">
          <cell r="C4704" t="str">
            <v>bVeiYa</v>
          </cell>
          <cell r="D4704" t="str">
            <v>08417029508</v>
          </cell>
        </row>
        <row r="4705">
          <cell r="C4705" t="str">
            <v>E1NW6s</v>
          </cell>
          <cell r="D4705" t="str">
            <v>08417029508</v>
          </cell>
        </row>
        <row r="4706">
          <cell r="C4706" t="str">
            <v>QBYJjz</v>
          </cell>
          <cell r="D4706" t="str">
            <v>08417029508</v>
          </cell>
        </row>
        <row r="4707">
          <cell r="C4707" t="str">
            <v>Bfn7a5</v>
          </cell>
          <cell r="D4707" t="str">
            <v>70548323534</v>
          </cell>
        </row>
        <row r="4708">
          <cell r="C4708" t="str">
            <v>VKWfrM</v>
          </cell>
        </row>
        <row r="4709">
          <cell r="C4709" t="str">
            <v>8rQzLK</v>
          </cell>
          <cell r="D4709" t="str">
            <v>06872025581</v>
          </cell>
        </row>
        <row r="4710">
          <cell r="C4710" t="str">
            <v>1La4iF</v>
          </cell>
          <cell r="D4710" t="str">
            <v>07654002513</v>
          </cell>
        </row>
        <row r="4711">
          <cell r="C4711" t="str">
            <v>Kv39Mn</v>
          </cell>
          <cell r="D4711" t="str">
            <v>90013573500</v>
          </cell>
        </row>
        <row r="4712">
          <cell r="C4712" t="str">
            <v>9PK02v</v>
          </cell>
          <cell r="D4712" t="str">
            <v>90013573500</v>
          </cell>
        </row>
        <row r="4713">
          <cell r="C4713" t="str">
            <v>BmTVQR</v>
          </cell>
          <cell r="D4713" t="str">
            <v>03136075595</v>
          </cell>
        </row>
        <row r="4714">
          <cell r="C4714" t="str">
            <v>NmApC8</v>
          </cell>
          <cell r="D4714" t="str">
            <v>86153437567</v>
          </cell>
        </row>
        <row r="4715">
          <cell r="C4715" t="str">
            <v>QOj0nd</v>
          </cell>
          <cell r="D4715" t="str">
            <v>05838831502</v>
          </cell>
        </row>
        <row r="4716">
          <cell r="C4716" t="str">
            <v>b1OrCP</v>
          </cell>
          <cell r="D4716" t="str">
            <v>09059045599</v>
          </cell>
        </row>
        <row r="4717">
          <cell r="C4717" t="str">
            <v>Vjpfwz</v>
          </cell>
          <cell r="D4717" t="str">
            <v>07477845580</v>
          </cell>
        </row>
        <row r="4718">
          <cell r="C4718" t="str">
            <v>zG3MU3</v>
          </cell>
        </row>
        <row r="4719">
          <cell r="C4719" t="str">
            <v>MTYYse</v>
          </cell>
          <cell r="D4719" t="str">
            <v>06944082551</v>
          </cell>
        </row>
        <row r="4720">
          <cell r="C4720" t="str">
            <v>0Za6TL</v>
          </cell>
          <cell r="D4720" t="str">
            <v>01171603509</v>
          </cell>
        </row>
        <row r="4721">
          <cell r="C4721" t="str">
            <v>up9Qzn</v>
          </cell>
          <cell r="D4721" t="str">
            <v>07179063533</v>
          </cell>
        </row>
        <row r="4722">
          <cell r="C4722" t="str">
            <v>BNxX9A</v>
          </cell>
          <cell r="D4722" t="str">
            <v>00751467545</v>
          </cell>
        </row>
        <row r="4723">
          <cell r="C4723" t="str">
            <v>YatPiH</v>
          </cell>
          <cell r="D4723" t="str">
            <v>00751467545</v>
          </cell>
        </row>
        <row r="4724">
          <cell r="C4724" t="str">
            <v>TyOm6V</v>
          </cell>
          <cell r="D4724" t="str">
            <v>00751467545</v>
          </cell>
        </row>
        <row r="4725">
          <cell r="C4725" t="str">
            <v>bHMhdP</v>
          </cell>
          <cell r="D4725" t="str">
            <v>00751467545</v>
          </cell>
        </row>
        <row r="4726">
          <cell r="C4726" t="str">
            <v>qRKmu2</v>
          </cell>
          <cell r="D4726" t="str">
            <v>00751467545</v>
          </cell>
        </row>
        <row r="4727">
          <cell r="C4727" t="str">
            <v>l4VeQY</v>
          </cell>
          <cell r="D4727" t="str">
            <v>00751467545</v>
          </cell>
        </row>
        <row r="4728">
          <cell r="C4728" t="str">
            <v>ARtStx</v>
          </cell>
          <cell r="D4728" t="str">
            <v>00751467545</v>
          </cell>
        </row>
        <row r="4729">
          <cell r="C4729" t="str">
            <v>ziLJhZ</v>
          </cell>
          <cell r="D4729" t="str">
            <v>07047802592</v>
          </cell>
        </row>
        <row r="4730">
          <cell r="C4730" t="str">
            <v>hbzwut</v>
          </cell>
          <cell r="D4730" t="str">
            <v>05533231560</v>
          </cell>
        </row>
        <row r="4731">
          <cell r="C4731" t="str">
            <v>4y1JlH</v>
          </cell>
          <cell r="D4731" t="str">
            <v>04645940309</v>
          </cell>
        </row>
        <row r="4732">
          <cell r="C4732" t="str">
            <v>myoRMQ</v>
          </cell>
          <cell r="D4732" t="str">
            <v>04741867501</v>
          </cell>
        </row>
        <row r="4733">
          <cell r="C4733" t="str">
            <v>HgFnLv</v>
          </cell>
          <cell r="D4733" t="str">
            <v>06744007556</v>
          </cell>
        </row>
        <row r="4734">
          <cell r="C4734" t="str">
            <v>hxbWOC</v>
          </cell>
          <cell r="D4734" t="str">
            <v>03110071550</v>
          </cell>
        </row>
        <row r="4735">
          <cell r="C4735" t="str">
            <v>rZaOjb</v>
          </cell>
          <cell r="D4735" t="str">
            <v>07338766509</v>
          </cell>
        </row>
        <row r="4736">
          <cell r="C4736" t="str">
            <v>rYANPr</v>
          </cell>
          <cell r="D4736" t="str">
            <v>05486859597</v>
          </cell>
        </row>
        <row r="4737">
          <cell r="C4737" t="str">
            <v>UU0a56</v>
          </cell>
          <cell r="D4737" t="str">
            <v>06523774597</v>
          </cell>
        </row>
        <row r="4738">
          <cell r="C4738" t="str">
            <v>J07Wjb</v>
          </cell>
          <cell r="D4738" t="str">
            <v>64112713568</v>
          </cell>
        </row>
        <row r="4739">
          <cell r="C4739" t="str">
            <v>rzBG2f</v>
          </cell>
          <cell r="D4739" t="str">
            <v>64112713568</v>
          </cell>
        </row>
        <row r="4740">
          <cell r="C4740" t="str">
            <v>kP0zg6</v>
          </cell>
          <cell r="D4740" t="str">
            <v>64112713568</v>
          </cell>
        </row>
        <row r="4741">
          <cell r="C4741" t="str">
            <v>etTRnO</v>
          </cell>
          <cell r="D4741" t="str">
            <v>08152151505</v>
          </cell>
        </row>
        <row r="4742">
          <cell r="C4742" t="str">
            <v>ZaXFu6</v>
          </cell>
          <cell r="D4742" t="str">
            <v>03885282577</v>
          </cell>
        </row>
        <row r="4743">
          <cell r="C4743" t="str">
            <v>g9qT9x</v>
          </cell>
          <cell r="D4743" t="str">
            <v>86620251536</v>
          </cell>
        </row>
        <row r="4744">
          <cell r="C4744" t="str">
            <v>Y2U6Kx</v>
          </cell>
          <cell r="D4744" t="str">
            <v>21842430785</v>
          </cell>
        </row>
        <row r="4745">
          <cell r="C4745" t="str">
            <v>E05jbw</v>
          </cell>
          <cell r="D4745" t="str">
            <v>07338766509</v>
          </cell>
        </row>
        <row r="4746">
          <cell r="C4746" t="str">
            <v>ieNmfW</v>
          </cell>
          <cell r="D4746" t="str">
            <v>04389569589</v>
          </cell>
        </row>
        <row r="4747">
          <cell r="C4747" t="str">
            <v>YKA9Vr</v>
          </cell>
          <cell r="D4747" t="str">
            <v>04291889518</v>
          </cell>
        </row>
        <row r="4748">
          <cell r="C4748" t="str">
            <v>DA4ozo</v>
          </cell>
          <cell r="D4748" t="str">
            <v>03885282577</v>
          </cell>
        </row>
        <row r="4749">
          <cell r="C4749" t="str">
            <v>LUs01F</v>
          </cell>
          <cell r="D4749" t="str">
            <v>03885282577</v>
          </cell>
        </row>
        <row r="4750">
          <cell r="C4750" t="str">
            <v>MjlrpG</v>
          </cell>
          <cell r="D4750" t="str">
            <v>04955802524</v>
          </cell>
        </row>
        <row r="4751">
          <cell r="C4751" t="str">
            <v>LR7Db7</v>
          </cell>
          <cell r="D4751" t="str">
            <v>05281217585</v>
          </cell>
        </row>
        <row r="4752">
          <cell r="C4752" t="str">
            <v>9npzH3</v>
          </cell>
          <cell r="D4752" t="str">
            <v>05281217585</v>
          </cell>
        </row>
        <row r="4753">
          <cell r="C4753" t="str">
            <v>ZYw7go</v>
          </cell>
          <cell r="D4753" t="str">
            <v>79174000500</v>
          </cell>
        </row>
        <row r="4754">
          <cell r="C4754" t="str">
            <v>E1PZsg</v>
          </cell>
          <cell r="D4754" t="str">
            <v>85019399515</v>
          </cell>
        </row>
        <row r="4755">
          <cell r="C4755" t="str">
            <v>frIr4v</v>
          </cell>
          <cell r="D4755" t="str">
            <v>04458852540</v>
          </cell>
        </row>
        <row r="4756">
          <cell r="C4756" t="str">
            <v>bqAduW</v>
          </cell>
          <cell r="D4756" t="str">
            <v>05777199550</v>
          </cell>
        </row>
        <row r="4757">
          <cell r="C4757" t="str">
            <v>gXCkXB</v>
          </cell>
          <cell r="D4757" t="str">
            <v>04013538504</v>
          </cell>
        </row>
        <row r="4758">
          <cell r="C4758" t="str">
            <v>msVFli</v>
          </cell>
          <cell r="D4758" t="str">
            <v>06396213508</v>
          </cell>
        </row>
        <row r="4759">
          <cell r="C4759" t="str">
            <v>DYhUtB</v>
          </cell>
          <cell r="D4759" t="str">
            <v>06735090527</v>
          </cell>
        </row>
        <row r="4760">
          <cell r="C4760" t="str">
            <v>cCTBCg</v>
          </cell>
          <cell r="D4760" t="str">
            <v>05550333503</v>
          </cell>
        </row>
        <row r="4761">
          <cell r="C4761" t="str">
            <v>qkSaDi</v>
          </cell>
          <cell r="D4761" t="str">
            <v>08103242535</v>
          </cell>
        </row>
        <row r="4762">
          <cell r="C4762" t="str">
            <v>Gb7IbB</v>
          </cell>
          <cell r="D4762" t="str">
            <v>07622928658</v>
          </cell>
        </row>
        <row r="4763">
          <cell r="C4763" t="str">
            <v>HAk3Hk</v>
          </cell>
          <cell r="D4763" t="str">
            <v>07938384526</v>
          </cell>
        </row>
        <row r="4764">
          <cell r="C4764" t="str">
            <v>DoFjrU</v>
          </cell>
          <cell r="D4764" t="str">
            <v>86328157509</v>
          </cell>
        </row>
        <row r="4765">
          <cell r="C4765" t="str">
            <v>mS6KlX</v>
          </cell>
          <cell r="D4765" t="str">
            <v>05872245505</v>
          </cell>
        </row>
        <row r="4766">
          <cell r="C4766" t="str">
            <v>FJe5zP</v>
          </cell>
          <cell r="D4766" t="str">
            <v>07817734585</v>
          </cell>
        </row>
        <row r="4767">
          <cell r="C4767" t="str">
            <v>IShRjF</v>
          </cell>
          <cell r="D4767" t="str">
            <v>59986077591</v>
          </cell>
        </row>
        <row r="4768">
          <cell r="C4768" t="str">
            <v>5Jkn1D</v>
          </cell>
          <cell r="D4768" t="str">
            <v>05418705563</v>
          </cell>
        </row>
        <row r="4769">
          <cell r="C4769" t="str">
            <v>WxWW74</v>
          </cell>
          <cell r="D4769" t="str">
            <v>60028688520</v>
          </cell>
        </row>
        <row r="4770">
          <cell r="C4770" t="str">
            <v>XOS267</v>
          </cell>
          <cell r="D4770" t="str">
            <v>70530041553</v>
          </cell>
        </row>
        <row r="4771">
          <cell r="C4771" t="str">
            <v>BYb8oQ</v>
          </cell>
          <cell r="D4771" t="str">
            <v>29235774500</v>
          </cell>
        </row>
        <row r="4772">
          <cell r="C4772" t="str">
            <v>8qpPQv</v>
          </cell>
          <cell r="D4772" t="str">
            <v>01268962597</v>
          </cell>
        </row>
        <row r="4773">
          <cell r="C4773" t="str">
            <v>6IuYYY</v>
          </cell>
          <cell r="D4773" t="str">
            <v>36056243591</v>
          </cell>
        </row>
        <row r="4774">
          <cell r="C4774" t="str">
            <v>klyUnR</v>
          </cell>
        </row>
        <row r="4775">
          <cell r="C4775" t="str">
            <v>ugNtta</v>
          </cell>
          <cell r="D4775" t="str">
            <v>36056243591</v>
          </cell>
        </row>
        <row r="4776">
          <cell r="C4776" t="str">
            <v>bNpvPr</v>
          </cell>
          <cell r="D4776" t="str">
            <v>36056243591</v>
          </cell>
        </row>
        <row r="4777">
          <cell r="C4777" t="str">
            <v>Zf70k2</v>
          </cell>
          <cell r="D4777" t="str">
            <v>36056243591</v>
          </cell>
        </row>
        <row r="4778">
          <cell r="C4778" t="str">
            <v>kSP5k7</v>
          </cell>
          <cell r="D4778" t="str">
            <v>36056243591</v>
          </cell>
        </row>
        <row r="4779">
          <cell r="C4779" t="str">
            <v>FYlCtK</v>
          </cell>
          <cell r="D4779" t="str">
            <v>36056243591</v>
          </cell>
        </row>
        <row r="4780">
          <cell r="C4780" t="str">
            <v>lZ5ApU</v>
          </cell>
          <cell r="D4780" t="str">
            <v>36056243591</v>
          </cell>
        </row>
        <row r="4781">
          <cell r="C4781" t="str">
            <v>YYoIKt</v>
          </cell>
          <cell r="D4781" t="str">
            <v>36056243591</v>
          </cell>
        </row>
        <row r="4782">
          <cell r="C4782" t="str">
            <v>x7RzHC</v>
          </cell>
          <cell r="D4782" t="str">
            <v>36056243591</v>
          </cell>
        </row>
        <row r="4783">
          <cell r="C4783" t="str">
            <v>D1yKeQ</v>
          </cell>
          <cell r="D4783" t="str">
            <v>36056243591</v>
          </cell>
        </row>
        <row r="4784">
          <cell r="C4784" t="str">
            <v>dJ0nCF</v>
          </cell>
          <cell r="D4784" t="str">
            <v>36056243591</v>
          </cell>
        </row>
        <row r="4785">
          <cell r="C4785" t="str">
            <v>o54jDX</v>
          </cell>
          <cell r="D4785" t="str">
            <v>36056243591</v>
          </cell>
        </row>
        <row r="4786">
          <cell r="C4786" t="str">
            <v>9V1fTN</v>
          </cell>
          <cell r="D4786" t="str">
            <v>36056243591</v>
          </cell>
        </row>
        <row r="4787">
          <cell r="C4787" t="str">
            <v>zftMu5</v>
          </cell>
          <cell r="D4787" t="str">
            <v>36056243591</v>
          </cell>
        </row>
        <row r="4788">
          <cell r="C4788" t="str">
            <v>WoRGPe</v>
          </cell>
          <cell r="D4788" t="str">
            <v>36056243591</v>
          </cell>
        </row>
        <row r="4789">
          <cell r="C4789" t="str">
            <v>8XVhnI</v>
          </cell>
          <cell r="D4789" t="str">
            <v>36056243591</v>
          </cell>
        </row>
        <row r="4790">
          <cell r="C4790" t="str">
            <v>Q9TRyx</v>
          </cell>
          <cell r="D4790" t="str">
            <v>36056243591</v>
          </cell>
        </row>
        <row r="4791">
          <cell r="C4791" t="str">
            <v>PNLb1b</v>
          </cell>
          <cell r="D4791" t="str">
            <v>36056243591</v>
          </cell>
        </row>
        <row r="4792">
          <cell r="C4792" t="str">
            <v>PjB3vN</v>
          </cell>
          <cell r="D4792" t="str">
            <v>36056243591</v>
          </cell>
        </row>
        <row r="4793">
          <cell r="C4793" t="str">
            <v>2zGlRQ</v>
          </cell>
          <cell r="D4793" t="str">
            <v>36056243591</v>
          </cell>
        </row>
        <row r="4794">
          <cell r="C4794" t="str">
            <v>HdFyM3</v>
          </cell>
          <cell r="D4794" t="str">
            <v>36056243591</v>
          </cell>
        </row>
        <row r="4795">
          <cell r="C4795" t="str">
            <v>ihP5RR</v>
          </cell>
          <cell r="D4795" t="str">
            <v>36056243591</v>
          </cell>
        </row>
        <row r="4796">
          <cell r="C4796" t="str">
            <v>3G4zUm</v>
          </cell>
          <cell r="D4796" t="str">
            <v>36056243591</v>
          </cell>
        </row>
        <row r="4797">
          <cell r="C4797" t="str">
            <v>8CXdSM</v>
          </cell>
          <cell r="D4797" t="str">
            <v>36056243591</v>
          </cell>
        </row>
        <row r="4798">
          <cell r="C4798" t="str">
            <v>PyfPgX</v>
          </cell>
          <cell r="D4798" t="str">
            <v>36056243591</v>
          </cell>
        </row>
        <row r="4799">
          <cell r="C4799" t="str">
            <v>rUJ8bP</v>
          </cell>
          <cell r="D4799" t="str">
            <v>36056243591</v>
          </cell>
        </row>
        <row r="4800">
          <cell r="C4800" t="str">
            <v>vIAy66</v>
          </cell>
          <cell r="D4800" t="str">
            <v>36056243591</v>
          </cell>
        </row>
        <row r="4801">
          <cell r="C4801" t="str">
            <v>Mwn9KJ</v>
          </cell>
          <cell r="D4801" t="str">
            <v>36056243591</v>
          </cell>
        </row>
        <row r="4802">
          <cell r="C4802" t="str">
            <v>2E9Ii6</v>
          </cell>
          <cell r="D4802" t="str">
            <v>36056243591</v>
          </cell>
        </row>
        <row r="4803">
          <cell r="C4803" t="str">
            <v>JKTBZs</v>
          </cell>
          <cell r="D4803" t="str">
            <v>36056243591</v>
          </cell>
        </row>
        <row r="4804">
          <cell r="C4804" t="str">
            <v>XlDteh</v>
          </cell>
          <cell r="D4804" t="str">
            <v>36056243591</v>
          </cell>
        </row>
        <row r="4805">
          <cell r="C4805" t="str">
            <v>I0Cgqo</v>
          </cell>
          <cell r="D4805" t="str">
            <v>36056243591</v>
          </cell>
        </row>
        <row r="4806">
          <cell r="C4806" t="str">
            <v>JBs02f</v>
          </cell>
          <cell r="D4806" t="str">
            <v>36056243591</v>
          </cell>
        </row>
        <row r="4807">
          <cell r="C4807" t="str">
            <v>yQzA2e</v>
          </cell>
          <cell r="D4807" t="str">
            <v>36056243591</v>
          </cell>
        </row>
        <row r="4808">
          <cell r="C4808" t="str">
            <v>s9TVqw</v>
          </cell>
          <cell r="D4808" t="str">
            <v>36056243591</v>
          </cell>
        </row>
        <row r="4809">
          <cell r="C4809" t="str">
            <v>vRnDvE</v>
          </cell>
          <cell r="D4809" t="str">
            <v>36056243591</v>
          </cell>
        </row>
        <row r="4810">
          <cell r="C4810" t="str">
            <v>BVECAq</v>
          </cell>
          <cell r="D4810" t="str">
            <v>36056243591</v>
          </cell>
        </row>
        <row r="4811">
          <cell r="C4811" t="str">
            <v>Gd36bW</v>
          </cell>
          <cell r="D4811" t="str">
            <v>36056243591</v>
          </cell>
        </row>
        <row r="4812">
          <cell r="C4812" t="str">
            <v>Q64Ire</v>
          </cell>
          <cell r="D4812" t="str">
            <v>36056243591</v>
          </cell>
        </row>
        <row r="4813">
          <cell r="C4813" t="str">
            <v>eTmno9</v>
          </cell>
          <cell r="D4813" t="str">
            <v>36056243591</v>
          </cell>
        </row>
        <row r="4814">
          <cell r="C4814" t="str">
            <v>i8ZIWu</v>
          </cell>
          <cell r="D4814" t="str">
            <v>36056243591</v>
          </cell>
        </row>
        <row r="4815">
          <cell r="C4815" t="str">
            <v>42oT4u</v>
          </cell>
          <cell r="D4815" t="str">
            <v>36056243591</v>
          </cell>
        </row>
        <row r="4816">
          <cell r="C4816" t="str">
            <v>q83ghW</v>
          </cell>
          <cell r="D4816" t="str">
            <v>36056243591</v>
          </cell>
        </row>
        <row r="4817">
          <cell r="C4817" t="str">
            <v>2vMI6D</v>
          </cell>
          <cell r="D4817" t="str">
            <v>36056243591</v>
          </cell>
        </row>
        <row r="4818">
          <cell r="C4818" t="str">
            <v>raR7Fj</v>
          </cell>
          <cell r="D4818" t="str">
            <v>36056243591</v>
          </cell>
        </row>
        <row r="4819">
          <cell r="C4819" t="str">
            <v>rX9RY6</v>
          </cell>
          <cell r="D4819" t="str">
            <v>36056243591</v>
          </cell>
        </row>
        <row r="4820">
          <cell r="C4820" t="str">
            <v>Xrb1Z2</v>
          </cell>
          <cell r="D4820" t="str">
            <v>36056243591</v>
          </cell>
        </row>
        <row r="4821">
          <cell r="C4821" t="str">
            <v>34rUUH</v>
          </cell>
          <cell r="D4821" t="str">
            <v>36056243591</v>
          </cell>
        </row>
        <row r="4822">
          <cell r="C4822" t="str">
            <v>dT0MN4</v>
          </cell>
          <cell r="D4822" t="str">
            <v>36056243591</v>
          </cell>
        </row>
        <row r="4823">
          <cell r="C4823" t="str">
            <v>dsQFru</v>
          </cell>
          <cell r="D4823" t="str">
            <v>36056243591</v>
          </cell>
        </row>
        <row r="4824">
          <cell r="C4824" t="str">
            <v>7ptjUF</v>
          </cell>
          <cell r="D4824" t="str">
            <v>36056243591</v>
          </cell>
        </row>
        <row r="4825">
          <cell r="C4825" t="str">
            <v>aoR7iD</v>
          </cell>
          <cell r="D4825" t="str">
            <v>36056243591</v>
          </cell>
        </row>
        <row r="4826">
          <cell r="C4826" t="str">
            <v>ha0HFp</v>
          </cell>
          <cell r="D4826" t="str">
            <v>36056243591</v>
          </cell>
        </row>
        <row r="4827">
          <cell r="C4827" t="str">
            <v>YeddET</v>
          </cell>
          <cell r="D4827" t="str">
            <v>36056243591</v>
          </cell>
        </row>
        <row r="4828">
          <cell r="C4828" t="str">
            <v>zbudDS</v>
          </cell>
          <cell r="D4828" t="str">
            <v>36056243591</v>
          </cell>
        </row>
        <row r="4829">
          <cell r="C4829" t="str">
            <v>q88d7w</v>
          </cell>
          <cell r="D4829" t="str">
            <v>18157475520</v>
          </cell>
        </row>
        <row r="4830">
          <cell r="C4830" t="str">
            <v>LB8FhH</v>
          </cell>
          <cell r="D4830" t="str">
            <v>88050556549</v>
          </cell>
        </row>
        <row r="4831">
          <cell r="C4831" t="str">
            <v>jtcdJ5</v>
          </cell>
          <cell r="D4831" t="str">
            <v>87567199572</v>
          </cell>
        </row>
        <row r="4832">
          <cell r="C4832" t="str">
            <v>nWp5HH</v>
          </cell>
          <cell r="D4832" t="str">
            <v>11401303587</v>
          </cell>
        </row>
        <row r="4833">
          <cell r="C4833" t="str">
            <v>Frd1dP</v>
          </cell>
          <cell r="D4833" t="str">
            <v>31793150591</v>
          </cell>
        </row>
        <row r="4834">
          <cell r="C4834" t="str">
            <v>1JRfWH</v>
          </cell>
          <cell r="D4834" t="str">
            <v>94144117553</v>
          </cell>
        </row>
        <row r="4835">
          <cell r="C4835" t="str">
            <v>fJvY6M</v>
          </cell>
          <cell r="D4835" t="str">
            <v>62078496553</v>
          </cell>
        </row>
        <row r="4836">
          <cell r="C4836" t="str">
            <v>OYYX7Y</v>
          </cell>
          <cell r="D4836" t="str">
            <v>11819685500</v>
          </cell>
        </row>
        <row r="4837">
          <cell r="C4837" t="str">
            <v>gMgMpp</v>
          </cell>
          <cell r="D4837" t="str">
            <v>20514956534</v>
          </cell>
        </row>
        <row r="4838">
          <cell r="C4838" t="str">
            <v>r3HWhK</v>
          </cell>
          <cell r="D4838" t="str">
            <v>37712470553</v>
          </cell>
        </row>
        <row r="4839">
          <cell r="C4839" t="str">
            <v>knkKvD</v>
          </cell>
          <cell r="D4839" t="str">
            <v>02713155550</v>
          </cell>
        </row>
        <row r="4840">
          <cell r="C4840" t="str">
            <v>BKrmqD</v>
          </cell>
          <cell r="D4840" t="str">
            <v>10747664587</v>
          </cell>
        </row>
        <row r="4841">
          <cell r="C4841" t="str">
            <v>pQza1o</v>
          </cell>
          <cell r="D4841" t="str">
            <v>98749218387</v>
          </cell>
        </row>
        <row r="4842">
          <cell r="C4842" t="str">
            <v>JGBNZ3</v>
          </cell>
          <cell r="D4842" t="str">
            <v>47943696549</v>
          </cell>
        </row>
        <row r="4843">
          <cell r="C4843" t="str">
            <v>9MxHj7</v>
          </cell>
          <cell r="D4843" t="str">
            <v>79011519515</v>
          </cell>
        </row>
        <row r="4844">
          <cell r="C4844" t="str">
            <v>oJZ5z4</v>
          </cell>
          <cell r="D4844" t="str">
            <v>30526566353</v>
          </cell>
        </row>
        <row r="4845">
          <cell r="C4845" t="str">
            <v>9Gy2ZU</v>
          </cell>
          <cell r="D4845" t="str">
            <v>00672424487</v>
          </cell>
        </row>
        <row r="4846">
          <cell r="C4846" t="str">
            <v>HOkhpB</v>
          </cell>
          <cell r="D4846" t="str">
            <v>79288847553</v>
          </cell>
        </row>
        <row r="4847">
          <cell r="C4847" t="str">
            <v>BvRgxa</v>
          </cell>
          <cell r="D4847" t="str">
            <v>79288847553</v>
          </cell>
        </row>
        <row r="4848">
          <cell r="C4848" t="str">
            <v>xCnjzS</v>
          </cell>
          <cell r="D4848" t="str">
            <v>79288847553</v>
          </cell>
        </row>
        <row r="4849">
          <cell r="C4849" t="str">
            <v>TOWEy2</v>
          </cell>
          <cell r="D4849" t="str">
            <v>09025798519</v>
          </cell>
        </row>
        <row r="4850">
          <cell r="C4850" t="str">
            <v>Vhx04v</v>
          </cell>
          <cell r="D4850" t="str">
            <v>11748453505</v>
          </cell>
        </row>
        <row r="4851">
          <cell r="C4851" t="str">
            <v>KkuyHn</v>
          </cell>
          <cell r="D4851" t="str">
            <v>03182005545</v>
          </cell>
        </row>
        <row r="4852">
          <cell r="C4852" t="str">
            <v>yqZ19I</v>
          </cell>
          <cell r="D4852" t="str">
            <v>07231611516</v>
          </cell>
        </row>
        <row r="4853">
          <cell r="C4853" t="str">
            <v>jd606W</v>
          </cell>
          <cell r="D4853" t="str">
            <v>02828390543</v>
          </cell>
        </row>
        <row r="4854">
          <cell r="C4854" t="str">
            <v>OpCBhe</v>
          </cell>
          <cell r="D4854" t="str">
            <v>03121864521</v>
          </cell>
        </row>
        <row r="4855">
          <cell r="C4855" t="str">
            <v>ppDgUq</v>
          </cell>
          <cell r="D4855" t="str">
            <v>06597908589</v>
          </cell>
        </row>
        <row r="4856">
          <cell r="C4856" t="str">
            <v>H9jnqs</v>
          </cell>
          <cell r="D4856" t="str">
            <v>06790871500</v>
          </cell>
        </row>
        <row r="4857">
          <cell r="C4857" t="str">
            <v>7TEcFT</v>
          </cell>
          <cell r="D4857" t="str">
            <v>03207488552</v>
          </cell>
        </row>
        <row r="4858">
          <cell r="C4858" t="str">
            <v>CQYk3J</v>
          </cell>
          <cell r="D4858" t="str">
            <v>06101999513</v>
          </cell>
        </row>
        <row r="4859">
          <cell r="C4859" t="str">
            <v>cw7GxG</v>
          </cell>
          <cell r="D4859" t="str">
            <v>07503711531</v>
          </cell>
        </row>
        <row r="4860">
          <cell r="C4860" t="str">
            <v>lBmsXt</v>
          </cell>
          <cell r="D4860" t="str">
            <v>05664856564</v>
          </cell>
        </row>
        <row r="4861">
          <cell r="C4861" t="str">
            <v>vYYcLT</v>
          </cell>
          <cell r="D4861" t="str">
            <v>06898252500</v>
          </cell>
        </row>
        <row r="4862">
          <cell r="C4862" t="str">
            <v>H6QJtP</v>
          </cell>
          <cell r="D4862" t="str">
            <v>34088075587</v>
          </cell>
        </row>
        <row r="4863">
          <cell r="C4863" t="str">
            <v>jsHWj7</v>
          </cell>
          <cell r="D4863" t="str">
            <v>01836864540</v>
          </cell>
        </row>
        <row r="4864">
          <cell r="C4864" t="str">
            <v>zCPDcV</v>
          </cell>
        </row>
        <row r="4865">
          <cell r="C4865" t="str">
            <v>kNnqaX</v>
          </cell>
        </row>
        <row r="4866">
          <cell r="C4866" t="str">
            <v>I59w82</v>
          </cell>
          <cell r="D4866" t="str">
            <v>04934276513</v>
          </cell>
        </row>
        <row r="4867">
          <cell r="C4867" t="str">
            <v>JnexDI</v>
          </cell>
          <cell r="D4867" t="str">
            <v>86460558507</v>
          </cell>
        </row>
        <row r="4868">
          <cell r="C4868" t="str">
            <v>onAMau</v>
          </cell>
          <cell r="D4868" t="str">
            <v>08360652554</v>
          </cell>
        </row>
        <row r="4869">
          <cell r="C4869" t="str">
            <v>iPREB4</v>
          </cell>
          <cell r="D4869" t="str">
            <v>12757901435</v>
          </cell>
        </row>
        <row r="4870">
          <cell r="C4870" t="str">
            <v>ZXuBtx</v>
          </cell>
          <cell r="D4870" t="str">
            <v>03453453557</v>
          </cell>
        </row>
        <row r="4871">
          <cell r="C4871" t="str">
            <v>j4tcTi</v>
          </cell>
          <cell r="D4871" t="str">
            <v>02585711528</v>
          </cell>
        </row>
        <row r="4872">
          <cell r="C4872" t="str">
            <v>3TyE2l</v>
          </cell>
          <cell r="D4872" t="str">
            <v>09145188521</v>
          </cell>
        </row>
        <row r="4873">
          <cell r="C4873" t="str">
            <v>iWpWV7</v>
          </cell>
          <cell r="D4873" t="str">
            <v>04308567505</v>
          </cell>
        </row>
        <row r="4874">
          <cell r="C4874" t="str">
            <v>zKYrcS</v>
          </cell>
          <cell r="D4874" t="str">
            <v>07260339527</v>
          </cell>
        </row>
        <row r="4875">
          <cell r="C4875" t="str">
            <v>RUQ6oo</v>
          </cell>
          <cell r="D4875" t="str">
            <v>68418825553</v>
          </cell>
        </row>
        <row r="4876">
          <cell r="C4876" t="str">
            <v>wcUsd3</v>
          </cell>
          <cell r="D4876" t="str">
            <v>06731410551</v>
          </cell>
        </row>
        <row r="4877">
          <cell r="C4877" t="str">
            <v>vlct5W</v>
          </cell>
          <cell r="D4877" t="str">
            <v>03076648560</v>
          </cell>
        </row>
        <row r="4878">
          <cell r="C4878" t="str">
            <v>88JZAR</v>
          </cell>
          <cell r="D4878" t="str">
            <v>77872355515</v>
          </cell>
        </row>
        <row r="4879">
          <cell r="C4879" t="str">
            <v>QncJyg</v>
          </cell>
          <cell r="D4879" t="str">
            <v>68667191515</v>
          </cell>
        </row>
        <row r="4880">
          <cell r="C4880" t="str">
            <v>WxqGUk</v>
          </cell>
          <cell r="D4880" t="str">
            <v>88552578549</v>
          </cell>
        </row>
        <row r="4881">
          <cell r="C4881" t="str">
            <v>vX5VAa</v>
          </cell>
          <cell r="D4881" t="str">
            <v>22278745549</v>
          </cell>
        </row>
        <row r="4882">
          <cell r="C4882" t="str">
            <v>Bj5YiL</v>
          </cell>
          <cell r="D4882" t="str">
            <v>33532982587</v>
          </cell>
        </row>
        <row r="4883">
          <cell r="C4883" t="str">
            <v>v17sYO</v>
          </cell>
          <cell r="D4883" t="str">
            <v>25905945500</v>
          </cell>
        </row>
        <row r="4884">
          <cell r="C4884" t="str">
            <v>3JZuUR</v>
          </cell>
          <cell r="D4884" t="str">
            <v>01147685525</v>
          </cell>
        </row>
        <row r="4885">
          <cell r="C4885" t="str">
            <v>bYHL1x</v>
          </cell>
          <cell r="D4885" t="str">
            <v>05148497548</v>
          </cell>
        </row>
        <row r="4886">
          <cell r="C4886" t="str">
            <v>6ub3YI</v>
          </cell>
          <cell r="D4886" t="str">
            <v>64804070591</v>
          </cell>
        </row>
        <row r="4887">
          <cell r="C4887" t="str">
            <v>q5Z2mZ</v>
          </cell>
          <cell r="D4887" t="str">
            <v>00002260506</v>
          </cell>
        </row>
        <row r="4888">
          <cell r="C4888" t="str">
            <v>4q7EgS</v>
          </cell>
          <cell r="D4888" t="str">
            <v>91903963591</v>
          </cell>
        </row>
        <row r="4889">
          <cell r="C4889" t="str">
            <v>DoSKtk</v>
          </cell>
          <cell r="D4889" t="str">
            <v>97108502534</v>
          </cell>
        </row>
        <row r="4890">
          <cell r="C4890" t="str">
            <v>4MwVEc</v>
          </cell>
          <cell r="D4890" t="str">
            <v>05894431514</v>
          </cell>
        </row>
        <row r="4891">
          <cell r="C4891" t="str">
            <v>QLmPTJ</v>
          </cell>
          <cell r="D4891" t="str">
            <v>03524690564</v>
          </cell>
        </row>
        <row r="4892">
          <cell r="C4892" t="str">
            <v>zZZ339</v>
          </cell>
          <cell r="D4892" t="str">
            <v>07993002508</v>
          </cell>
        </row>
        <row r="4893">
          <cell r="C4893" t="str">
            <v>nPGDPC</v>
          </cell>
          <cell r="D4893" t="str">
            <v>05734906514</v>
          </cell>
        </row>
        <row r="4894">
          <cell r="C4894" t="str">
            <v>k3E4vM</v>
          </cell>
          <cell r="D4894" t="str">
            <v>03809818585</v>
          </cell>
        </row>
        <row r="4895">
          <cell r="C4895" t="str">
            <v>B4AkXR</v>
          </cell>
          <cell r="D4895" t="str">
            <v>00164219579</v>
          </cell>
        </row>
        <row r="4896">
          <cell r="C4896" t="str">
            <v>kplQFH</v>
          </cell>
          <cell r="D4896" t="str">
            <v>02750794579</v>
          </cell>
        </row>
        <row r="4897">
          <cell r="C4897" t="str">
            <v>VC7ObY</v>
          </cell>
          <cell r="D4897" t="str">
            <v>86914178542</v>
          </cell>
        </row>
        <row r="4898">
          <cell r="C4898" t="str">
            <v>ZaVbBT</v>
          </cell>
          <cell r="D4898" t="str">
            <v>89529367520</v>
          </cell>
        </row>
        <row r="4899">
          <cell r="C4899" t="str">
            <v>Z6lXF6</v>
          </cell>
          <cell r="D4899" t="str">
            <v>46290125591</v>
          </cell>
        </row>
        <row r="4900">
          <cell r="C4900" t="str">
            <v>QNUyja</v>
          </cell>
          <cell r="D4900" t="str">
            <v>09180524591</v>
          </cell>
        </row>
        <row r="4901">
          <cell r="C4901" t="str">
            <v>4odOyc</v>
          </cell>
          <cell r="D4901" t="str">
            <v>00797166521</v>
          </cell>
        </row>
        <row r="4902">
          <cell r="C4902" t="str">
            <v>sxNHja</v>
          </cell>
          <cell r="D4902" t="str">
            <v>00781682525</v>
          </cell>
        </row>
        <row r="4903">
          <cell r="C4903" t="str">
            <v>FDte54</v>
          </cell>
          <cell r="D4903" t="str">
            <v>07979905504</v>
          </cell>
        </row>
        <row r="4904">
          <cell r="C4904" t="str">
            <v>2dOVrP</v>
          </cell>
          <cell r="D4904" t="str">
            <v>09023336585</v>
          </cell>
        </row>
        <row r="4905">
          <cell r="C4905" t="str">
            <v>A4eHBH</v>
          </cell>
          <cell r="D4905" t="str">
            <v>07311352533</v>
          </cell>
        </row>
        <row r="4906">
          <cell r="C4906" t="str">
            <v>cVVbn9</v>
          </cell>
          <cell r="D4906" t="str">
            <v>68670079534</v>
          </cell>
        </row>
        <row r="4907">
          <cell r="C4907" t="str">
            <v>dt91Xj</v>
          </cell>
          <cell r="D4907" t="str">
            <v>70268550506</v>
          </cell>
        </row>
        <row r="4908">
          <cell r="C4908" t="str">
            <v>0MIOEo</v>
          </cell>
          <cell r="D4908" t="str">
            <v>64869199572</v>
          </cell>
        </row>
        <row r="4909">
          <cell r="C4909" t="str">
            <v>BMtcKJ</v>
          </cell>
          <cell r="D4909" t="str">
            <v>05804084500</v>
          </cell>
        </row>
        <row r="4910">
          <cell r="C4910" t="str">
            <v>UB5wEd</v>
          </cell>
          <cell r="D4910" t="str">
            <v>06039601540</v>
          </cell>
        </row>
        <row r="4911">
          <cell r="C4911" t="str">
            <v>op4hvy</v>
          </cell>
          <cell r="D4911" t="str">
            <v>02808795556</v>
          </cell>
        </row>
        <row r="4912">
          <cell r="C4912" t="str">
            <v>V7h81I</v>
          </cell>
          <cell r="D4912" t="str">
            <v>06179597570</v>
          </cell>
        </row>
        <row r="4913">
          <cell r="C4913" t="str">
            <v>kKcqi3</v>
          </cell>
          <cell r="D4913" t="str">
            <v>07701251588</v>
          </cell>
        </row>
        <row r="4914">
          <cell r="C4914" t="str">
            <v>dtbhAZ</v>
          </cell>
          <cell r="D4914" t="str">
            <v>07944610508</v>
          </cell>
        </row>
        <row r="4915">
          <cell r="C4915" t="str">
            <v>L0dZS5</v>
          </cell>
          <cell r="D4915" t="str">
            <v>80682189553</v>
          </cell>
        </row>
        <row r="4916">
          <cell r="C4916" t="str">
            <v>rNWfcI</v>
          </cell>
          <cell r="D4916" t="str">
            <v>86158839558</v>
          </cell>
        </row>
        <row r="4917">
          <cell r="C4917" t="str">
            <v>ZXG8iX</v>
          </cell>
          <cell r="D4917" t="str">
            <v>93480687504</v>
          </cell>
        </row>
        <row r="4918">
          <cell r="C4918" t="str">
            <v>lTzlp7</v>
          </cell>
          <cell r="D4918" t="str">
            <v>00613098501</v>
          </cell>
        </row>
        <row r="4919">
          <cell r="C4919" t="str">
            <v>BqX5P4</v>
          </cell>
          <cell r="D4919" t="str">
            <v>48290009534</v>
          </cell>
        </row>
        <row r="4920">
          <cell r="C4920" t="str">
            <v>5vfZMD</v>
          </cell>
          <cell r="D4920" t="str">
            <v>08222001558</v>
          </cell>
        </row>
        <row r="4921">
          <cell r="C4921" t="str">
            <v>NNB7bA</v>
          </cell>
          <cell r="D4921" t="str">
            <v>52188310500</v>
          </cell>
        </row>
        <row r="4922">
          <cell r="C4922" t="str">
            <v>zmNTul</v>
          </cell>
          <cell r="D4922" t="str">
            <v>04376704571</v>
          </cell>
        </row>
        <row r="4923">
          <cell r="C4923" t="str">
            <v>wzA0iR</v>
          </cell>
          <cell r="D4923" t="str">
            <v>90169166520</v>
          </cell>
        </row>
        <row r="4924">
          <cell r="C4924" t="str">
            <v>OydU7h</v>
          </cell>
          <cell r="D4924" t="str">
            <v>08378046559</v>
          </cell>
        </row>
        <row r="4925">
          <cell r="C4925" t="str">
            <v>kLpb2Q</v>
          </cell>
          <cell r="D4925" t="str">
            <v>10405446578</v>
          </cell>
        </row>
        <row r="4926">
          <cell r="C4926" t="str">
            <v>Qn6aka</v>
          </cell>
          <cell r="D4926" t="str">
            <v>11906038538</v>
          </cell>
        </row>
        <row r="4927">
          <cell r="C4927" t="str">
            <v>hATfo9</v>
          </cell>
          <cell r="D4927" t="str">
            <v>93913117504</v>
          </cell>
        </row>
        <row r="4928">
          <cell r="C4928" t="str">
            <v>GknG3H</v>
          </cell>
          <cell r="D4928" t="str">
            <v>37892770372</v>
          </cell>
        </row>
        <row r="4929">
          <cell r="C4929" t="str">
            <v>O4S50K</v>
          </cell>
          <cell r="D4929" t="str">
            <v>53132394572</v>
          </cell>
        </row>
        <row r="4930">
          <cell r="C4930" t="str">
            <v>Ss12Cv</v>
          </cell>
          <cell r="D4930" t="str">
            <v>53132394572</v>
          </cell>
        </row>
        <row r="4931">
          <cell r="C4931" t="str">
            <v>0qH0ig</v>
          </cell>
          <cell r="D4931" t="str">
            <v>56327099572</v>
          </cell>
        </row>
        <row r="4932">
          <cell r="C4932" t="str">
            <v>VAspFx</v>
          </cell>
          <cell r="D4932" t="str">
            <v>01043224548</v>
          </cell>
        </row>
        <row r="4933">
          <cell r="C4933" t="str">
            <v>mbrzT2</v>
          </cell>
          <cell r="D4933" t="str">
            <v>46923055504</v>
          </cell>
        </row>
        <row r="4934">
          <cell r="C4934" t="str">
            <v>2noObc</v>
          </cell>
          <cell r="D4934" t="str">
            <v>39378462553</v>
          </cell>
        </row>
        <row r="4935">
          <cell r="C4935" t="str">
            <v>xltXLD</v>
          </cell>
          <cell r="D4935" t="str">
            <v>38610612520</v>
          </cell>
        </row>
        <row r="4936">
          <cell r="C4936" t="str">
            <v>O6NoMZ</v>
          </cell>
          <cell r="D4936" t="str">
            <v>62924583500</v>
          </cell>
        </row>
        <row r="4937">
          <cell r="C4937" t="str">
            <v>FO0x3C</v>
          </cell>
          <cell r="D4937" t="str">
            <v>88534375534</v>
          </cell>
        </row>
        <row r="4938">
          <cell r="C4938" t="str">
            <v>K9UqJC</v>
          </cell>
          <cell r="D4938" t="str">
            <v>40682536504</v>
          </cell>
        </row>
        <row r="4939">
          <cell r="C4939" t="str">
            <v>9NyVki</v>
          </cell>
          <cell r="D4939" t="str">
            <v>81329784553</v>
          </cell>
        </row>
        <row r="4940">
          <cell r="C4940" t="str">
            <v>U80Nf1</v>
          </cell>
          <cell r="D4940" t="str">
            <v>79035809572</v>
          </cell>
        </row>
        <row r="4941">
          <cell r="C4941" t="str">
            <v>xZ1QGn</v>
          </cell>
          <cell r="D4941" t="str">
            <v>34588310534</v>
          </cell>
        </row>
        <row r="4942">
          <cell r="C4942" t="str">
            <v>NMbpU8</v>
          </cell>
          <cell r="D4942" t="str">
            <v>70533563534</v>
          </cell>
        </row>
        <row r="4943">
          <cell r="C4943" t="str">
            <v>5l5odK</v>
          </cell>
          <cell r="D4943" t="str">
            <v>01435070526</v>
          </cell>
        </row>
        <row r="4944">
          <cell r="C4944" t="str">
            <v>YJK6ps</v>
          </cell>
          <cell r="D4944" t="str">
            <v>64540472534</v>
          </cell>
        </row>
        <row r="4945">
          <cell r="C4945" t="str">
            <v>FnSy1R</v>
          </cell>
          <cell r="D4945" t="str">
            <v>70602280559</v>
          </cell>
        </row>
        <row r="4946">
          <cell r="C4946" t="str">
            <v>72EDNT</v>
          </cell>
          <cell r="D4946" t="str">
            <v>28302640883</v>
          </cell>
        </row>
        <row r="4947">
          <cell r="C4947" t="str">
            <v>vv3bFp</v>
          </cell>
          <cell r="D4947" t="str">
            <v>94773017520</v>
          </cell>
        </row>
        <row r="4948">
          <cell r="C4948" t="str">
            <v>4kDVfI</v>
          </cell>
          <cell r="D4948" t="str">
            <v>41490002553</v>
          </cell>
        </row>
        <row r="4949">
          <cell r="C4949" t="str">
            <v>Dg9HcH</v>
          </cell>
          <cell r="D4949" t="str">
            <v>00317070509</v>
          </cell>
        </row>
        <row r="4950">
          <cell r="C4950" t="str">
            <v>Xoe3kr</v>
          </cell>
          <cell r="D4950" t="str">
            <v>51502607549</v>
          </cell>
        </row>
        <row r="4951">
          <cell r="C4951" t="str">
            <v>359jfa</v>
          </cell>
          <cell r="D4951" t="str">
            <v>86244654510</v>
          </cell>
        </row>
        <row r="4952">
          <cell r="C4952" t="str">
            <v>Ym6S0p</v>
          </cell>
          <cell r="D4952" t="str">
            <v>81383193568</v>
          </cell>
        </row>
        <row r="4953">
          <cell r="C4953" t="str">
            <v>x1fYhY</v>
          </cell>
          <cell r="D4953" t="str">
            <v>19288085572</v>
          </cell>
        </row>
        <row r="4954">
          <cell r="C4954" t="str">
            <v>L76H4C</v>
          </cell>
          <cell r="D4954" t="str">
            <v>00887271570</v>
          </cell>
        </row>
        <row r="4955">
          <cell r="C4955" t="str">
            <v>wrQWo8</v>
          </cell>
          <cell r="D4955" t="str">
            <v>00887271570</v>
          </cell>
        </row>
        <row r="4956">
          <cell r="C4956" t="str">
            <v>nwAsVq</v>
          </cell>
          <cell r="D4956" t="str">
            <v>03235259546</v>
          </cell>
        </row>
        <row r="4957">
          <cell r="C4957" t="str">
            <v>Bg9tkC</v>
          </cell>
          <cell r="D4957" t="str">
            <v>73045667520</v>
          </cell>
        </row>
        <row r="4958">
          <cell r="C4958" t="str">
            <v>mxk7vN</v>
          </cell>
          <cell r="D4958" t="str">
            <v>02893753558</v>
          </cell>
        </row>
        <row r="4959">
          <cell r="C4959" t="str">
            <v>aOIEwk</v>
          </cell>
          <cell r="D4959" t="str">
            <v>61565581369</v>
          </cell>
        </row>
        <row r="4960">
          <cell r="C4960" t="str">
            <v>tbhCMs</v>
          </cell>
          <cell r="D4960" t="str">
            <v>04480888519</v>
          </cell>
        </row>
        <row r="4961">
          <cell r="C4961" t="str">
            <v>dk0FZu</v>
          </cell>
          <cell r="D4961" t="str">
            <v>81824009534</v>
          </cell>
        </row>
        <row r="4962">
          <cell r="C4962" t="str">
            <v>BIBYqq</v>
          </cell>
          <cell r="D4962" t="str">
            <v>05888196541</v>
          </cell>
        </row>
        <row r="4963">
          <cell r="C4963" t="str">
            <v>IT8dlq</v>
          </cell>
          <cell r="D4963" t="str">
            <v>06518418524</v>
          </cell>
        </row>
        <row r="4964">
          <cell r="C4964" t="str">
            <v>tpjDVJ</v>
          </cell>
          <cell r="D4964" t="str">
            <v>07570326563</v>
          </cell>
        </row>
        <row r="4965">
          <cell r="C4965" t="str">
            <v>yAK9yI</v>
          </cell>
          <cell r="D4965" t="str">
            <v>97832251549</v>
          </cell>
        </row>
        <row r="4966">
          <cell r="C4966" t="str">
            <v>evTsFN</v>
          </cell>
          <cell r="D4966" t="str">
            <v>37475843572</v>
          </cell>
        </row>
        <row r="4967">
          <cell r="C4967" t="str">
            <v>0EHv7R</v>
          </cell>
          <cell r="D4967" t="str">
            <v>31475620500</v>
          </cell>
        </row>
        <row r="4968">
          <cell r="C4968" t="str">
            <v>iIPnuB</v>
          </cell>
          <cell r="D4968" t="str">
            <v>82177295572</v>
          </cell>
        </row>
        <row r="4969">
          <cell r="C4969" t="str">
            <v>msFmvn</v>
          </cell>
          <cell r="D4969" t="str">
            <v>87378531553</v>
          </cell>
        </row>
        <row r="4970">
          <cell r="C4970" t="str">
            <v>9K8UZe</v>
          </cell>
          <cell r="D4970" t="str">
            <v>66802083515</v>
          </cell>
        </row>
        <row r="4971">
          <cell r="C4971" t="str">
            <v>4hvxFo</v>
          </cell>
          <cell r="D4971" t="str">
            <v>47843446591</v>
          </cell>
        </row>
        <row r="4972">
          <cell r="C4972" t="str">
            <v>4Xhv9y</v>
          </cell>
          <cell r="D4972" t="str">
            <v>98850172591</v>
          </cell>
        </row>
        <row r="4973">
          <cell r="C4973" t="str">
            <v>LKW8KO</v>
          </cell>
          <cell r="D4973" t="str">
            <v>05180922593</v>
          </cell>
        </row>
        <row r="4974">
          <cell r="C4974" t="str">
            <v>eSahgH</v>
          </cell>
          <cell r="D4974" t="str">
            <v>63264609568</v>
          </cell>
        </row>
        <row r="4975">
          <cell r="C4975" t="str">
            <v>KoEzIa</v>
          </cell>
          <cell r="D4975" t="str">
            <v>88215210520</v>
          </cell>
        </row>
        <row r="4976">
          <cell r="C4976" t="str">
            <v>Psc71Q</v>
          </cell>
          <cell r="D4976" t="str">
            <v>07164410550</v>
          </cell>
        </row>
        <row r="4977">
          <cell r="C4977" t="str">
            <v>LvhfYb</v>
          </cell>
          <cell r="D4977" t="str">
            <v>00415465559</v>
          </cell>
        </row>
        <row r="4978">
          <cell r="C4978" t="str">
            <v>RB5Pal</v>
          </cell>
          <cell r="D4978" t="str">
            <v>02026798532</v>
          </cell>
        </row>
        <row r="4979">
          <cell r="C4979" t="str">
            <v>Gp8Tmu</v>
          </cell>
          <cell r="D4979" t="str">
            <v>60768452520</v>
          </cell>
        </row>
        <row r="4980">
          <cell r="C4980" t="str">
            <v>bXn8jr</v>
          </cell>
          <cell r="D4980" t="str">
            <v>38032538534</v>
          </cell>
        </row>
        <row r="4981">
          <cell r="C4981" t="str">
            <v>NojuiM</v>
          </cell>
          <cell r="D4981" t="str">
            <v>60641363591</v>
          </cell>
        </row>
        <row r="4982">
          <cell r="C4982" t="str">
            <v>rJXS6f</v>
          </cell>
          <cell r="D4982" t="str">
            <v>43378013591</v>
          </cell>
        </row>
        <row r="4983">
          <cell r="C4983" t="str">
            <v>8A2s0M</v>
          </cell>
          <cell r="D4983" t="str">
            <v>78497809572</v>
          </cell>
        </row>
        <row r="4984">
          <cell r="C4984" t="str">
            <v>gqmI0y</v>
          </cell>
          <cell r="D4984" t="str">
            <v>90272447587</v>
          </cell>
        </row>
        <row r="4985">
          <cell r="C4985" t="str">
            <v>lmCun2</v>
          </cell>
          <cell r="D4985" t="str">
            <v>40676153534</v>
          </cell>
        </row>
        <row r="4986">
          <cell r="C4986" t="str">
            <v>AEzc5v</v>
          </cell>
          <cell r="D4986" t="str">
            <v>00897525540</v>
          </cell>
        </row>
        <row r="4987">
          <cell r="C4987" t="str">
            <v>W11ViI</v>
          </cell>
          <cell r="D4987" t="str">
            <v>79413587515</v>
          </cell>
        </row>
        <row r="4988">
          <cell r="C4988" t="str">
            <v>Obk7aA</v>
          </cell>
          <cell r="D4988" t="str">
            <v>79413587515</v>
          </cell>
        </row>
        <row r="4989">
          <cell r="C4989" t="str">
            <v>3xxnND</v>
          </cell>
          <cell r="D4989" t="str">
            <v>79413587515</v>
          </cell>
        </row>
        <row r="4990">
          <cell r="C4990" t="str">
            <v>OsAYMf</v>
          </cell>
          <cell r="D4990" t="str">
            <v>79413587515</v>
          </cell>
        </row>
        <row r="4991">
          <cell r="C4991" t="str">
            <v>2ypcFb</v>
          </cell>
          <cell r="D4991" t="str">
            <v>01067329510</v>
          </cell>
        </row>
        <row r="4992">
          <cell r="C4992" t="str">
            <v>x3BpJa</v>
          </cell>
          <cell r="D4992" t="str">
            <v>01067329510</v>
          </cell>
        </row>
        <row r="4993">
          <cell r="C4993" t="str">
            <v>D91rU6</v>
          </cell>
          <cell r="D4993" t="str">
            <v>80632017520</v>
          </cell>
        </row>
        <row r="4994">
          <cell r="C4994" t="str">
            <v>SFP2kR</v>
          </cell>
          <cell r="D4994" t="str">
            <v>86055419548</v>
          </cell>
        </row>
        <row r="4995">
          <cell r="C4995" t="str">
            <v>cybnV1</v>
          </cell>
          <cell r="D4995" t="str">
            <v>34933417504</v>
          </cell>
        </row>
        <row r="4996">
          <cell r="C4996" t="str">
            <v>BDMuJh</v>
          </cell>
          <cell r="D4996" t="str">
            <v>05428650508</v>
          </cell>
        </row>
        <row r="4997">
          <cell r="C4997" t="str">
            <v>IU6gAm</v>
          </cell>
          <cell r="D4997" t="str">
            <v>97434590572</v>
          </cell>
        </row>
        <row r="4998">
          <cell r="C4998" t="str">
            <v>0KjPsO</v>
          </cell>
          <cell r="D4998" t="str">
            <v>81074271572</v>
          </cell>
        </row>
        <row r="4999">
          <cell r="C4999" t="str">
            <v>15Whzk</v>
          </cell>
          <cell r="D4999" t="str">
            <v>67846823515</v>
          </cell>
        </row>
        <row r="5000">
          <cell r="C5000" t="str">
            <v>nkX99Y</v>
          </cell>
          <cell r="D5000" t="str">
            <v>67846823515</v>
          </cell>
        </row>
        <row r="5001">
          <cell r="C5001" t="str">
            <v>mlnfe5</v>
          </cell>
          <cell r="D5001" t="str">
            <v>67846823515</v>
          </cell>
        </row>
        <row r="5002">
          <cell r="C5002" t="str">
            <v>KNfX38</v>
          </cell>
          <cell r="D5002" t="str">
            <v>67846823515</v>
          </cell>
        </row>
        <row r="5003">
          <cell r="C5003" t="str">
            <v>UMRcQ2</v>
          </cell>
          <cell r="D5003" t="str">
            <v>67846823515</v>
          </cell>
        </row>
        <row r="5004">
          <cell r="C5004" t="str">
            <v>Ey3hpg</v>
          </cell>
          <cell r="D5004" t="str">
            <v>67846823515</v>
          </cell>
        </row>
        <row r="5005">
          <cell r="C5005" t="str">
            <v>uQHAee</v>
          </cell>
          <cell r="D5005" t="str">
            <v>67846823515</v>
          </cell>
        </row>
        <row r="5006">
          <cell r="C5006" t="str">
            <v>oRtXYg</v>
          </cell>
          <cell r="D5006" t="str">
            <v>67846823515</v>
          </cell>
        </row>
        <row r="5007">
          <cell r="C5007" t="str">
            <v>awEMSF</v>
          </cell>
          <cell r="D5007" t="str">
            <v>05653078514</v>
          </cell>
        </row>
        <row r="5008">
          <cell r="C5008" t="str">
            <v>pt9z9j</v>
          </cell>
          <cell r="D5008" t="str">
            <v>62698389591</v>
          </cell>
        </row>
        <row r="5009">
          <cell r="C5009" t="str">
            <v>huVfSB</v>
          </cell>
        </row>
        <row r="5010">
          <cell r="C5010" t="str">
            <v>k76iLE</v>
          </cell>
        </row>
        <row r="5011">
          <cell r="C5011" t="str">
            <v>p5Hydo</v>
          </cell>
        </row>
        <row r="5012">
          <cell r="C5012" t="str">
            <v>sRv3Ro</v>
          </cell>
        </row>
        <row r="5013">
          <cell r="C5013" t="str">
            <v>8xrRgB</v>
          </cell>
        </row>
        <row r="5014">
          <cell r="C5014" t="str">
            <v>Wan9zA</v>
          </cell>
          <cell r="D5014" t="str">
            <v>00330351567</v>
          </cell>
        </row>
        <row r="5015">
          <cell r="C5015" t="str">
            <v>x58IWc</v>
          </cell>
          <cell r="D5015" t="str">
            <v>03981418514</v>
          </cell>
        </row>
        <row r="5016">
          <cell r="C5016" t="str">
            <v>q0IZoh</v>
          </cell>
          <cell r="D5016" t="str">
            <v>92627528572</v>
          </cell>
        </row>
        <row r="5017">
          <cell r="C5017" t="str">
            <v>1M8IHt</v>
          </cell>
          <cell r="D5017" t="str">
            <v>03530417505</v>
          </cell>
        </row>
        <row r="5018">
          <cell r="C5018" t="str">
            <v>8uVQcr</v>
          </cell>
          <cell r="D5018" t="str">
            <v>01473936551</v>
          </cell>
        </row>
        <row r="5019">
          <cell r="C5019" t="str">
            <v>6tEMLE</v>
          </cell>
          <cell r="D5019" t="str">
            <v>04771452563</v>
          </cell>
        </row>
        <row r="5020">
          <cell r="C5020" t="str">
            <v>FjnR45</v>
          </cell>
          <cell r="D5020" t="str">
            <v>05560236500</v>
          </cell>
        </row>
        <row r="5021">
          <cell r="C5021" t="str">
            <v>1v1T7I</v>
          </cell>
          <cell r="D5021" t="str">
            <v>06938607583</v>
          </cell>
        </row>
        <row r="5022">
          <cell r="C5022" t="str">
            <v>5Sdfpv</v>
          </cell>
          <cell r="D5022" t="str">
            <v>99301210568</v>
          </cell>
        </row>
        <row r="5023">
          <cell r="C5023" t="str">
            <v>ghfLtq</v>
          </cell>
          <cell r="D5023" t="str">
            <v>81823452515</v>
          </cell>
        </row>
        <row r="5024">
          <cell r="C5024" t="str">
            <v>sxHLij</v>
          </cell>
          <cell r="D5024" t="str">
            <v>25645558880</v>
          </cell>
        </row>
        <row r="5025">
          <cell r="C5025" t="str">
            <v>ZpDV3P</v>
          </cell>
          <cell r="D5025" t="str">
            <v>01085529509</v>
          </cell>
        </row>
        <row r="5026">
          <cell r="C5026" t="str">
            <v>bZXnUX</v>
          </cell>
          <cell r="D5026" t="str">
            <v>11946781576</v>
          </cell>
        </row>
        <row r="5027">
          <cell r="C5027" t="str">
            <v>m6AwWE</v>
          </cell>
          <cell r="D5027" t="str">
            <v>08135071540</v>
          </cell>
        </row>
        <row r="5028">
          <cell r="C5028" t="str">
            <v>y3WVSH</v>
          </cell>
          <cell r="D5028" t="str">
            <v>85925282590</v>
          </cell>
        </row>
        <row r="5029">
          <cell r="C5029" t="str">
            <v>fbrAuS</v>
          </cell>
          <cell r="D5029" t="str">
            <v>07016899519</v>
          </cell>
        </row>
        <row r="5030">
          <cell r="C5030" t="str">
            <v>G7zX0M</v>
          </cell>
          <cell r="D5030" t="str">
            <v>03695584564</v>
          </cell>
        </row>
        <row r="5031">
          <cell r="C5031" t="str">
            <v>n14Fti</v>
          </cell>
          <cell r="D5031" t="str">
            <v>15755312591</v>
          </cell>
        </row>
        <row r="5032">
          <cell r="C5032" t="str">
            <v>ARfcLH</v>
          </cell>
          <cell r="D5032" t="str">
            <v>36039373687</v>
          </cell>
        </row>
        <row r="5033">
          <cell r="C5033" t="str">
            <v>Yy28cd</v>
          </cell>
          <cell r="D5033" t="str">
            <v>08257994570</v>
          </cell>
        </row>
        <row r="5034">
          <cell r="C5034" t="str">
            <v>ob1hpO</v>
          </cell>
          <cell r="D5034" t="str">
            <v>86329538506</v>
          </cell>
        </row>
        <row r="5035">
          <cell r="C5035" t="str">
            <v>UG9zog</v>
          </cell>
          <cell r="D5035" t="str">
            <v>85599689549</v>
          </cell>
        </row>
        <row r="5036">
          <cell r="C5036" t="str">
            <v>vFx7C9</v>
          </cell>
          <cell r="D5036" t="str">
            <v>60187425515</v>
          </cell>
        </row>
        <row r="5037">
          <cell r="C5037" t="str">
            <v>pfAudY</v>
          </cell>
          <cell r="D5037" t="str">
            <v>60610530534</v>
          </cell>
        </row>
        <row r="5038">
          <cell r="C5038" t="str">
            <v>4lkyVr</v>
          </cell>
          <cell r="D5038" t="str">
            <v>94063338568</v>
          </cell>
        </row>
        <row r="5039">
          <cell r="C5039" t="str">
            <v>kufPjd</v>
          </cell>
          <cell r="D5039" t="str">
            <v>86550649552</v>
          </cell>
        </row>
        <row r="5040">
          <cell r="C5040" t="str">
            <v>uTLTjv</v>
          </cell>
          <cell r="D5040" t="str">
            <v>05979976590</v>
          </cell>
        </row>
        <row r="5041">
          <cell r="C5041" t="str">
            <v>d5VjTy</v>
          </cell>
          <cell r="D5041" t="str">
            <v>03994370531</v>
          </cell>
        </row>
        <row r="5042">
          <cell r="C5042" t="str">
            <v>LRtaO7</v>
          </cell>
          <cell r="D5042" t="str">
            <v>05342999545</v>
          </cell>
        </row>
        <row r="5043">
          <cell r="C5043" t="str">
            <v>JGAOMr</v>
          </cell>
        </row>
        <row r="5044">
          <cell r="C5044" t="str">
            <v>grMYgz</v>
          </cell>
          <cell r="D5044" t="str">
            <v>09587764587</v>
          </cell>
        </row>
        <row r="5045">
          <cell r="C5045" t="str">
            <v>bQjjPg</v>
          </cell>
          <cell r="D5045" t="str">
            <v>09587764587</v>
          </cell>
        </row>
        <row r="5046">
          <cell r="C5046" t="str">
            <v>qcw66G</v>
          </cell>
          <cell r="D5046" t="str">
            <v>09587427580</v>
          </cell>
        </row>
        <row r="5047">
          <cell r="C5047" t="str">
            <v>H8ArF6</v>
          </cell>
          <cell r="D5047" t="str">
            <v>08183075525</v>
          </cell>
        </row>
        <row r="5048">
          <cell r="C5048" t="str">
            <v>ixluyN</v>
          </cell>
          <cell r="D5048" t="str">
            <v>07066361555</v>
          </cell>
        </row>
        <row r="5049">
          <cell r="C5049" t="str">
            <v>DkPDq4</v>
          </cell>
          <cell r="D5049" t="str">
            <v>01477853596</v>
          </cell>
        </row>
        <row r="5050">
          <cell r="C5050" t="str">
            <v>IHxJr2</v>
          </cell>
          <cell r="D5050" t="str">
            <v>04629291598</v>
          </cell>
        </row>
        <row r="5051">
          <cell r="C5051" t="str">
            <v>wv4o5e</v>
          </cell>
          <cell r="D5051" t="str">
            <v>87199424515</v>
          </cell>
        </row>
        <row r="5052">
          <cell r="C5052" t="str">
            <v>PVcaXZ</v>
          </cell>
          <cell r="D5052" t="str">
            <v>86033637577</v>
          </cell>
        </row>
        <row r="5053">
          <cell r="C5053" t="str">
            <v>KtmbZc</v>
          </cell>
          <cell r="D5053" t="str">
            <v>86120681507</v>
          </cell>
        </row>
        <row r="5054">
          <cell r="C5054" t="str">
            <v>hMNAQa</v>
          </cell>
          <cell r="D5054" t="str">
            <v>01775538559</v>
          </cell>
        </row>
        <row r="5055">
          <cell r="C5055" t="str">
            <v>pWpjdY</v>
          </cell>
          <cell r="D5055" t="str">
            <v>95702865553</v>
          </cell>
        </row>
        <row r="5056">
          <cell r="C5056" t="str">
            <v>C87GWk</v>
          </cell>
          <cell r="D5056" t="str">
            <v>36458341504</v>
          </cell>
        </row>
        <row r="5057">
          <cell r="C5057" t="str">
            <v>bVt22p</v>
          </cell>
          <cell r="D5057" t="str">
            <v>41722167572</v>
          </cell>
        </row>
        <row r="5058">
          <cell r="C5058" t="str">
            <v>vifnsK</v>
          </cell>
          <cell r="D5058" t="str">
            <v>60753030578</v>
          </cell>
        </row>
        <row r="5059">
          <cell r="C5059" t="str">
            <v>UsJJ4M</v>
          </cell>
          <cell r="D5059" t="str">
            <v>05639744510</v>
          </cell>
        </row>
        <row r="5060">
          <cell r="C5060" t="str">
            <v>bdowXt</v>
          </cell>
          <cell r="D5060" t="str">
            <v>61289256500</v>
          </cell>
        </row>
        <row r="5061">
          <cell r="C5061" t="str">
            <v>dgfK1N</v>
          </cell>
          <cell r="D5061" t="str">
            <v>67795030530</v>
          </cell>
        </row>
        <row r="5062">
          <cell r="C5062" t="str">
            <v>6wSPR3</v>
          </cell>
          <cell r="D5062" t="str">
            <v>10161998488</v>
          </cell>
        </row>
        <row r="5063">
          <cell r="C5063" t="str">
            <v>5rb6w6</v>
          </cell>
          <cell r="D5063" t="str">
            <v>10278967582</v>
          </cell>
        </row>
        <row r="5064">
          <cell r="C5064" t="str">
            <v>8nnb6q</v>
          </cell>
          <cell r="D5064" t="str">
            <v>04868272594</v>
          </cell>
        </row>
        <row r="5065">
          <cell r="C5065" t="str">
            <v>XoaiL0</v>
          </cell>
          <cell r="D5065" t="str">
            <v>04868272594</v>
          </cell>
        </row>
        <row r="5066">
          <cell r="C5066" t="str">
            <v>jFt3kB</v>
          </cell>
          <cell r="D5066" t="str">
            <v>04868272594</v>
          </cell>
        </row>
        <row r="5067">
          <cell r="C5067" t="str">
            <v>PLryEc</v>
          </cell>
        </row>
        <row r="5068">
          <cell r="C5068" t="str">
            <v>2oVVGA</v>
          </cell>
          <cell r="D5068" t="str">
            <v>01259215512</v>
          </cell>
        </row>
        <row r="5069">
          <cell r="C5069" t="str">
            <v>YV3Whh</v>
          </cell>
          <cell r="D5069" t="str">
            <v>02097034586</v>
          </cell>
        </row>
        <row r="5070">
          <cell r="C5070" t="str">
            <v>LVNgyP</v>
          </cell>
          <cell r="D5070" t="str">
            <v>01854243500</v>
          </cell>
        </row>
        <row r="5071">
          <cell r="C5071" t="str">
            <v>cpLbZw</v>
          </cell>
          <cell r="D5071" t="str">
            <v>94851450559</v>
          </cell>
        </row>
        <row r="5072">
          <cell r="C5072" t="str">
            <v>TzMScN</v>
          </cell>
          <cell r="D5072" t="str">
            <v>38299500559</v>
          </cell>
        </row>
        <row r="5073">
          <cell r="C5073" t="str">
            <v>emZpob</v>
          </cell>
          <cell r="D5073" t="str">
            <v>39385507591</v>
          </cell>
        </row>
        <row r="5074">
          <cell r="C5074" t="str">
            <v>SXj7n1</v>
          </cell>
          <cell r="D5074" t="str">
            <v>28846575504</v>
          </cell>
        </row>
        <row r="5075">
          <cell r="C5075" t="str">
            <v>wodHc0</v>
          </cell>
          <cell r="D5075" t="str">
            <v>64009408553</v>
          </cell>
        </row>
        <row r="5076">
          <cell r="C5076" t="str">
            <v>rjDLhz</v>
          </cell>
          <cell r="D5076" t="str">
            <v>07459043516</v>
          </cell>
        </row>
        <row r="5077">
          <cell r="C5077" t="str">
            <v>ZT2N5p</v>
          </cell>
          <cell r="D5077" t="str">
            <v>51379163587</v>
          </cell>
        </row>
        <row r="5078">
          <cell r="C5078" t="str">
            <v>Fhvkba</v>
          </cell>
          <cell r="D5078" t="str">
            <v>62720678520</v>
          </cell>
        </row>
        <row r="5079">
          <cell r="C5079" t="str">
            <v>CgWDCq</v>
          </cell>
          <cell r="D5079" t="str">
            <v>68272642549</v>
          </cell>
        </row>
        <row r="5080">
          <cell r="C5080" t="str">
            <v>70LzBE</v>
          </cell>
          <cell r="D5080" t="str">
            <v>81338333534</v>
          </cell>
        </row>
        <row r="5081">
          <cell r="C5081" t="str">
            <v>SEdHFz</v>
          </cell>
          <cell r="D5081" t="str">
            <v>11758244534</v>
          </cell>
        </row>
        <row r="5082">
          <cell r="C5082" t="str">
            <v>1syieU</v>
          </cell>
          <cell r="D5082" t="str">
            <v>56370709549</v>
          </cell>
        </row>
        <row r="5083">
          <cell r="C5083" t="str">
            <v>7Vnq6m</v>
          </cell>
          <cell r="D5083" t="str">
            <v>07689691587</v>
          </cell>
        </row>
        <row r="5084">
          <cell r="C5084" t="str">
            <v>Bd7PpP</v>
          </cell>
          <cell r="D5084" t="str">
            <v>07689691587</v>
          </cell>
        </row>
        <row r="5085">
          <cell r="C5085" t="str">
            <v>cufe3H</v>
          </cell>
          <cell r="D5085" t="str">
            <v>07689691587</v>
          </cell>
        </row>
        <row r="5086">
          <cell r="C5086" t="str">
            <v>HNkxLI</v>
          </cell>
          <cell r="D5086" t="str">
            <v>07689691587</v>
          </cell>
        </row>
        <row r="5087">
          <cell r="C5087" t="str">
            <v>qdocpd</v>
          </cell>
          <cell r="D5087" t="str">
            <v>48710253572</v>
          </cell>
        </row>
        <row r="5088">
          <cell r="C5088" t="str">
            <v>kNPjCm</v>
          </cell>
          <cell r="D5088" t="str">
            <v>33751463534</v>
          </cell>
        </row>
        <row r="5089">
          <cell r="C5089" t="str">
            <v>eM07um</v>
          </cell>
          <cell r="D5089" t="str">
            <v>33751463534</v>
          </cell>
        </row>
        <row r="5090">
          <cell r="C5090" t="str">
            <v>GGRU8e</v>
          </cell>
          <cell r="D5090" t="str">
            <v>33751463534</v>
          </cell>
        </row>
        <row r="5091">
          <cell r="C5091" t="str">
            <v>qQ860P</v>
          </cell>
          <cell r="D5091" t="str">
            <v>33751463534</v>
          </cell>
        </row>
        <row r="5092">
          <cell r="C5092" t="str">
            <v>d7z5Wt</v>
          </cell>
          <cell r="D5092" t="str">
            <v>33751463534</v>
          </cell>
        </row>
        <row r="5093">
          <cell r="C5093" t="str">
            <v>R5JhNL</v>
          </cell>
          <cell r="D5093" t="str">
            <v>33751463534</v>
          </cell>
        </row>
        <row r="5094">
          <cell r="C5094" t="str">
            <v>MgXs74</v>
          </cell>
          <cell r="D5094" t="str">
            <v>33751463534</v>
          </cell>
        </row>
        <row r="5095">
          <cell r="C5095" t="str">
            <v>okclKn</v>
          </cell>
          <cell r="D5095" t="str">
            <v>33751463534</v>
          </cell>
        </row>
        <row r="5096">
          <cell r="C5096" t="str">
            <v>QJbJbs</v>
          </cell>
          <cell r="D5096" t="str">
            <v>13771825504</v>
          </cell>
        </row>
        <row r="5097">
          <cell r="C5097" t="str">
            <v>Zs7o9P</v>
          </cell>
          <cell r="D5097" t="str">
            <v>55966322520</v>
          </cell>
        </row>
        <row r="5098">
          <cell r="C5098" t="str">
            <v>zInMQS</v>
          </cell>
          <cell r="D5098" t="str">
            <v>05938788501</v>
          </cell>
        </row>
        <row r="5099">
          <cell r="C5099" t="str">
            <v>zAHMgX</v>
          </cell>
          <cell r="D5099" t="str">
            <v>05938788501</v>
          </cell>
        </row>
        <row r="5100">
          <cell r="C5100" t="str">
            <v>en8Qrd</v>
          </cell>
          <cell r="D5100" t="str">
            <v>03522169565</v>
          </cell>
        </row>
        <row r="5101">
          <cell r="C5101" t="str">
            <v>m5Zn77</v>
          </cell>
          <cell r="D5101" t="str">
            <v>73040843591</v>
          </cell>
        </row>
        <row r="5102">
          <cell r="C5102" t="str">
            <v>SycT12</v>
          </cell>
          <cell r="D5102" t="str">
            <v>26982951553</v>
          </cell>
        </row>
        <row r="5103">
          <cell r="C5103" t="str">
            <v>0jEUnz</v>
          </cell>
          <cell r="D5103" t="str">
            <v>21602123500</v>
          </cell>
        </row>
        <row r="5104">
          <cell r="C5104" t="str">
            <v>fEgY4D</v>
          </cell>
          <cell r="D5104" t="str">
            <v>60582014549</v>
          </cell>
        </row>
        <row r="5105">
          <cell r="C5105" t="str">
            <v>TQDEWs</v>
          </cell>
          <cell r="D5105" t="str">
            <v>03755079577</v>
          </cell>
        </row>
        <row r="5106">
          <cell r="C5106" t="str">
            <v>8WJtUj</v>
          </cell>
          <cell r="D5106" t="str">
            <v>56467796500</v>
          </cell>
        </row>
        <row r="5107">
          <cell r="C5107" t="str">
            <v>pPrDhi</v>
          </cell>
          <cell r="D5107" t="str">
            <v>02150658593</v>
          </cell>
        </row>
        <row r="5108">
          <cell r="C5108" t="str">
            <v>b7I05K</v>
          </cell>
          <cell r="D5108" t="str">
            <v>82997233534</v>
          </cell>
        </row>
        <row r="5109">
          <cell r="C5109" t="str">
            <v>pKn99y</v>
          </cell>
          <cell r="D5109" t="str">
            <v>02439584550</v>
          </cell>
        </row>
        <row r="5110">
          <cell r="C5110" t="str">
            <v>AZHz7L</v>
          </cell>
          <cell r="D5110" t="str">
            <v>87850540549</v>
          </cell>
        </row>
        <row r="5111">
          <cell r="C5111" t="str">
            <v>ZhKLER</v>
          </cell>
          <cell r="D5111" t="str">
            <v>06484350590</v>
          </cell>
        </row>
        <row r="5112">
          <cell r="C5112" t="str">
            <v>O8NA9s</v>
          </cell>
          <cell r="D5112" t="str">
            <v>02105546579</v>
          </cell>
        </row>
        <row r="5113">
          <cell r="C5113" t="str">
            <v>HkR9SC</v>
          </cell>
          <cell r="D5113" t="str">
            <v>56279671534</v>
          </cell>
        </row>
        <row r="5114">
          <cell r="C5114" t="str">
            <v>v3rfUu</v>
          </cell>
          <cell r="D5114" t="str">
            <v>00638571545</v>
          </cell>
        </row>
        <row r="5115">
          <cell r="C5115" t="str">
            <v>Fzegop</v>
          </cell>
          <cell r="D5115" t="str">
            <v>17497264591</v>
          </cell>
        </row>
        <row r="5116">
          <cell r="C5116" t="str">
            <v>XGWQQX</v>
          </cell>
          <cell r="D5116" t="str">
            <v>81458932591</v>
          </cell>
        </row>
        <row r="5117">
          <cell r="C5117" t="str">
            <v>nokZ8z</v>
          </cell>
          <cell r="D5117" t="str">
            <v>06571916550</v>
          </cell>
        </row>
        <row r="5118">
          <cell r="C5118" t="str">
            <v>3pZLZ2</v>
          </cell>
          <cell r="D5118" t="str">
            <v>82719632520</v>
          </cell>
        </row>
        <row r="5119">
          <cell r="C5119" t="str">
            <v>DnLorA</v>
          </cell>
          <cell r="D5119" t="str">
            <v>57117772549</v>
          </cell>
        </row>
        <row r="5120">
          <cell r="C5120" t="str">
            <v>xgyVEN</v>
          </cell>
          <cell r="D5120" t="str">
            <v>88692710563</v>
          </cell>
        </row>
        <row r="5121">
          <cell r="C5121" t="str">
            <v>AokqZI</v>
          </cell>
          <cell r="D5121" t="str">
            <v>84508663591</v>
          </cell>
        </row>
        <row r="5122">
          <cell r="C5122" t="str">
            <v>3r9BhS</v>
          </cell>
          <cell r="D5122" t="str">
            <v>46506160500</v>
          </cell>
        </row>
        <row r="5123">
          <cell r="C5123" t="str">
            <v>1Sjr4D</v>
          </cell>
          <cell r="D5123" t="str">
            <v>01356290558</v>
          </cell>
        </row>
        <row r="5124">
          <cell r="C5124" t="str">
            <v>sMp0bO</v>
          </cell>
          <cell r="D5124" t="str">
            <v>48076350506</v>
          </cell>
        </row>
        <row r="5125">
          <cell r="C5125" t="str">
            <v>KRb1Os</v>
          </cell>
          <cell r="D5125" t="str">
            <v>01301758540</v>
          </cell>
        </row>
        <row r="5126">
          <cell r="C5126" t="str">
            <v>lMRSyS</v>
          </cell>
          <cell r="D5126" t="str">
            <v>71693920549</v>
          </cell>
        </row>
        <row r="5127">
          <cell r="C5127" t="str">
            <v>n78IIq</v>
          </cell>
          <cell r="D5127" t="str">
            <v>93149468515</v>
          </cell>
        </row>
        <row r="5128">
          <cell r="C5128" t="str">
            <v>sJCqSa</v>
          </cell>
          <cell r="D5128" t="str">
            <v>39870456553</v>
          </cell>
        </row>
        <row r="5129">
          <cell r="C5129" t="str">
            <v>rsSq0m</v>
          </cell>
          <cell r="D5129" t="str">
            <v>03724002564</v>
          </cell>
        </row>
        <row r="5130">
          <cell r="C5130" t="str">
            <v>wnFpfC</v>
          </cell>
          <cell r="D5130" t="str">
            <v>03785178565</v>
          </cell>
        </row>
        <row r="5131">
          <cell r="C5131" t="str">
            <v>XcXaOB</v>
          </cell>
          <cell r="D5131" t="str">
            <v>92315585449</v>
          </cell>
        </row>
        <row r="5132">
          <cell r="C5132" t="str">
            <v>9gF8cK</v>
          </cell>
          <cell r="D5132" t="str">
            <v>64103641568</v>
          </cell>
        </row>
        <row r="5133">
          <cell r="C5133" t="str">
            <v>U3hJAe</v>
          </cell>
          <cell r="D5133" t="str">
            <v>00164881565</v>
          </cell>
        </row>
        <row r="5134">
          <cell r="C5134" t="str">
            <v>smjtyW</v>
          </cell>
          <cell r="D5134" t="str">
            <v>78857414515</v>
          </cell>
        </row>
        <row r="5135">
          <cell r="C5135" t="str">
            <v>cF8OKu</v>
          </cell>
          <cell r="D5135" t="str">
            <v>50466003587</v>
          </cell>
        </row>
        <row r="5136">
          <cell r="C5136" t="str">
            <v>lcNYSJ</v>
          </cell>
          <cell r="D5136" t="str">
            <v>05900074595</v>
          </cell>
        </row>
        <row r="5137">
          <cell r="C5137" t="str">
            <v>e0WqFL</v>
          </cell>
          <cell r="D5137" t="str">
            <v>01724704559</v>
          </cell>
        </row>
        <row r="5138">
          <cell r="C5138" t="str">
            <v>9F9bKX</v>
          </cell>
          <cell r="D5138" t="str">
            <v>40950956520</v>
          </cell>
        </row>
        <row r="5139">
          <cell r="C5139" t="str">
            <v>XgeNYj</v>
          </cell>
          <cell r="D5139" t="str">
            <v>04513412526</v>
          </cell>
        </row>
        <row r="5140">
          <cell r="C5140" t="str">
            <v>aBopFV</v>
          </cell>
          <cell r="D5140" t="str">
            <v>93398220568</v>
          </cell>
        </row>
        <row r="5141">
          <cell r="C5141" t="str">
            <v>mP4nJG</v>
          </cell>
          <cell r="D5141" t="str">
            <v>93398220568</v>
          </cell>
        </row>
        <row r="5142">
          <cell r="C5142" t="str">
            <v>lrf0mw</v>
          </cell>
          <cell r="D5142" t="str">
            <v>93398220568</v>
          </cell>
        </row>
        <row r="5143">
          <cell r="C5143" t="str">
            <v>exHwRi</v>
          </cell>
          <cell r="D5143" t="str">
            <v>04667716576</v>
          </cell>
        </row>
        <row r="5144">
          <cell r="C5144" t="str">
            <v>AuL1jR</v>
          </cell>
          <cell r="D5144" t="str">
            <v>64401480520</v>
          </cell>
        </row>
        <row r="5145">
          <cell r="C5145" t="str">
            <v>IeOYDo</v>
          </cell>
          <cell r="D5145" t="str">
            <v>34493425504</v>
          </cell>
        </row>
        <row r="5146">
          <cell r="C5146" t="str">
            <v>Tg1qiu</v>
          </cell>
          <cell r="D5146" t="str">
            <v>83958711553</v>
          </cell>
        </row>
        <row r="5147">
          <cell r="C5147" t="str">
            <v>3ZMSFH</v>
          </cell>
          <cell r="D5147" t="str">
            <v>00211652547</v>
          </cell>
        </row>
        <row r="5148">
          <cell r="C5148" t="str">
            <v>DteGpJ</v>
          </cell>
          <cell r="D5148" t="str">
            <v>02987932537</v>
          </cell>
        </row>
        <row r="5149">
          <cell r="C5149" t="str">
            <v>ICUs4F</v>
          </cell>
          <cell r="D5149" t="str">
            <v>02987932537</v>
          </cell>
        </row>
        <row r="5150">
          <cell r="C5150" t="str">
            <v>zF9npQ</v>
          </cell>
          <cell r="D5150" t="str">
            <v>97952834568</v>
          </cell>
        </row>
        <row r="5151">
          <cell r="C5151" t="str">
            <v>pTkqcb</v>
          </cell>
          <cell r="D5151" t="str">
            <v>78601347568</v>
          </cell>
        </row>
        <row r="5152">
          <cell r="C5152" t="str">
            <v>6B5Im0</v>
          </cell>
          <cell r="D5152" t="str">
            <v>64725995568</v>
          </cell>
        </row>
        <row r="5153">
          <cell r="C5153" t="str">
            <v>Srdbc1</v>
          </cell>
          <cell r="D5153" t="str">
            <v>64725995568</v>
          </cell>
        </row>
        <row r="5154">
          <cell r="C5154" t="str">
            <v>enTok8</v>
          </cell>
          <cell r="D5154" t="str">
            <v>64725995568</v>
          </cell>
        </row>
        <row r="5155">
          <cell r="C5155" t="str">
            <v>1tVjW5</v>
          </cell>
          <cell r="D5155" t="str">
            <v>64725995568</v>
          </cell>
        </row>
        <row r="5156">
          <cell r="C5156" t="str">
            <v>H9oBhg</v>
          </cell>
          <cell r="D5156" t="str">
            <v>64725995568</v>
          </cell>
        </row>
        <row r="5157">
          <cell r="C5157" t="str">
            <v>D2xlIs</v>
          </cell>
          <cell r="D5157" t="str">
            <v>00942425502</v>
          </cell>
        </row>
        <row r="5158">
          <cell r="C5158" t="str">
            <v>ha2Ml7</v>
          </cell>
          <cell r="D5158" t="str">
            <v>01513512528</v>
          </cell>
        </row>
        <row r="5159">
          <cell r="C5159" t="str">
            <v>oLVSfo</v>
          </cell>
          <cell r="D5159" t="str">
            <v>00841872554</v>
          </cell>
        </row>
        <row r="5160">
          <cell r="C5160" t="str">
            <v>0zyEOx</v>
          </cell>
          <cell r="D5160" t="str">
            <v>52166643515</v>
          </cell>
        </row>
        <row r="5161">
          <cell r="C5161" t="str">
            <v>PBwDwi</v>
          </cell>
          <cell r="D5161" t="str">
            <v>08380051521</v>
          </cell>
        </row>
        <row r="5162">
          <cell r="C5162" t="str">
            <v>NNL6iC</v>
          </cell>
          <cell r="D5162" t="str">
            <v>09760955482</v>
          </cell>
        </row>
        <row r="5163">
          <cell r="C5163" t="str">
            <v>PC6PuH</v>
          </cell>
          <cell r="D5163" t="str">
            <v>05412436595</v>
          </cell>
        </row>
        <row r="5164">
          <cell r="C5164" t="str">
            <v>BjVk6x</v>
          </cell>
          <cell r="D5164" t="str">
            <v>74857770504</v>
          </cell>
        </row>
        <row r="5165">
          <cell r="C5165" t="str">
            <v>WuitYO</v>
          </cell>
          <cell r="D5165" t="str">
            <v>46500553500</v>
          </cell>
        </row>
        <row r="5166">
          <cell r="C5166" t="str">
            <v>OVQ5zx</v>
          </cell>
          <cell r="D5166" t="str">
            <v>82222185572</v>
          </cell>
        </row>
        <row r="5167">
          <cell r="C5167" t="str">
            <v>xg011M</v>
          </cell>
          <cell r="D5167" t="str">
            <v>92425461515</v>
          </cell>
        </row>
        <row r="5168">
          <cell r="C5168" t="str">
            <v>G4T8Je</v>
          </cell>
          <cell r="D5168" t="str">
            <v>57978506568</v>
          </cell>
        </row>
        <row r="5169">
          <cell r="C5169" t="str">
            <v>Qtuthm</v>
          </cell>
          <cell r="D5169" t="str">
            <v>00603976590</v>
          </cell>
        </row>
        <row r="5170">
          <cell r="C5170" t="str">
            <v>vQAe3t</v>
          </cell>
          <cell r="D5170" t="str">
            <v>67833284572</v>
          </cell>
        </row>
        <row r="5171">
          <cell r="C5171" t="str">
            <v>QwaBIs</v>
          </cell>
          <cell r="D5171" t="str">
            <v>93870841591</v>
          </cell>
        </row>
        <row r="5172">
          <cell r="C5172" t="str">
            <v>x74h8V</v>
          </cell>
          <cell r="D5172" t="str">
            <v>67771971504</v>
          </cell>
        </row>
        <row r="5173">
          <cell r="C5173" t="str">
            <v>rtrKyA</v>
          </cell>
          <cell r="D5173" t="str">
            <v>03233093560</v>
          </cell>
        </row>
        <row r="5174">
          <cell r="C5174" t="str">
            <v>I3FWXQ</v>
          </cell>
          <cell r="D5174" t="str">
            <v>79679846504</v>
          </cell>
        </row>
        <row r="5175">
          <cell r="C5175" t="str">
            <v>CNB2Hu</v>
          </cell>
          <cell r="D5175" t="str">
            <v>14684950549</v>
          </cell>
        </row>
        <row r="5176">
          <cell r="C5176" t="str">
            <v>06JdfW</v>
          </cell>
          <cell r="D5176" t="str">
            <v>00522111505</v>
          </cell>
        </row>
        <row r="5177">
          <cell r="C5177" t="str">
            <v>QVwT5u</v>
          </cell>
          <cell r="D5177" t="str">
            <v>41928997520</v>
          </cell>
        </row>
        <row r="5178">
          <cell r="C5178" t="str">
            <v>PBUIQi</v>
          </cell>
          <cell r="D5178" t="str">
            <v>92628702568</v>
          </cell>
        </row>
        <row r="5179">
          <cell r="C5179" t="str">
            <v>82cVFT</v>
          </cell>
          <cell r="D5179" t="str">
            <v>88106799549</v>
          </cell>
        </row>
        <row r="5180">
          <cell r="C5180" t="str">
            <v>T43J6F</v>
          </cell>
          <cell r="D5180" t="str">
            <v>58138366591</v>
          </cell>
        </row>
        <row r="5181">
          <cell r="C5181" t="str">
            <v>7XSSOL</v>
          </cell>
          <cell r="D5181" t="str">
            <v>04130654560</v>
          </cell>
        </row>
        <row r="5182">
          <cell r="C5182" t="str">
            <v>BsruhN</v>
          </cell>
          <cell r="D5182" t="str">
            <v>04130654560</v>
          </cell>
        </row>
        <row r="5183">
          <cell r="C5183" t="str">
            <v>6fDkcT</v>
          </cell>
          <cell r="D5183" t="str">
            <v>00873386531</v>
          </cell>
        </row>
        <row r="5184">
          <cell r="C5184" t="str">
            <v>BBlr7V</v>
          </cell>
          <cell r="D5184" t="str">
            <v>00873386531</v>
          </cell>
        </row>
        <row r="5185">
          <cell r="C5185" t="str">
            <v>40A8fm</v>
          </cell>
          <cell r="D5185" t="str">
            <v>00873386531</v>
          </cell>
        </row>
        <row r="5186">
          <cell r="C5186" t="str">
            <v>T7pKyr</v>
          </cell>
          <cell r="D5186" t="str">
            <v>55121870582</v>
          </cell>
        </row>
        <row r="5187">
          <cell r="C5187" t="str">
            <v>UDiBsE</v>
          </cell>
          <cell r="D5187" t="str">
            <v>25424807534</v>
          </cell>
        </row>
        <row r="5188">
          <cell r="C5188" t="str">
            <v>xrVO3s</v>
          </cell>
          <cell r="D5188" t="str">
            <v>81219350591</v>
          </cell>
        </row>
        <row r="5189">
          <cell r="C5189" t="str">
            <v>aLeF1T</v>
          </cell>
          <cell r="D5189" t="str">
            <v>03807038582</v>
          </cell>
        </row>
        <row r="5190">
          <cell r="C5190" t="str">
            <v>xujBTz</v>
          </cell>
          <cell r="D5190" t="str">
            <v>00107502585</v>
          </cell>
        </row>
        <row r="5191">
          <cell r="C5191" t="str">
            <v>knNfJh</v>
          </cell>
          <cell r="D5191" t="str">
            <v>93255640504</v>
          </cell>
        </row>
        <row r="5192">
          <cell r="C5192" t="str">
            <v>VVRXjI</v>
          </cell>
          <cell r="D5192" t="str">
            <v>09002744501</v>
          </cell>
        </row>
        <row r="5193">
          <cell r="C5193" t="str">
            <v>KGK6c5</v>
          </cell>
          <cell r="D5193" t="str">
            <v>07317851507</v>
          </cell>
        </row>
        <row r="5194">
          <cell r="C5194" t="str">
            <v>xYp8IP</v>
          </cell>
          <cell r="D5194" t="str">
            <v>07105619546</v>
          </cell>
        </row>
        <row r="5195">
          <cell r="C5195" t="str">
            <v>v3HR8e</v>
          </cell>
          <cell r="D5195" t="str">
            <v>04143827573</v>
          </cell>
        </row>
        <row r="5196">
          <cell r="C5196" t="str">
            <v>fam0uX</v>
          </cell>
          <cell r="D5196" t="str">
            <v>01144358558</v>
          </cell>
        </row>
        <row r="5197">
          <cell r="C5197" t="str">
            <v>EBrRnf</v>
          </cell>
          <cell r="D5197" t="str">
            <v>46490329549</v>
          </cell>
        </row>
        <row r="5198">
          <cell r="C5198" t="str">
            <v>2PsCn7</v>
          </cell>
          <cell r="D5198" t="str">
            <v>86090937517</v>
          </cell>
        </row>
        <row r="5199">
          <cell r="C5199" t="str">
            <v>b8eL5H</v>
          </cell>
          <cell r="D5199" t="str">
            <v>04884107543</v>
          </cell>
        </row>
        <row r="5200">
          <cell r="C5200" t="str">
            <v>keiilY</v>
          </cell>
          <cell r="D5200" t="str">
            <v>09575942590</v>
          </cell>
        </row>
        <row r="5201">
          <cell r="C5201" t="str">
            <v>7YyoN2</v>
          </cell>
          <cell r="D5201" t="str">
            <v>07894063576</v>
          </cell>
        </row>
        <row r="5202">
          <cell r="C5202" t="str">
            <v>ZSlDdK</v>
          </cell>
          <cell r="D5202" t="str">
            <v>06418997506</v>
          </cell>
        </row>
        <row r="5203">
          <cell r="C5203" t="str">
            <v>fugmnd</v>
          </cell>
          <cell r="D5203" t="str">
            <v>05988530575</v>
          </cell>
        </row>
        <row r="5204">
          <cell r="C5204" t="str">
            <v>dR9sLM</v>
          </cell>
          <cell r="D5204" t="str">
            <v>04109291585</v>
          </cell>
        </row>
        <row r="5205">
          <cell r="C5205" t="str">
            <v>gAISj1</v>
          </cell>
          <cell r="D5205" t="str">
            <v>12461775524</v>
          </cell>
        </row>
        <row r="5206">
          <cell r="C5206" t="str">
            <v>ts7Oyf</v>
          </cell>
          <cell r="D5206" t="str">
            <v>50239775520</v>
          </cell>
        </row>
        <row r="5207">
          <cell r="C5207" t="str">
            <v>eDoVDX</v>
          </cell>
          <cell r="D5207" t="str">
            <v>05083243512</v>
          </cell>
        </row>
        <row r="5208">
          <cell r="C5208" t="str">
            <v>UrxqBl</v>
          </cell>
          <cell r="D5208" t="str">
            <v>94908036500</v>
          </cell>
        </row>
        <row r="5209">
          <cell r="C5209" t="str">
            <v>gfSEbJ</v>
          </cell>
          <cell r="D5209" t="str">
            <v>05865757580</v>
          </cell>
        </row>
        <row r="5210">
          <cell r="C5210" t="str">
            <v>zELAkf</v>
          </cell>
          <cell r="D5210" t="str">
            <v>06253093592</v>
          </cell>
        </row>
        <row r="5211">
          <cell r="C5211" t="str">
            <v>5Tu2Fp</v>
          </cell>
          <cell r="D5211" t="str">
            <v>05811281501</v>
          </cell>
        </row>
        <row r="5212">
          <cell r="C5212" t="str">
            <v>3hdc9H</v>
          </cell>
          <cell r="D5212" t="str">
            <v>35004398534</v>
          </cell>
        </row>
        <row r="5213">
          <cell r="C5213" t="str">
            <v>3gwaTm</v>
          </cell>
          <cell r="D5213" t="str">
            <v>35004398534</v>
          </cell>
        </row>
        <row r="5214">
          <cell r="C5214" t="str">
            <v>iPxbNO</v>
          </cell>
          <cell r="D5214" t="str">
            <v>35004398534</v>
          </cell>
        </row>
        <row r="5215">
          <cell r="C5215" t="str">
            <v>rjxv9t</v>
          </cell>
          <cell r="D5215" t="str">
            <v>06355352546</v>
          </cell>
        </row>
        <row r="5216">
          <cell r="C5216" t="str">
            <v>lOrDog</v>
          </cell>
          <cell r="D5216" t="str">
            <v>06355352546</v>
          </cell>
        </row>
        <row r="5217">
          <cell r="C5217" t="str">
            <v>iNqHPu</v>
          </cell>
          <cell r="D5217" t="str">
            <v>07718549518</v>
          </cell>
        </row>
        <row r="5218">
          <cell r="C5218" t="str">
            <v>iNZfnt</v>
          </cell>
          <cell r="D5218" t="str">
            <v>86708711575</v>
          </cell>
        </row>
        <row r="5219">
          <cell r="C5219" t="str">
            <v>CupPwB</v>
          </cell>
          <cell r="D5219" t="str">
            <v>08812242510</v>
          </cell>
        </row>
        <row r="5220">
          <cell r="C5220" t="str">
            <v>jZRATE</v>
          </cell>
          <cell r="D5220" t="str">
            <v>85829649519</v>
          </cell>
        </row>
        <row r="5221">
          <cell r="C5221" t="str">
            <v>MpSpvO</v>
          </cell>
          <cell r="D5221" t="str">
            <v>07480567502</v>
          </cell>
        </row>
        <row r="5222">
          <cell r="C5222" t="str">
            <v>26AOjG</v>
          </cell>
          <cell r="D5222" t="str">
            <v>06485574565</v>
          </cell>
        </row>
        <row r="5223">
          <cell r="C5223" t="str">
            <v>WFz8dI</v>
          </cell>
          <cell r="D5223" t="str">
            <v>06459083550</v>
          </cell>
        </row>
        <row r="5224">
          <cell r="C5224" t="str">
            <v>TAm4Fw</v>
          </cell>
          <cell r="D5224" t="str">
            <v>80869661515</v>
          </cell>
        </row>
        <row r="5225">
          <cell r="C5225" t="str">
            <v>4cuwTg</v>
          </cell>
          <cell r="D5225" t="str">
            <v>70040346587</v>
          </cell>
        </row>
        <row r="5226">
          <cell r="C5226" t="str">
            <v>YRWoE6</v>
          </cell>
          <cell r="D5226" t="str">
            <v>00918373590</v>
          </cell>
        </row>
        <row r="5227">
          <cell r="C5227" t="str">
            <v>MeTNK8</v>
          </cell>
          <cell r="D5227" t="str">
            <v>27686183572</v>
          </cell>
        </row>
        <row r="5228">
          <cell r="C5228" t="str">
            <v>EUZfD9</v>
          </cell>
        </row>
        <row r="5229">
          <cell r="C5229" t="str">
            <v>F7sMQb</v>
          </cell>
          <cell r="D5229" t="str">
            <v>37557459504</v>
          </cell>
        </row>
        <row r="5230">
          <cell r="C5230" t="str">
            <v>QlDasw</v>
          </cell>
          <cell r="D5230" t="str">
            <v>01847919529</v>
          </cell>
        </row>
        <row r="5231">
          <cell r="C5231" t="str">
            <v>Gni6cZ</v>
          </cell>
          <cell r="D5231" t="str">
            <v>51273349504</v>
          </cell>
        </row>
        <row r="5232">
          <cell r="C5232" t="str">
            <v>jktzwy</v>
          </cell>
          <cell r="D5232" t="str">
            <v>97435635553</v>
          </cell>
        </row>
        <row r="5233">
          <cell r="C5233" t="str">
            <v>5nzlBd</v>
          </cell>
          <cell r="D5233" t="str">
            <v>02154822550</v>
          </cell>
        </row>
        <row r="5234">
          <cell r="C5234" t="str">
            <v>FO2t4Z</v>
          </cell>
          <cell r="D5234" t="str">
            <v>60741368587</v>
          </cell>
        </row>
        <row r="5235">
          <cell r="C5235" t="str">
            <v>aiMUmO</v>
          </cell>
          <cell r="D5235" t="str">
            <v>89531825572</v>
          </cell>
        </row>
        <row r="5236">
          <cell r="C5236" t="str">
            <v>P4mf45</v>
          </cell>
          <cell r="D5236" t="str">
            <v>56469888534</v>
          </cell>
        </row>
        <row r="5237">
          <cell r="C5237" t="str">
            <v>JjHcTo</v>
          </cell>
          <cell r="D5237" t="str">
            <v>94206767572</v>
          </cell>
        </row>
        <row r="5238">
          <cell r="C5238" t="str">
            <v>MrpltU</v>
          </cell>
          <cell r="D5238" t="str">
            <v>80129218553</v>
          </cell>
        </row>
        <row r="5239">
          <cell r="C5239" t="str">
            <v>dAlpQW</v>
          </cell>
          <cell r="D5239" t="str">
            <v>80129218553</v>
          </cell>
        </row>
        <row r="5240">
          <cell r="C5240" t="str">
            <v>m4TGHb</v>
          </cell>
          <cell r="D5240" t="str">
            <v>04862861504</v>
          </cell>
        </row>
        <row r="5241">
          <cell r="C5241" t="str">
            <v>URmR4r</v>
          </cell>
          <cell r="D5241" t="str">
            <v>03571800540</v>
          </cell>
        </row>
        <row r="5242">
          <cell r="C5242" t="str">
            <v>xJlb6i</v>
          </cell>
          <cell r="D5242" t="str">
            <v>01163909564</v>
          </cell>
        </row>
        <row r="5243">
          <cell r="C5243" t="str">
            <v>SROR8J</v>
          </cell>
          <cell r="D5243" t="str">
            <v>09414758593</v>
          </cell>
        </row>
        <row r="5244">
          <cell r="C5244" t="str">
            <v>7wHipX</v>
          </cell>
        </row>
        <row r="5245">
          <cell r="C5245" t="str">
            <v>FPAlaA</v>
          </cell>
          <cell r="D5245" t="str">
            <v>06804818504</v>
          </cell>
        </row>
        <row r="5246">
          <cell r="C5246" t="str">
            <v>UvYAS5</v>
          </cell>
          <cell r="D5246" t="str">
            <v>05038713548</v>
          </cell>
        </row>
        <row r="5247">
          <cell r="C5247" t="str">
            <v>nzAcUY</v>
          </cell>
          <cell r="D5247" t="str">
            <v>34218432520</v>
          </cell>
        </row>
        <row r="5248">
          <cell r="C5248" t="str">
            <v>pNYsG1</v>
          </cell>
          <cell r="D5248" t="str">
            <v>42257999568</v>
          </cell>
        </row>
        <row r="5249">
          <cell r="C5249" t="str">
            <v>bGpOw5</v>
          </cell>
        </row>
        <row r="5250">
          <cell r="C5250" t="str">
            <v>0pgBGk</v>
          </cell>
          <cell r="D5250" t="str">
            <v>03746117500</v>
          </cell>
        </row>
        <row r="5251">
          <cell r="C5251" t="str">
            <v>NVe42Q</v>
          </cell>
          <cell r="D5251" t="str">
            <v>08144891503</v>
          </cell>
        </row>
        <row r="5252">
          <cell r="C5252" t="str">
            <v>32zlLt</v>
          </cell>
          <cell r="D5252" t="str">
            <v>05115942593</v>
          </cell>
        </row>
        <row r="5253">
          <cell r="C5253" t="str">
            <v>W8SOfU</v>
          </cell>
          <cell r="D5253" t="str">
            <v>04132676528</v>
          </cell>
        </row>
        <row r="5254">
          <cell r="C5254" t="str">
            <v>IPqlnR</v>
          </cell>
          <cell r="D5254" t="str">
            <v>94010625520</v>
          </cell>
        </row>
        <row r="5255">
          <cell r="C5255" t="str">
            <v>cYc3ed</v>
          </cell>
          <cell r="D5255" t="str">
            <v>85435570549</v>
          </cell>
        </row>
        <row r="5256">
          <cell r="C5256" t="str">
            <v>IVVuzw</v>
          </cell>
          <cell r="D5256" t="str">
            <v>01931909580</v>
          </cell>
        </row>
        <row r="5257">
          <cell r="C5257" t="str">
            <v>OOZj6F</v>
          </cell>
          <cell r="D5257" t="str">
            <v>92539556515</v>
          </cell>
        </row>
        <row r="5258">
          <cell r="C5258" t="str">
            <v>CZJtBK</v>
          </cell>
          <cell r="D5258" t="str">
            <v>95906630520</v>
          </cell>
        </row>
        <row r="5259">
          <cell r="C5259" t="str">
            <v>YQ5yQI</v>
          </cell>
          <cell r="D5259" t="str">
            <v>81855907534</v>
          </cell>
        </row>
        <row r="5260">
          <cell r="C5260" t="str">
            <v>hRe5lF</v>
          </cell>
          <cell r="D5260" t="str">
            <v>78278678553</v>
          </cell>
        </row>
        <row r="5261">
          <cell r="C5261" t="str">
            <v>Fs6ymF</v>
          </cell>
          <cell r="D5261" t="str">
            <v>95612998520</v>
          </cell>
        </row>
        <row r="5262">
          <cell r="C5262" t="str">
            <v>dI1IZk</v>
          </cell>
          <cell r="D5262" t="str">
            <v>04548284540</v>
          </cell>
        </row>
        <row r="5263">
          <cell r="C5263" t="str">
            <v>qRogNm</v>
          </cell>
          <cell r="D5263" t="str">
            <v>89410157587</v>
          </cell>
        </row>
        <row r="5264">
          <cell r="C5264" t="str">
            <v>MTfUr6</v>
          </cell>
          <cell r="D5264" t="str">
            <v>02381881590</v>
          </cell>
        </row>
        <row r="5265">
          <cell r="C5265" t="str">
            <v>hhaFgh</v>
          </cell>
          <cell r="D5265" t="str">
            <v>02579822569</v>
          </cell>
        </row>
        <row r="5266">
          <cell r="C5266" t="str">
            <v>gVSJBM</v>
          </cell>
          <cell r="D5266" t="str">
            <v>58646205568</v>
          </cell>
        </row>
        <row r="5267">
          <cell r="C5267" t="str">
            <v>J41Ofm</v>
          </cell>
          <cell r="D5267" t="str">
            <v>05407360586</v>
          </cell>
        </row>
        <row r="5268">
          <cell r="C5268" t="str">
            <v>aSA4qK</v>
          </cell>
          <cell r="D5268" t="str">
            <v>01931909580</v>
          </cell>
        </row>
        <row r="5269">
          <cell r="C5269" t="str">
            <v>LQUgjE</v>
          </cell>
          <cell r="D5269" t="str">
            <v>68433352504</v>
          </cell>
        </row>
        <row r="5270">
          <cell r="C5270" t="str">
            <v>b9jejZ</v>
          </cell>
          <cell r="D5270" t="str">
            <v>05355232540</v>
          </cell>
        </row>
        <row r="5271">
          <cell r="C5271" t="str">
            <v>wv1vSg</v>
          </cell>
          <cell r="D5271" t="str">
            <v>77985559515</v>
          </cell>
        </row>
        <row r="5272">
          <cell r="C5272" t="str">
            <v>Cr3hCm</v>
          </cell>
          <cell r="D5272" t="str">
            <v>05973306542</v>
          </cell>
        </row>
        <row r="5273">
          <cell r="C5273" t="str">
            <v>Ng7E7a</v>
          </cell>
          <cell r="D5273" t="str">
            <v>04824856558</v>
          </cell>
        </row>
        <row r="5274">
          <cell r="C5274" t="str">
            <v>r2IGBe</v>
          </cell>
          <cell r="D5274" t="str">
            <v>06474402539</v>
          </cell>
        </row>
        <row r="5275">
          <cell r="C5275" t="str">
            <v>eVQyYn</v>
          </cell>
          <cell r="D5275" t="str">
            <v>78250757572</v>
          </cell>
        </row>
        <row r="5276">
          <cell r="C5276" t="str">
            <v>ot8HaY</v>
          </cell>
          <cell r="D5276" t="str">
            <v>04273093529</v>
          </cell>
        </row>
        <row r="5277">
          <cell r="C5277" t="str">
            <v>eK5mhs</v>
          </cell>
          <cell r="D5277" t="str">
            <v>33343365572</v>
          </cell>
        </row>
        <row r="5278">
          <cell r="C5278" t="str">
            <v>TZtMgv</v>
          </cell>
          <cell r="D5278" t="str">
            <v>02976138559</v>
          </cell>
        </row>
        <row r="5279">
          <cell r="C5279" t="str">
            <v>ZMraCK</v>
          </cell>
          <cell r="D5279" t="str">
            <v>72764414587</v>
          </cell>
        </row>
        <row r="5280">
          <cell r="C5280" t="str">
            <v>86ORqX</v>
          </cell>
          <cell r="D5280" t="str">
            <v>83000801553</v>
          </cell>
        </row>
        <row r="5281">
          <cell r="C5281" t="str">
            <v>QPUvYp</v>
          </cell>
          <cell r="D5281" t="str">
            <v>03079100590</v>
          </cell>
        </row>
        <row r="5282">
          <cell r="C5282" t="str">
            <v>jJp2OD</v>
          </cell>
          <cell r="D5282" t="str">
            <v>03950916598</v>
          </cell>
        </row>
        <row r="5283">
          <cell r="C5283" t="str">
            <v>gPwlpb</v>
          </cell>
          <cell r="D5283" t="str">
            <v>92368166572</v>
          </cell>
        </row>
        <row r="5284">
          <cell r="C5284" t="str">
            <v>PxUOn5</v>
          </cell>
          <cell r="D5284" t="str">
            <v>09028698507</v>
          </cell>
        </row>
        <row r="5285">
          <cell r="C5285" t="str">
            <v>MzMPXW</v>
          </cell>
          <cell r="D5285" t="str">
            <v>09158906746</v>
          </cell>
        </row>
        <row r="5286">
          <cell r="C5286" t="str">
            <v>x7qljb</v>
          </cell>
          <cell r="D5286" t="str">
            <v>03994733510</v>
          </cell>
        </row>
        <row r="5287">
          <cell r="C5287" t="str">
            <v>FSxMdw</v>
          </cell>
          <cell r="D5287" t="str">
            <v>01799183548</v>
          </cell>
        </row>
        <row r="5288">
          <cell r="C5288" t="str">
            <v>GVh3in</v>
          </cell>
          <cell r="D5288" t="str">
            <v>00896597598</v>
          </cell>
        </row>
        <row r="5289">
          <cell r="C5289" t="str">
            <v>scu6mT</v>
          </cell>
          <cell r="D5289" t="str">
            <v>96366150559</v>
          </cell>
        </row>
        <row r="5290">
          <cell r="C5290" t="str">
            <v>BCMNNm</v>
          </cell>
          <cell r="D5290" t="str">
            <v>50443038520</v>
          </cell>
        </row>
        <row r="5291">
          <cell r="C5291" t="str">
            <v>O4X0mZ</v>
          </cell>
          <cell r="D5291" t="str">
            <v>86320969580</v>
          </cell>
        </row>
        <row r="5292">
          <cell r="C5292" t="str">
            <v>am4uh7</v>
          </cell>
          <cell r="D5292" t="str">
            <v>04707492533</v>
          </cell>
        </row>
        <row r="5293">
          <cell r="C5293" t="str">
            <v>dsmwXR</v>
          </cell>
          <cell r="D5293" t="str">
            <v>02630454550</v>
          </cell>
        </row>
        <row r="5294">
          <cell r="C5294" t="str">
            <v>VdYSe8</v>
          </cell>
          <cell r="D5294" t="str">
            <v>09159741503</v>
          </cell>
        </row>
        <row r="5295">
          <cell r="C5295" t="str">
            <v>mJGPIM</v>
          </cell>
          <cell r="D5295" t="str">
            <v>04390805509</v>
          </cell>
        </row>
        <row r="5296">
          <cell r="C5296" t="str">
            <v>0704Fq</v>
          </cell>
          <cell r="D5296" t="str">
            <v>83172726568</v>
          </cell>
        </row>
        <row r="5297">
          <cell r="C5297" t="str">
            <v>J6LUhP</v>
          </cell>
          <cell r="D5297" t="str">
            <v>09315118529</v>
          </cell>
        </row>
        <row r="5298">
          <cell r="C5298" t="str">
            <v>4D0mD6</v>
          </cell>
          <cell r="D5298" t="str">
            <v>07227823571</v>
          </cell>
        </row>
        <row r="5299">
          <cell r="C5299" t="str">
            <v>nPhmDL</v>
          </cell>
          <cell r="D5299" t="str">
            <v>05945042447</v>
          </cell>
        </row>
        <row r="5300">
          <cell r="C5300" t="str">
            <v>TSlivL</v>
          </cell>
          <cell r="D5300" t="str">
            <v>06731004561</v>
          </cell>
        </row>
        <row r="5301">
          <cell r="C5301" t="str">
            <v>MspRog</v>
          </cell>
          <cell r="D5301" t="str">
            <v>06757796503</v>
          </cell>
        </row>
        <row r="5302">
          <cell r="C5302" t="str">
            <v>QqdL3n</v>
          </cell>
          <cell r="D5302" t="str">
            <v>08473948599</v>
          </cell>
        </row>
        <row r="5303">
          <cell r="C5303" t="str">
            <v>Ktzrs8</v>
          </cell>
          <cell r="D5303" t="str">
            <v>50835297500</v>
          </cell>
        </row>
        <row r="5304">
          <cell r="C5304" t="str">
            <v>XgTVoc</v>
          </cell>
          <cell r="D5304" t="str">
            <v>04036845527</v>
          </cell>
        </row>
        <row r="5305">
          <cell r="C5305" t="str">
            <v>6ZGYEP</v>
          </cell>
          <cell r="D5305" t="str">
            <v>06446491514</v>
          </cell>
        </row>
        <row r="5306">
          <cell r="C5306" t="str">
            <v>MpLW4d</v>
          </cell>
          <cell r="D5306" t="str">
            <v>07666449526</v>
          </cell>
        </row>
        <row r="5307">
          <cell r="C5307" t="str">
            <v>kLnY8f</v>
          </cell>
          <cell r="D5307" t="str">
            <v>02733120573</v>
          </cell>
        </row>
        <row r="5308">
          <cell r="C5308" t="str">
            <v>WXSwGc</v>
          </cell>
          <cell r="D5308" t="str">
            <v>07782200520</v>
          </cell>
        </row>
        <row r="5309">
          <cell r="C5309" t="str">
            <v>tFPkoJ</v>
          </cell>
          <cell r="D5309" t="str">
            <v>02257826507</v>
          </cell>
        </row>
        <row r="5310">
          <cell r="C5310" t="str">
            <v>51V46K</v>
          </cell>
          <cell r="D5310" t="str">
            <v>07507123502</v>
          </cell>
        </row>
        <row r="5311">
          <cell r="C5311" t="str">
            <v>YiYbit</v>
          </cell>
          <cell r="D5311" t="str">
            <v>16314945895</v>
          </cell>
        </row>
        <row r="5312">
          <cell r="C5312" t="str">
            <v>iZMa5d</v>
          </cell>
          <cell r="D5312" t="str">
            <v>05936533514</v>
          </cell>
        </row>
        <row r="5313">
          <cell r="C5313" t="str">
            <v>jn64lV</v>
          </cell>
          <cell r="D5313" t="str">
            <v>07606333556</v>
          </cell>
        </row>
        <row r="5314">
          <cell r="C5314" t="str">
            <v>Jl15AL</v>
          </cell>
          <cell r="D5314" t="str">
            <v>08556304508</v>
          </cell>
        </row>
        <row r="5315">
          <cell r="C5315" t="str">
            <v>b7HeyC</v>
          </cell>
          <cell r="D5315" t="str">
            <v>00140214550</v>
          </cell>
        </row>
        <row r="5316">
          <cell r="C5316" t="str">
            <v>wNR5BQ</v>
          </cell>
          <cell r="D5316" t="str">
            <v>06002029508</v>
          </cell>
        </row>
        <row r="5317">
          <cell r="C5317" t="str">
            <v>MBMw24</v>
          </cell>
          <cell r="D5317" t="str">
            <v>86003924543</v>
          </cell>
        </row>
        <row r="5318">
          <cell r="C5318" t="str">
            <v>PiBPl3</v>
          </cell>
          <cell r="D5318" t="str">
            <v>92405797534</v>
          </cell>
        </row>
        <row r="5319">
          <cell r="C5319" t="str">
            <v>q7Rvdx</v>
          </cell>
          <cell r="D5319" t="str">
            <v>52101878534</v>
          </cell>
        </row>
        <row r="5320">
          <cell r="C5320" t="str">
            <v>yCaNFC</v>
          </cell>
          <cell r="D5320" t="str">
            <v>60640952534</v>
          </cell>
        </row>
        <row r="5321">
          <cell r="C5321" t="str">
            <v>MPfOd2</v>
          </cell>
          <cell r="D5321" t="str">
            <v>96260530544</v>
          </cell>
        </row>
        <row r="5322">
          <cell r="C5322" t="str">
            <v>1Z4nR7</v>
          </cell>
          <cell r="D5322" t="str">
            <v>03969158508</v>
          </cell>
        </row>
        <row r="5323">
          <cell r="C5323" t="str">
            <v>7TxN9R</v>
          </cell>
          <cell r="D5323" t="str">
            <v>56445776515</v>
          </cell>
        </row>
        <row r="5324">
          <cell r="C5324" t="str">
            <v>7cncUO</v>
          </cell>
          <cell r="D5324" t="str">
            <v>06968955520</v>
          </cell>
        </row>
        <row r="5325">
          <cell r="C5325" t="str">
            <v>ClHxzp</v>
          </cell>
          <cell r="D5325" t="str">
            <v>09489467502</v>
          </cell>
        </row>
        <row r="5326">
          <cell r="C5326" t="str">
            <v>TUJpCj</v>
          </cell>
          <cell r="D5326" t="str">
            <v>02848927500</v>
          </cell>
        </row>
        <row r="5327">
          <cell r="C5327" t="str">
            <v>sB5Bse</v>
          </cell>
          <cell r="D5327" t="str">
            <v>80986242500</v>
          </cell>
        </row>
        <row r="5328">
          <cell r="C5328" t="str">
            <v>UlHC46</v>
          </cell>
          <cell r="D5328" t="str">
            <v>86171889520</v>
          </cell>
        </row>
        <row r="5329">
          <cell r="C5329" t="str">
            <v>v3uwQ9</v>
          </cell>
          <cell r="D5329" t="str">
            <v>05313455567</v>
          </cell>
        </row>
        <row r="5330">
          <cell r="C5330" t="str">
            <v>7KMy8b</v>
          </cell>
          <cell r="D5330" t="str">
            <v>07636591855</v>
          </cell>
        </row>
        <row r="5331">
          <cell r="C5331" t="str">
            <v>qQWaDk</v>
          </cell>
          <cell r="D5331" t="str">
            <v>02775198708</v>
          </cell>
        </row>
        <row r="5332">
          <cell r="C5332" t="str">
            <v>9AMSSJ</v>
          </cell>
          <cell r="D5332" t="str">
            <v>07424117530</v>
          </cell>
        </row>
        <row r="5333">
          <cell r="C5333" t="str">
            <v>hHbmEa</v>
          </cell>
          <cell r="D5333" t="str">
            <v>00159480566</v>
          </cell>
        </row>
        <row r="5334">
          <cell r="C5334" t="str">
            <v>VS387H</v>
          </cell>
          <cell r="D5334" t="str">
            <v>07853817592</v>
          </cell>
        </row>
        <row r="5335">
          <cell r="C5335" t="str">
            <v>N6LMYs</v>
          </cell>
          <cell r="D5335" t="str">
            <v>02388252563</v>
          </cell>
        </row>
        <row r="5336">
          <cell r="C5336" t="str">
            <v>WegHS7</v>
          </cell>
          <cell r="D5336" t="str">
            <v>10046765573</v>
          </cell>
        </row>
        <row r="5337">
          <cell r="C5337" t="str">
            <v>43i4JX</v>
          </cell>
          <cell r="D5337" t="str">
            <v>86328969546</v>
          </cell>
        </row>
        <row r="5338">
          <cell r="C5338" t="str">
            <v>D2sXwS</v>
          </cell>
          <cell r="D5338" t="str">
            <v>66902886504</v>
          </cell>
        </row>
        <row r="5339">
          <cell r="C5339" t="str">
            <v>ceAyNu</v>
          </cell>
          <cell r="D5339" t="str">
            <v>01815251514</v>
          </cell>
        </row>
        <row r="5340">
          <cell r="C5340" t="str">
            <v>HV8yUc</v>
          </cell>
          <cell r="D5340" t="str">
            <v>90858000563</v>
          </cell>
        </row>
        <row r="5341">
          <cell r="C5341" t="str">
            <v>6nFGSB</v>
          </cell>
          <cell r="D5341" t="str">
            <v>24094200525</v>
          </cell>
        </row>
        <row r="5342">
          <cell r="C5342" t="str">
            <v>rJGRsr</v>
          </cell>
          <cell r="D5342" t="str">
            <v>10851849512</v>
          </cell>
        </row>
        <row r="5343">
          <cell r="C5343" t="str">
            <v>dG8vGB</v>
          </cell>
          <cell r="D5343" t="str">
            <v>06456779570</v>
          </cell>
        </row>
        <row r="5344">
          <cell r="C5344" t="str">
            <v>5FRIaR</v>
          </cell>
          <cell r="D5344" t="str">
            <v>31913415449</v>
          </cell>
        </row>
        <row r="5345">
          <cell r="C5345" t="str">
            <v>oXuuab</v>
          </cell>
          <cell r="D5345" t="str">
            <v>05396959550</v>
          </cell>
        </row>
        <row r="5346">
          <cell r="C5346" t="str">
            <v>VIfaTq</v>
          </cell>
          <cell r="D5346" t="str">
            <v>86565283516</v>
          </cell>
        </row>
        <row r="5347">
          <cell r="C5347" t="str">
            <v>SQag24</v>
          </cell>
          <cell r="D5347" t="str">
            <v>05554234500</v>
          </cell>
        </row>
        <row r="5348">
          <cell r="C5348" t="str">
            <v>pwZJbC</v>
          </cell>
          <cell r="D5348" t="str">
            <v>00952051524</v>
          </cell>
        </row>
        <row r="5349">
          <cell r="C5349" t="str">
            <v>TFxGNP</v>
          </cell>
          <cell r="D5349" t="str">
            <v>07256670524</v>
          </cell>
        </row>
        <row r="5350">
          <cell r="C5350" t="str">
            <v>MRUkmM</v>
          </cell>
          <cell r="D5350" t="str">
            <v>12466094444</v>
          </cell>
        </row>
        <row r="5351">
          <cell r="C5351" t="str">
            <v>fiURyU</v>
          </cell>
          <cell r="D5351" t="str">
            <v>07739481556</v>
          </cell>
        </row>
        <row r="5352">
          <cell r="C5352" t="str">
            <v>wa8tkw</v>
          </cell>
          <cell r="D5352" t="str">
            <v>03327824509</v>
          </cell>
        </row>
        <row r="5353">
          <cell r="C5353" t="str">
            <v>VcXWIZ</v>
          </cell>
          <cell r="D5353" t="str">
            <v>01242141502</v>
          </cell>
        </row>
        <row r="5354">
          <cell r="C5354" t="str">
            <v>5NUqqL</v>
          </cell>
          <cell r="D5354" t="str">
            <v>07696420550</v>
          </cell>
        </row>
        <row r="5355">
          <cell r="C5355" t="str">
            <v>CYRfcb</v>
          </cell>
          <cell r="D5355" t="str">
            <v>27711226500</v>
          </cell>
        </row>
        <row r="5356">
          <cell r="C5356" t="str">
            <v>cZ68fp</v>
          </cell>
          <cell r="D5356" t="str">
            <v>86752080577</v>
          </cell>
        </row>
        <row r="5357">
          <cell r="C5357" t="str">
            <v>ZgnnxE</v>
          </cell>
          <cell r="D5357" t="str">
            <v>03654319580</v>
          </cell>
        </row>
        <row r="5358">
          <cell r="C5358" t="str">
            <v>sJMGaL</v>
          </cell>
          <cell r="D5358" t="str">
            <v>01892700557</v>
          </cell>
        </row>
        <row r="5359">
          <cell r="C5359" t="str">
            <v>HXLeEU</v>
          </cell>
          <cell r="D5359" t="str">
            <v>02935269586</v>
          </cell>
        </row>
        <row r="5360">
          <cell r="C5360" t="str">
            <v>3RabJD</v>
          </cell>
        </row>
        <row r="5361">
          <cell r="C5361" t="str">
            <v>g9n9kC</v>
          </cell>
          <cell r="D5361" t="str">
            <v>95190244504</v>
          </cell>
        </row>
        <row r="5362">
          <cell r="C5362" t="str">
            <v>m8LCSQ</v>
          </cell>
          <cell r="D5362" t="str">
            <v>00733409520</v>
          </cell>
        </row>
        <row r="5363">
          <cell r="C5363" t="str">
            <v>CBUoWY</v>
          </cell>
          <cell r="D5363" t="str">
            <v>08780761585</v>
          </cell>
        </row>
        <row r="5364">
          <cell r="C5364" t="str">
            <v>O8LzjA</v>
          </cell>
          <cell r="D5364" t="str">
            <v>04603223544</v>
          </cell>
        </row>
        <row r="5365">
          <cell r="C5365" t="str">
            <v>fCKixo</v>
          </cell>
          <cell r="D5365" t="str">
            <v>08072964496</v>
          </cell>
        </row>
        <row r="5366">
          <cell r="C5366" t="str">
            <v>SfLYDg</v>
          </cell>
          <cell r="D5366" t="str">
            <v>67323448549</v>
          </cell>
        </row>
        <row r="5367">
          <cell r="C5367" t="str">
            <v>YTnSCF</v>
          </cell>
          <cell r="D5367" t="str">
            <v>08376928570</v>
          </cell>
        </row>
        <row r="5368">
          <cell r="C5368" t="str">
            <v>VkaQg0</v>
          </cell>
          <cell r="D5368" t="str">
            <v>01015331521</v>
          </cell>
        </row>
        <row r="5369">
          <cell r="C5369" t="str">
            <v>28xnOC</v>
          </cell>
          <cell r="D5369" t="str">
            <v>00036750506</v>
          </cell>
        </row>
        <row r="5370">
          <cell r="C5370" t="str">
            <v>kxjH7l</v>
          </cell>
          <cell r="D5370" t="str">
            <v>05882170508</v>
          </cell>
        </row>
        <row r="5371">
          <cell r="C5371" t="str">
            <v>mrWsAj</v>
          </cell>
          <cell r="D5371" t="str">
            <v>07126422504</v>
          </cell>
        </row>
        <row r="5372">
          <cell r="C5372" t="str">
            <v>KAHBj6</v>
          </cell>
          <cell r="D5372" t="str">
            <v>02844744524</v>
          </cell>
        </row>
        <row r="5373">
          <cell r="C5373" t="str">
            <v>BJ11Ki</v>
          </cell>
          <cell r="D5373" t="str">
            <v>03247768530</v>
          </cell>
        </row>
        <row r="5374">
          <cell r="C5374" t="str">
            <v>Ju3aro</v>
          </cell>
          <cell r="D5374" t="str">
            <v>91492386553</v>
          </cell>
        </row>
        <row r="5375">
          <cell r="C5375" t="str">
            <v>n88jZ5</v>
          </cell>
          <cell r="D5375" t="str">
            <v>04951942550</v>
          </cell>
        </row>
        <row r="5376">
          <cell r="C5376" t="str">
            <v>g9z6LO</v>
          </cell>
          <cell r="D5376" t="str">
            <v>00913563501</v>
          </cell>
        </row>
        <row r="5377">
          <cell r="C5377" t="str">
            <v>eXFnQg</v>
          </cell>
          <cell r="D5377" t="str">
            <v>08676816751</v>
          </cell>
        </row>
        <row r="5378">
          <cell r="C5378" t="str">
            <v>ObbkgN</v>
          </cell>
          <cell r="D5378" t="str">
            <v>07047774521</v>
          </cell>
        </row>
        <row r="5379">
          <cell r="C5379" t="str">
            <v>gf4HBQ</v>
          </cell>
          <cell r="D5379" t="str">
            <v>59813555572</v>
          </cell>
        </row>
        <row r="5380">
          <cell r="C5380" t="str">
            <v>71QHWm</v>
          </cell>
          <cell r="D5380" t="str">
            <v>81109350520</v>
          </cell>
        </row>
        <row r="5381">
          <cell r="C5381" t="str">
            <v>aJbJ7V</v>
          </cell>
          <cell r="D5381" t="str">
            <v>09923624587</v>
          </cell>
        </row>
        <row r="5382">
          <cell r="C5382" t="str">
            <v>qAp9EV</v>
          </cell>
          <cell r="D5382" t="str">
            <v>05517875548</v>
          </cell>
        </row>
        <row r="5383">
          <cell r="C5383" t="str">
            <v>egRbVe</v>
          </cell>
          <cell r="D5383" t="str">
            <v>51531364500</v>
          </cell>
        </row>
        <row r="5384">
          <cell r="C5384" t="str">
            <v>ayFpMx</v>
          </cell>
          <cell r="D5384" t="str">
            <v>02492829502</v>
          </cell>
        </row>
        <row r="5385">
          <cell r="C5385" t="str">
            <v>VgCn6l</v>
          </cell>
          <cell r="D5385" t="str">
            <v>04410563505</v>
          </cell>
        </row>
        <row r="5386">
          <cell r="C5386" t="str">
            <v>9LNPyl</v>
          </cell>
          <cell r="D5386" t="str">
            <v>85821900506</v>
          </cell>
        </row>
        <row r="5387">
          <cell r="C5387" t="str">
            <v>uU3KEu</v>
          </cell>
          <cell r="D5387" t="str">
            <v>08177321528</v>
          </cell>
        </row>
        <row r="5388">
          <cell r="C5388" t="str">
            <v>yVe59u</v>
          </cell>
          <cell r="D5388" t="str">
            <v>01070412511</v>
          </cell>
        </row>
        <row r="5389">
          <cell r="C5389" t="str">
            <v>BCzs9p</v>
          </cell>
          <cell r="D5389" t="str">
            <v>45882428572</v>
          </cell>
        </row>
        <row r="5390">
          <cell r="C5390" t="str">
            <v>X1RtIT</v>
          </cell>
          <cell r="D5390" t="str">
            <v>33332363549</v>
          </cell>
        </row>
        <row r="5391">
          <cell r="C5391" t="str">
            <v>tgZUuC</v>
          </cell>
          <cell r="D5391" t="str">
            <v>64793982549</v>
          </cell>
        </row>
        <row r="5392">
          <cell r="C5392" t="str">
            <v>L8ixAL</v>
          </cell>
          <cell r="D5392" t="str">
            <v>64793982549</v>
          </cell>
        </row>
        <row r="5393">
          <cell r="C5393" t="str">
            <v>8B9yO7</v>
          </cell>
          <cell r="D5393" t="str">
            <v>17969301568</v>
          </cell>
        </row>
        <row r="5394">
          <cell r="C5394" t="str">
            <v>fitdRy</v>
          </cell>
          <cell r="D5394" t="str">
            <v>06493493501</v>
          </cell>
        </row>
        <row r="5395">
          <cell r="C5395" t="str">
            <v>rTILrT</v>
          </cell>
          <cell r="D5395" t="str">
            <v>63299542591</v>
          </cell>
        </row>
        <row r="5396">
          <cell r="C5396" t="str">
            <v>9Bmqm6</v>
          </cell>
          <cell r="D5396" t="str">
            <v>66929237515</v>
          </cell>
        </row>
        <row r="5397">
          <cell r="C5397" t="str">
            <v>XjND2A</v>
          </cell>
          <cell r="D5397" t="str">
            <v>01220045586</v>
          </cell>
        </row>
        <row r="5398">
          <cell r="C5398" t="str">
            <v>TvDRYT</v>
          </cell>
          <cell r="D5398" t="str">
            <v>02190563585</v>
          </cell>
        </row>
        <row r="5399">
          <cell r="C5399" t="str">
            <v>vvh9Ap</v>
          </cell>
          <cell r="D5399" t="str">
            <v>06484812551</v>
          </cell>
        </row>
        <row r="5400">
          <cell r="C5400" t="str">
            <v>K3CnuV</v>
          </cell>
          <cell r="D5400" t="str">
            <v>89647831587</v>
          </cell>
        </row>
        <row r="5401">
          <cell r="C5401" t="str">
            <v>ku6aj7</v>
          </cell>
          <cell r="D5401" t="str">
            <v>89647831587</v>
          </cell>
        </row>
        <row r="5402">
          <cell r="C5402" t="str">
            <v>mGybzK</v>
          </cell>
          <cell r="D5402" t="str">
            <v>78382718515</v>
          </cell>
        </row>
        <row r="5403">
          <cell r="C5403" t="str">
            <v>4ElriU</v>
          </cell>
          <cell r="D5403" t="str">
            <v>92533299553</v>
          </cell>
        </row>
        <row r="5404">
          <cell r="C5404" t="str">
            <v>pwuY5z</v>
          </cell>
          <cell r="D5404" t="str">
            <v>02640337521</v>
          </cell>
        </row>
        <row r="5405">
          <cell r="C5405" t="str">
            <v>yb0hRb</v>
          </cell>
          <cell r="D5405" t="str">
            <v>96117249500</v>
          </cell>
        </row>
        <row r="5406">
          <cell r="C5406" t="str">
            <v>Kn8EgO</v>
          </cell>
        </row>
        <row r="5407">
          <cell r="C5407" t="str">
            <v>dHjRrF</v>
          </cell>
          <cell r="D5407" t="str">
            <v>81110383568</v>
          </cell>
        </row>
        <row r="5408">
          <cell r="C5408" t="str">
            <v>Onhwzx</v>
          </cell>
          <cell r="D5408" t="str">
            <v>71688250549</v>
          </cell>
        </row>
        <row r="5409">
          <cell r="C5409" t="str">
            <v>5ogKZK</v>
          </cell>
          <cell r="D5409" t="str">
            <v>05041962510</v>
          </cell>
        </row>
        <row r="5410">
          <cell r="C5410" t="str">
            <v>ILID6h</v>
          </cell>
          <cell r="D5410" t="str">
            <v>62306120544</v>
          </cell>
        </row>
        <row r="5411">
          <cell r="C5411" t="str">
            <v>2atzC2</v>
          </cell>
          <cell r="D5411" t="str">
            <v>00962091510</v>
          </cell>
        </row>
        <row r="5412">
          <cell r="C5412" t="str">
            <v>yX5ueR</v>
          </cell>
          <cell r="D5412" t="str">
            <v>02332253580</v>
          </cell>
        </row>
        <row r="5413">
          <cell r="C5413" t="str">
            <v>78BF2Z</v>
          </cell>
          <cell r="D5413" t="str">
            <v>01620409542</v>
          </cell>
        </row>
        <row r="5414">
          <cell r="C5414" t="str">
            <v>pBRafs</v>
          </cell>
          <cell r="D5414" t="str">
            <v>03089433508</v>
          </cell>
        </row>
        <row r="5415">
          <cell r="C5415" t="str">
            <v>Is3tCb</v>
          </cell>
          <cell r="D5415" t="str">
            <v>05575943593</v>
          </cell>
        </row>
        <row r="5416">
          <cell r="C5416" t="str">
            <v>BssOgj</v>
          </cell>
          <cell r="D5416" t="str">
            <v>60686378326</v>
          </cell>
        </row>
        <row r="5417">
          <cell r="C5417" t="str">
            <v>fZBjpH</v>
          </cell>
          <cell r="D5417" t="str">
            <v>70637075153</v>
          </cell>
        </row>
        <row r="5418">
          <cell r="C5418" t="str">
            <v>xBenLA</v>
          </cell>
          <cell r="D5418" t="str">
            <v>00675310164</v>
          </cell>
        </row>
        <row r="5419">
          <cell r="C5419" t="str">
            <v>7xlTI0</v>
          </cell>
          <cell r="D5419" t="str">
            <v>60514591382</v>
          </cell>
        </row>
        <row r="5420">
          <cell r="C5420" t="str">
            <v>W3hXaY</v>
          </cell>
          <cell r="D5420" t="str">
            <v>61303334399</v>
          </cell>
        </row>
        <row r="5421">
          <cell r="C5421" t="str">
            <v>jzYyHn</v>
          </cell>
          <cell r="D5421" t="str">
            <v>01333528388</v>
          </cell>
        </row>
        <row r="5422">
          <cell r="C5422" t="str">
            <v>m0hBjP</v>
          </cell>
          <cell r="D5422" t="str">
            <v>44634595320</v>
          </cell>
        </row>
        <row r="5423">
          <cell r="C5423" t="str">
            <v>bFY4QX</v>
          </cell>
          <cell r="D5423" t="str">
            <v>04094871551</v>
          </cell>
        </row>
        <row r="5424">
          <cell r="C5424" t="str">
            <v>s329j1</v>
          </cell>
          <cell r="D5424" t="str">
            <v>54369398568</v>
          </cell>
        </row>
        <row r="5425">
          <cell r="C5425" t="str">
            <v>LZHPFa</v>
          </cell>
          <cell r="D5425" t="str">
            <v>51476932549</v>
          </cell>
        </row>
        <row r="5426">
          <cell r="C5426" t="str">
            <v>SQl6UP</v>
          </cell>
          <cell r="D5426" t="str">
            <v>71715517504</v>
          </cell>
        </row>
        <row r="5427">
          <cell r="C5427" t="str">
            <v>uE8cuI</v>
          </cell>
        </row>
        <row r="5428">
          <cell r="C5428" t="str">
            <v>eyNYtl</v>
          </cell>
          <cell r="D5428" t="str">
            <v>51255928549</v>
          </cell>
        </row>
        <row r="5429">
          <cell r="C5429" t="str">
            <v>flagZT</v>
          </cell>
          <cell r="D5429" t="str">
            <v>04261375583</v>
          </cell>
        </row>
        <row r="5430">
          <cell r="C5430" t="str">
            <v>vb5Bzy</v>
          </cell>
          <cell r="D5430" t="str">
            <v>41198530553</v>
          </cell>
        </row>
        <row r="5431">
          <cell r="C5431" t="str">
            <v>RsL7Ow</v>
          </cell>
          <cell r="D5431" t="str">
            <v>18803601520</v>
          </cell>
        </row>
        <row r="5432">
          <cell r="C5432" t="str">
            <v>lnoIIW</v>
          </cell>
          <cell r="D5432" t="str">
            <v>86422119542</v>
          </cell>
        </row>
        <row r="5433">
          <cell r="C5433" t="str">
            <v>vri7AF</v>
          </cell>
          <cell r="D5433" t="str">
            <v>86853758510</v>
          </cell>
        </row>
        <row r="5434">
          <cell r="C5434" t="str">
            <v>IxLCYd</v>
          </cell>
          <cell r="D5434" t="str">
            <v>85594407553</v>
          </cell>
        </row>
        <row r="5435">
          <cell r="C5435" t="str">
            <v>77wY4S</v>
          </cell>
          <cell r="D5435" t="str">
            <v>02843940508</v>
          </cell>
        </row>
        <row r="5436">
          <cell r="C5436" t="str">
            <v>PJ9IkJ</v>
          </cell>
          <cell r="D5436" t="str">
            <v>06020638502</v>
          </cell>
        </row>
        <row r="5437">
          <cell r="C5437" t="str">
            <v>bcEJFk</v>
          </cell>
          <cell r="D5437" t="str">
            <v>91640733515</v>
          </cell>
        </row>
        <row r="5438">
          <cell r="C5438" t="str">
            <v>fiPt98</v>
          </cell>
          <cell r="D5438" t="str">
            <v>07649158519</v>
          </cell>
        </row>
        <row r="5439">
          <cell r="C5439" t="str">
            <v>n5jS6e</v>
          </cell>
          <cell r="D5439" t="str">
            <v>06456494575</v>
          </cell>
        </row>
        <row r="5440">
          <cell r="C5440" t="str">
            <v>N5BnUP</v>
          </cell>
          <cell r="D5440" t="str">
            <v>85831171523</v>
          </cell>
        </row>
        <row r="5441">
          <cell r="C5441" t="str">
            <v>v7FOel</v>
          </cell>
          <cell r="D5441" t="str">
            <v>06334802585</v>
          </cell>
        </row>
        <row r="5442">
          <cell r="C5442" t="str">
            <v>AYjheg</v>
          </cell>
          <cell r="D5442" t="str">
            <v>07135478550</v>
          </cell>
        </row>
        <row r="5443">
          <cell r="C5443" t="str">
            <v>9gmcMP</v>
          </cell>
          <cell r="D5443" t="str">
            <v>04009462540</v>
          </cell>
        </row>
        <row r="5444">
          <cell r="C5444" t="str">
            <v>Q3CtLL</v>
          </cell>
          <cell r="D5444" t="str">
            <v>03511238579</v>
          </cell>
        </row>
        <row r="5445">
          <cell r="C5445" t="str">
            <v>FKgIFX</v>
          </cell>
          <cell r="D5445" t="str">
            <v>08911684511</v>
          </cell>
        </row>
        <row r="5446">
          <cell r="C5446" t="str">
            <v>nD8XBe</v>
          </cell>
          <cell r="D5446" t="str">
            <v>03274363529</v>
          </cell>
        </row>
        <row r="5447">
          <cell r="C5447" t="str">
            <v>kS8sQt</v>
          </cell>
          <cell r="D5447" t="str">
            <v>97979562534</v>
          </cell>
        </row>
        <row r="5448">
          <cell r="C5448" t="str">
            <v>o0KSt1</v>
          </cell>
          <cell r="D5448" t="str">
            <v>08896072573</v>
          </cell>
        </row>
        <row r="5449">
          <cell r="C5449" t="str">
            <v>RrXbsM</v>
          </cell>
          <cell r="D5449" t="str">
            <v>85910340581</v>
          </cell>
        </row>
        <row r="5450">
          <cell r="C5450" t="str">
            <v>oofTnN</v>
          </cell>
          <cell r="D5450" t="str">
            <v>04416950519</v>
          </cell>
        </row>
        <row r="5451">
          <cell r="C5451" t="str">
            <v>IKYz0C</v>
          </cell>
          <cell r="D5451" t="str">
            <v>05668540588</v>
          </cell>
        </row>
        <row r="5452">
          <cell r="C5452" t="str">
            <v>oEMRel</v>
          </cell>
          <cell r="D5452" t="str">
            <v>04038608573</v>
          </cell>
        </row>
        <row r="5453">
          <cell r="C5453" t="str">
            <v>QTly7r</v>
          </cell>
          <cell r="D5453" t="str">
            <v>48232882549</v>
          </cell>
        </row>
        <row r="5454">
          <cell r="C5454" t="str">
            <v>qwmV6R</v>
          </cell>
          <cell r="D5454" t="str">
            <v>02831033535</v>
          </cell>
        </row>
        <row r="5455">
          <cell r="C5455" t="str">
            <v>UCrgLF</v>
          </cell>
          <cell r="D5455" t="str">
            <v>05618841533</v>
          </cell>
        </row>
        <row r="5456">
          <cell r="C5456" t="str">
            <v>Qm8jrA</v>
          </cell>
          <cell r="D5456" t="str">
            <v>03842989580</v>
          </cell>
        </row>
        <row r="5457">
          <cell r="C5457" t="str">
            <v>f9Fto0</v>
          </cell>
          <cell r="D5457" t="str">
            <v>07475001504</v>
          </cell>
        </row>
        <row r="5458">
          <cell r="C5458" t="str">
            <v>zMHkJX</v>
          </cell>
          <cell r="D5458" t="str">
            <v>03094538525</v>
          </cell>
        </row>
        <row r="5459">
          <cell r="C5459" t="str">
            <v>wwMiLH</v>
          </cell>
          <cell r="D5459" t="str">
            <v>01772401560</v>
          </cell>
        </row>
        <row r="5460">
          <cell r="C5460" t="str">
            <v>ZThkIy</v>
          </cell>
          <cell r="D5460" t="str">
            <v>08340239546</v>
          </cell>
        </row>
        <row r="5461">
          <cell r="C5461" t="str">
            <v>bUcSA8</v>
          </cell>
          <cell r="D5461" t="str">
            <v>61172308772</v>
          </cell>
        </row>
        <row r="5462">
          <cell r="C5462" t="str">
            <v>zMJLs6</v>
          </cell>
          <cell r="D5462" t="str">
            <v>09806146514</v>
          </cell>
        </row>
        <row r="5463">
          <cell r="C5463" t="str">
            <v>s0EycC</v>
          </cell>
          <cell r="D5463" t="str">
            <v>07160932510</v>
          </cell>
        </row>
        <row r="5464">
          <cell r="C5464" t="str">
            <v>noxMjI</v>
          </cell>
          <cell r="D5464" t="str">
            <v>54296170597</v>
          </cell>
        </row>
        <row r="5465">
          <cell r="C5465" t="str">
            <v>ix6AuT</v>
          </cell>
          <cell r="D5465" t="str">
            <v>06924622526</v>
          </cell>
        </row>
        <row r="5466">
          <cell r="C5466" t="str">
            <v>UpG5lY</v>
          </cell>
          <cell r="D5466" t="str">
            <v>86254392500</v>
          </cell>
        </row>
        <row r="5467">
          <cell r="C5467" t="str">
            <v>lWoRjA</v>
          </cell>
          <cell r="D5467" t="str">
            <v>86482936504</v>
          </cell>
        </row>
        <row r="5468">
          <cell r="C5468" t="str">
            <v>TDNb68</v>
          </cell>
          <cell r="D5468" t="str">
            <v>86482936504</v>
          </cell>
        </row>
        <row r="5469">
          <cell r="C5469" t="str">
            <v>lTpccA</v>
          </cell>
          <cell r="D5469" t="str">
            <v>07159248503</v>
          </cell>
        </row>
        <row r="5470">
          <cell r="C5470" t="str">
            <v>KFh89L</v>
          </cell>
          <cell r="D5470" t="str">
            <v>85431613553</v>
          </cell>
        </row>
        <row r="5471">
          <cell r="C5471" t="str">
            <v>17kxQ3</v>
          </cell>
          <cell r="D5471" t="str">
            <v>09039739447</v>
          </cell>
        </row>
        <row r="5472">
          <cell r="C5472" t="str">
            <v>KJwYCk</v>
          </cell>
          <cell r="D5472" t="str">
            <v>09039739447</v>
          </cell>
        </row>
        <row r="5473">
          <cell r="C5473" t="str">
            <v>EBY93J</v>
          </cell>
          <cell r="D5473" t="str">
            <v>02900243319</v>
          </cell>
        </row>
        <row r="5474">
          <cell r="C5474" t="str">
            <v>b5Plva</v>
          </cell>
          <cell r="D5474" t="str">
            <v>02196571571</v>
          </cell>
        </row>
        <row r="5475">
          <cell r="C5475" t="str">
            <v>E6uIV7</v>
          </cell>
          <cell r="D5475" t="str">
            <v>03296783377</v>
          </cell>
        </row>
        <row r="5476">
          <cell r="C5476" t="str">
            <v>fhdwBH</v>
          </cell>
          <cell r="D5476" t="str">
            <v>61565581369</v>
          </cell>
        </row>
        <row r="5477">
          <cell r="C5477" t="str">
            <v>TWwX9H</v>
          </cell>
          <cell r="D5477" t="str">
            <v>05567716303</v>
          </cell>
        </row>
        <row r="5478">
          <cell r="C5478" t="str">
            <v>3vQY08</v>
          </cell>
          <cell r="D5478" t="str">
            <v>02819208509</v>
          </cell>
        </row>
        <row r="5479">
          <cell r="C5479" t="str">
            <v>4DKvdu</v>
          </cell>
          <cell r="D5479" t="str">
            <v>02819208509</v>
          </cell>
        </row>
        <row r="5480">
          <cell r="C5480" t="str">
            <v>FKNLZR</v>
          </cell>
          <cell r="D5480" t="str">
            <v>04683028590</v>
          </cell>
        </row>
        <row r="5481">
          <cell r="C5481" t="str">
            <v>qlI49e</v>
          </cell>
          <cell r="D5481" t="str">
            <v>86595456567</v>
          </cell>
        </row>
        <row r="5482">
          <cell r="C5482" t="str">
            <v>kt9gqG</v>
          </cell>
          <cell r="D5482" t="str">
            <v>04247857576</v>
          </cell>
        </row>
        <row r="5483">
          <cell r="C5483" t="str">
            <v>z2qW9B</v>
          </cell>
          <cell r="D5483" t="str">
            <v>86509929511</v>
          </cell>
        </row>
        <row r="5484">
          <cell r="C5484" t="str">
            <v>W1qPmM</v>
          </cell>
          <cell r="D5484" t="str">
            <v>28701887572</v>
          </cell>
        </row>
        <row r="5485">
          <cell r="C5485" t="str">
            <v>x3zVBj</v>
          </cell>
          <cell r="D5485" t="str">
            <v>06130977506</v>
          </cell>
        </row>
        <row r="5486">
          <cell r="C5486" t="str">
            <v>CkFGvw</v>
          </cell>
          <cell r="D5486" t="str">
            <v>06391700567</v>
          </cell>
        </row>
        <row r="5487">
          <cell r="C5487" t="str">
            <v>O1v1gP</v>
          </cell>
        </row>
        <row r="5488">
          <cell r="C5488" t="str">
            <v>huN2g4</v>
          </cell>
        </row>
        <row r="5489">
          <cell r="C5489" t="str">
            <v>WmPYCw</v>
          </cell>
          <cell r="D5489" t="str">
            <v>06320378573</v>
          </cell>
        </row>
        <row r="5490">
          <cell r="C5490" t="str">
            <v>1pUCLD</v>
          </cell>
          <cell r="D5490" t="str">
            <v>01702784509</v>
          </cell>
        </row>
        <row r="5491">
          <cell r="C5491" t="str">
            <v>nstdRH</v>
          </cell>
          <cell r="D5491" t="str">
            <v>05490292571</v>
          </cell>
        </row>
        <row r="5492">
          <cell r="C5492" t="str">
            <v>p9nzf3</v>
          </cell>
        </row>
        <row r="5493">
          <cell r="C5493" t="str">
            <v>YadFpI</v>
          </cell>
        </row>
        <row r="5494">
          <cell r="C5494" t="str">
            <v>OnxfA1</v>
          </cell>
        </row>
        <row r="5495">
          <cell r="C5495" t="str">
            <v>1tdC4z</v>
          </cell>
        </row>
        <row r="5496">
          <cell r="C5496" t="str">
            <v>qXL9Jp</v>
          </cell>
        </row>
        <row r="5497">
          <cell r="C5497" t="str">
            <v>gpEjld</v>
          </cell>
        </row>
        <row r="5498">
          <cell r="C5498" t="str">
            <v>Q7pArJ</v>
          </cell>
        </row>
        <row r="5499">
          <cell r="C5499" t="str">
            <v>0kbpop</v>
          </cell>
          <cell r="D5499" t="str">
            <v>77832060506</v>
          </cell>
        </row>
        <row r="5500">
          <cell r="C5500" t="str">
            <v>4bSn20</v>
          </cell>
        </row>
        <row r="5501">
          <cell r="C5501" t="str">
            <v>Su060R</v>
          </cell>
        </row>
        <row r="5502">
          <cell r="C5502" t="str">
            <v>5O6NfP</v>
          </cell>
        </row>
        <row r="5503">
          <cell r="C5503" t="str">
            <v>foE1EY</v>
          </cell>
        </row>
        <row r="5504">
          <cell r="C5504" t="str">
            <v>yxAyin</v>
          </cell>
        </row>
        <row r="5505">
          <cell r="C5505" t="str">
            <v>OIG2N1</v>
          </cell>
        </row>
        <row r="5506">
          <cell r="C5506" t="str">
            <v>MpxUCt</v>
          </cell>
        </row>
        <row r="5507">
          <cell r="C5507" t="str">
            <v>HgPOlD</v>
          </cell>
        </row>
        <row r="5508">
          <cell r="C5508" t="str">
            <v>V5qgnz</v>
          </cell>
        </row>
        <row r="5509">
          <cell r="C5509" t="str">
            <v>4DZXgc</v>
          </cell>
        </row>
        <row r="5510">
          <cell r="C5510" t="str">
            <v>KTjAsn</v>
          </cell>
        </row>
        <row r="5511">
          <cell r="C5511" t="str">
            <v>FLfyVc</v>
          </cell>
        </row>
        <row r="5512">
          <cell r="C5512" t="str">
            <v>fw8mnC</v>
          </cell>
        </row>
        <row r="5513">
          <cell r="C5513" t="str">
            <v>2dNk6Z</v>
          </cell>
        </row>
        <row r="5514">
          <cell r="C5514" t="str">
            <v>hXxMcz</v>
          </cell>
        </row>
        <row r="5515">
          <cell r="C5515" t="str">
            <v>PQUS4Z</v>
          </cell>
        </row>
        <row r="5516">
          <cell r="C5516" t="str">
            <v>urFYKI</v>
          </cell>
        </row>
        <row r="5517">
          <cell r="C5517" t="str">
            <v>lBYJZ7</v>
          </cell>
        </row>
        <row r="5518">
          <cell r="C5518" t="str">
            <v>rIuNAQ</v>
          </cell>
        </row>
        <row r="5519">
          <cell r="C5519" t="str">
            <v>6XN4m3</v>
          </cell>
          <cell r="D5519" t="str">
            <v>86389681593</v>
          </cell>
        </row>
        <row r="5520">
          <cell r="C5520" t="str">
            <v>UZko3W</v>
          </cell>
        </row>
        <row r="5521">
          <cell r="C5521" t="str">
            <v>h6LaVD</v>
          </cell>
        </row>
        <row r="5522">
          <cell r="C5522" t="str">
            <v>DFHVZY</v>
          </cell>
        </row>
        <row r="5523">
          <cell r="C5523" t="str">
            <v>w2XxfI</v>
          </cell>
        </row>
        <row r="5524">
          <cell r="C5524" t="str">
            <v>9mVeNe</v>
          </cell>
        </row>
        <row r="5525">
          <cell r="C5525" t="str">
            <v>urVb9o</v>
          </cell>
        </row>
        <row r="5526">
          <cell r="C5526" t="str">
            <v>BOpM62</v>
          </cell>
        </row>
        <row r="5527">
          <cell r="C5527" t="str">
            <v>TJwPAg</v>
          </cell>
        </row>
        <row r="5528">
          <cell r="C5528" t="str">
            <v>4XnIm4</v>
          </cell>
        </row>
        <row r="5529">
          <cell r="C5529" t="str">
            <v>SppzRt</v>
          </cell>
        </row>
        <row r="5530">
          <cell r="C5530" t="str">
            <v>hBw4ql</v>
          </cell>
        </row>
        <row r="5531">
          <cell r="C5531" t="str">
            <v>YVym99</v>
          </cell>
        </row>
        <row r="5532">
          <cell r="C5532" t="str">
            <v>IkWyEW</v>
          </cell>
        </row>
        <row r="5533">
          <cell r="C5533" t="str">
            <v>lM1poW</v>
          </cell>
        </row>
        <row r="5534">
          <cell r="C5534" t="str">
            <v>mDckP8</v>
          </cell>
        </row>
        <row r="5535">
          <cell r="C5535" t="str">
            <v>0vzwA1</v>
          </cell>
        </row>
        <row r="5536">
          <cell r="C5536" t="str">
            <v>t323f2</v>
          </cell>
        </row>
        <row r="5537">
          <cell r="C5537" t="str">
            <v>sA0ynz</v>
          </cell>
        </row>
        <row r="5538">
          <cell r="C5538" t="str">
            <v>pAvXL8</v>
          </cell>
        </row>
        <row r="5539">
          <cell r="C5539" t="str">
            <v>bNemgA</v>
          </cell>
        </row>
        <row r="5540">
          <cell r="C5540" t="str">
            <v>qNmgK0</v>
          </cell>
        </row>
        <row r="5541">
          <cell r="C5541" t="str">
            <v>gH6hYU</v>
          </cell>
        </row>
        <row r="5542">
          <cell r="C5542" t="str">
            <v>eWCF1f</v>
          </cell>
        </row>
        <row r="5543">
          <cell r="C5543" t="str">
            <v>8MtFGT</v>
          </cell>
        </row>
        <row r="5544">
          <cell r="C5544" t="str">
            <v>9tdjn6</v>
          </cell>
        </row>
        <row r="5545">
          <cell r="C5545" t="str">
            <v>gOmlix</v>
          </cell>
        </row>
        <row r="5546">
          <cell r="C5546" t="str">
            <v>Go1hsD</v>
          </cell>
        </row>
        <row r="5547">
          <cell r="C5547" t="str">
            <v>myZSWp</v>
          </cell>
        </row>
        <row r="5548">
          <cell r="C5548" t="str">
            <v>nFxaW5</v>
          </cell>
        </row>
        <row r="5549">
          <cell r="C5549" t="str">
            <v>04iXWi</v>
          </cell>
        </row>
        <row r="5550">
          <cell r="C5550" t="str">
            <v>N1iETb</v>
          </cell>
          <cell r="D5550" t="str">
            <v>81825854572</v>
          </cell>
        </row>
        <row r="5551">
          <cell r="C5551" t="str">
            <v>Ufrk0Y</v>
          </cell>
        </row>
        <row r="5552">
          <cell r="C5552" t="str">
            <v>CWZ60g</v>
          </cell>
        </row>
        <row r="5553">
          <cell r="C5553" t="str">
            <v>gUUbjF</v>
          </cell>
        </row>
        <row r="5554">
          <cell r="C5554" t="str">
            <v>llO1q6</v>
          </cell>
        </row>
        <row r="5555">
          <cell r="C5555" t="str">
            <v>vfGHka</v>
          </cell>
        </row>
        <row r="5556">
          <cell r="C5556" t="str">
            <v>FIzIGw</v>
          </cell>
        </row>
        <row r="5557">
          <cell r="C5557" t="str">
            <v>IYJ6Bi</v>
          </cell>
        </row>
        <row r="5558">
          <cell r="C5558" t="str">
            <v>0rdXa5</v>
          </cell>
        </row>
        <row r="5559">
          <cell r="C5559" t="str">
            <v>bay8k0</v>
          </cell>
        </row>
        <row r="5560">
          <cell r="C5560" t="str">
            <v>Lf7ynO</v>
          </cell>
        </row>
        <row r="5561">
          <cell r="C5561" t="str">
            <v>V2krq5</v>
          </cell>
        </row>
        <row r="5562">
          <cell r="C5562" t="str">
            <v>jlUHwk</v>
          </cell>
        </row>
        <row r="5563">
          <cell r="C5563" t="str">
            <v>Ex27Hl</v>
          </cell>
        </row>
        <row r="5564">
          <cell r="C5564" t="str">
            <v>GxDIX9</v>
          </cell>
        </row>
        <row r="5565">
          <cell r="C5565" t="str">
            <v>CMHcIu</v>
          </cell>
        </row>
        <row r="5566">
          <cell r="C5566" t="str">
            <v>Cdweob</v>
          </cell>
        </row>
        <row r="5567">
          <cell r="C5567" t="str">
            <v>vveep9</v>
          </cell>
          <cell r="D5567" t="str">
            <v>56633637500</v>
          </cell>
        </row>
        <row r="5568">
          <cell r="C5568" t="str">
            <v>jOsZNK</v>
          </cell>
        </row>
        <row r="5569">
          <cell r="C5569" t="str">
            <v>0FxOHh</v>
          </cell>
        </row>
        <row r="5570">
          <cell r="C5570" t="str">
            <v>TTk8nT</v>
          </cell>
          <cell r="D5570" t="str">
            <v>90108663515</v>
          </cell>
        </row>
        <row r="5571">
          <cell r="C5571" t="str">
            <v>XQuNTQ</v>
          </cell>
        </row>
        <row r="5572">
          <cell r="C5572" t="str">
            <v>TAaOA7</v>
          </cell>
        </row>
        <row r="5573">
          <cell r="C5573" t="str">
            <v>jW8M7P</v>
          </cell>
        </row>
        <row r="5574">
          <cell r="C5574" t="str">
            <v>4TlKzP</v>
          </cell>
        </row>
        <row r="5575">
          <cell r="C5575" t="str">
            <v>erS2iM</v>
          </cell>
        </row>
        <row r="5576">
          <cell r="C5576" t="str">
            <v>B2xSei</v>
          </cell>
        </row>
        <row r="5577">
          <cell r="C5577" t="str">
            <v>2jWjg5</v>
          </cell>
        </row>
        <row r="5578">
          <cell r="C5578" t="str">
            <v>QNJZdG</v>
          </cell>
        </row>
        <row r="5579">
          <cell r="C5579" t="str">
            <v>ejsUNA</v>
          </cell>
        </row>
        <row r="5580">
          <cell r="C5580" t="str">
            <v>CqM4Ng</v>
          </cell>
        </row>
        <row r="5581">
          <cell r="C5581" t="str">
            <v>4TRyrt</v>
          </cell>
        </row>
        <row r="5582">
          <cell r="C5582" t="str">
            <v>RCCdr0</v>
          </cell>
        </row>
        <row r="5583">
          <cell r="C5583" t="str">
            <v>N16gtB</v>
          </cell>
          <cell r="D5583" t="str">
            <v>03947336578</v>
          </cell>
        </row>
        <row r="5584">
          <cell r="C5584" t="str">
            <v>AEkNoy</v>
          </cell>
        </row>
        <row r="5585">
          <cell r="C5585" t="str">
            <v>6lAbfK</v>
          </cell>
        </row>
        <row r="5586">
          <cell r="C5586" t="str">
            <v>fSNngW</v>
          </cell>
        </row>
        <row r="5587">
          <cell r="C5587" t="str">
            <v>3qHcgn</v>
          </cell>
        </row>
        <row r="5588">
          <cell r="C5588" t="str">
            <v>s2YgF4</v>
          </cell>
        </row>
        <row r="5589">
          <cell r="C5589" t="str">
            <v>JvWnCJ</v>
          </cell>
        </row>
        <row r="5590">
          <cell r="C5590" t="str">
            <v>rKycJq</v>
          </cell>
        </row>
        <row r="5591">
          <cell r="C5591" t="str">
            <v>ZKjg3T</v>
          </cell>
        </row>
        <row r="5592">
          <cell r="C5592" t="str">
            <v>1YnWdX</v>
          </cell>
        </row>
        <row r="5593">
          <cell r="C5593" t="str">
            <v>lprXhM</v>
          </cell>
          <cell r="D5593" t="str">
            <v>56048505515</v>
          </cell>
        </row>
        <row r="5594">
          <cell r="C5594" t="str">
            <v>RqbsZc</v>
          </cell>
        </row>
        <row r="5595">
          <cell r="C5595" t="str">
            <v>Zv9WFQ</v>
          </cell>
        </row>
        <row r="5596">
          <cell r="C5596" t="str">
            <v>x2IPdh</v>
          </cell>
        </row>
        <row r="5597">
          <cell r="C5597" t="str">
            <v>zR349X</v>
          </cell>
        </row>
        <row r="5598">
          <cell r="C5598" t="str">
            <v>1jcx58</v>
          </cell>
        </row>
        <row r="5599">
          <cell r="C5599" t="str">
            <v>4aDM8q</v>
          </cell>
        </row>
        <row r="5600">
          <cell r="C5600" t="str">
            <v>64x7AJ</v>
          </cell>
        </row>
        <row r="5601">
          <cell r="C5601" t="str">
            <v>1cq7HQ</v>
          </cell>
        </row>
        <row r="5602">
          <cell r="C5602" t="str">
            <v>osi5uO</v>
          </cell>
          <cell r="D5602" t="str">
            <v>78604745572</v>
          </cell>
        </row>
        <row r="5603">
          <cell r="C5603" t="str">
            <v>YCmzWz</v>
          </cell>
        </row>
        <row r="5604">
          <cell r="C5604" t="str">
            <v>OITlNL</v>
          </cell>
        </row>
        <row r="5605">
          <cell r="C5605" t="str">
            <v>REtfZH</v>
          </cell>
        </row>
        <row r="5606">
          <cell r="C5606" t="str">
            <v>DH6lhk</v>
          </cell>
        </row>
        <row r="5607">
          <cell r="C5607" t="str">
            <v>kvKj8r</v>
          </cell>
        </row>
        <row r="5608">
          <cell r="C5608" t="str">
            <v>DmDnHO</v>
          </cell>
        </row>
        <row r="5609">
          <cell r="C5609" t="str">
            <v>p3UtnB</v>
          </cell>
        </row>
        <row r="5610">
          <cell r="C5610" t="str">
            <v>LyPc8q</v>
          </cell>
        </row>
        <row r="5611">
          <cell r="C5611" t="str">
            <v>lCJkrP</v>
          </cell>
        </row>
        <row r="5612">
          <cell r="C5612" t="str">
            <v>5nMMSQ</v>
          </cell>
        </row>
        <row r="5613">
          <cell r="C5613" t="str">
            <v>rukpBX</v>
          </cell>
        </row>
        <row r="5614">
          <cell r="C5614" t="str">
            <v>KJD4ux</v>
          </cell>
        </row>
        <row r="5615">
          <cell r="C5615" t="str">
            <v>4PHCzz</v>
          </cell>
        </row>
        <row r="5616">
          <cell r="C5616" t="str">
            <v>XAbR6Y</v>
          </cell>
        </row>
        <row r="5617">
          <cell r="C5617" t="str">
            <v>JFrlK2</v>
          </cell>
        </row>
        <row r="5618">
          <cell r="C5618" t="str">
            <v>B8vEdy</v>
          </cell>
          <cell r="D5618" t="str">
            <v>81855907534</v>
          </cell>
        </row>
        <row r="5619">
          <cell r="C5619" t="str">
            <v>y8S5iR</v>
          </cell>
        </row>
        <row r="5620">
          <cell r="C5620" t="str">
            <v>aW4hvO</v>
          </cell>
        </row>
        <row r="5621">
          <cell r="C5621" t="str">
            <v>8VeHLZ</v>
          </cell>
        </row>
        <row r="5622">
          <cell r="C5622" t="str">
            <v>tUuNoQ</v>
          </cell>
        </row>
        <row r="5623">
          <cell r="C5623" t="str">
            <v>NxmarH</v>
          </cell>
        </row>
        <row r="5624">
          <cell r="C5624" t="str">
            <v>LNzknW</v>
          </cell>
        </row>
        <row r="5625">
          <cell r="C5625" t="str">
            <v>xHvY9q</v>
          </cell>
        </row>
        <row r="5626">
          <cell r="C5626" t="str">
            <v>tw3czV</v>
          </cell>
        </row>
        <row r="5627">
          <cell r="C5627" t="str">
            <v>QctwmS</v>
          </cell>
          <cell r="D5627" t="str">
            <v>00734672519</v>
          </cell>
        </row>
        <row r="5628">
          <cell r="C5628" t="str">
            <v>Un0VX2</v>
          </cell>
        </row>
        <row r="5629">
          <cell r="C5629" t="str">
            <v>V3qTBO</v>
          </cell>
        </row>
        <row r="5630">
          <cell r="C5630" t="str">
            <v>F21fQl</v>
          </cell>
        </row>
        <row r="5631">
          <cell r="C5631" t="str">
            <v>1bC2hF</v>
          </cell>
        </row>
        <row r="5632">
          <cell r="C5632" t="str">
            <v>8mBTD3</v>
          </cell>
          <cell r="D5632" t="str">
            <v>54774233587</v>
          </cell>
        </row>
        <row r="5633">
          <cell r="C5633" t="str">
            <v>lODEal</v>
          </cell>
        </row>
        <row r="5634">
          <cell r="C5634" t="str">
            <v>u92BoS</v>
          </cell>
        </row>
        <row r="5635">
          <cell r="C5635" t="str">
            <v>VypE5H</v>
          </cell>
        </row>
        <row r="5636">
          <cell r="C5636" t="str">
            <v>0t0XG3</v>
          </cell>
          <cell r="D5636" t="str">
            <v>02539278540</v>
          </cell>
        </row>
        <row r="5637">
          <cell r="C5637" t="str">
            <v>qqO5Nz</v>
          </cell>
        </row>
        <row r="5638">
          <cell r="C5638" t="str">
            <v>fY2AW9</v>
          </cell>
        </row>
        <row r="5639">
          <cell r="C5639" t="str">
            <v>hoihWM</v>
          </cell>
        </row>
        <row r="5640">
          <cell r="C5640" t="str">
            <v>KJxEdn</v>
          </cell>
        </row>
        <row r="5641">
          <cell r="C5641" t="str">
            <v>x0MWIx</v>
          </cell>
          <cell r="D5641" t="str">
            <v>86537116511</v>
          </cell>
        </row>
        <row r="5642">
          <cell r="C5642" t="str">
            <v>jRhC7R</v>
          </cell>
        </row>
        <row r="5643">
          <cell r="C5643" t="str">
            <v>m9Fwnv</v>
          </cell>
        </row>
        <row r="5644">
          <cell r="C5644" t="str">
            <v>qHq31Y</v>
          </cell>
        </row>
        <row r="5645">
          <cell r="C5645" t="str">
            <v>8TZahy</v>
          </cell>
        </row>
        <row r="5646">
          <cell r="C5646" t="str">
            <v>c5wpzu</v>
          </cell>
        </row>
        <row r="5647">
          <cell r="C5647" t="str">
            <v>Uizuqc</v>
          </cell>
        </row>
        <row r="5648">
          <cell r="C5648" t="str">
            <v>DCQmzY</v>
          </cell>
        </row>
        <row r="5649">
          <cell r="C5649" t="str">
            <v>QFx2Wd</v>
          </cell>
        </row>
        <row r="5650">
          <cell r="C5650" t="str">
            <v>Py8e4e</v>
          </cell>
        </row>
        <row r="5651">
          <cell r="C5651" t="str">
            <v>jjuDDq</v>
          </cell>
        </row>
        <row r="5652">
          <cell r="C5652" t="str">
            <v>xc1YoH</v>
          </cell>
        </row>
        <row r="5653">
          <cell r="C5653" t="str">
            <v>Ak3LZ7</v>
          </cell>
          <cell r="D5653" t="str">
            <v>39713989520</v>
          </cell>
        </row>
        <row r="5654">
          <cell r="C5654" t="str">
            <v>HvZwTb</v>
          </cell>
        </row>
        <row r="5655">
          <cell r="C5655" t="str">
            <v>BcRsen</v>
          </cell>
        </row>
        <row r="5656">
          <cell r="C5656" t="str">
            <v>nziZ4F</v>
          </cell>
        </row>
        <row r="5657">
          <cell r="C5657" t="str">
            <v>XgkK65</v>
          </cell>
        </row>
        <row r="5658">
          <cell r="C5658" t="str">
            <v>V91u93</v>
          </cell>
        </row>
        <row r="5659">
          <cell r="C5659" t="str">
            <v>TNcFty</v>
          </cell>
        </row>
        <row r="5660">
          <cell r="C5660" t="str">
            <v>SJILti</v>
          </cell>
        </row>
        <row r="5661">
          <cell r="C5661" t="str">
            <v>YW6SZ9</v>
          </cell>
        </row>
        <row r="5662">
          <cell r="C5662" t="str">
            <v>HKurP2</v>
          </cell>
        </row>
        <row r="5663">
          <cell r="C5663" t="str">
            <v>DTrsFr</v>
          </cell>
        </row>
        <row r="5664">
          <cell r="C5664" t="str">
            <v>H0UGX8</v>
          </cell>
        </row>
        <row r="5665">
          <cell r="C5665" t="str">
            <v>67Xd4k</v>
          </cell>
        </row>
        <row r="5666">
          <cell r="C5666" t="str">
            <v>YMrj9t</v>
          </cell>
        </row>
        <row r="5667">
          <cell r="C5667" t="str">
            <v>WKCOaD</v>
          </cell>
        </row>
        <row r="5668">
          <cell r="C5668" t="str">
            <v>2i5SzZ</v>
          </cell>
        </row>
        <row r="5669">
          <cell r="C5669" t="str">
            <v>MAFGbf</v>
          </cell>
        </row>
        <row r="5670">
          <cell r="C5670" t="str">
            <v>2u6adG</v>
          </cell>
        </row>
        <row r="5671">
          <cell r="C5671" t="str">
            <v>gkARyp</v>
          </cell>
        </row>
        <row r="5672">
          <cell r="C5672" t="str">
            <v>2c77Mc</v>
          </cell>
          <cell r="D5672" t="str">
            <v>71568905068</v>
          </cell>
        </row>
        <row r="5673">
          <cell r="C5673" t="str">
            <v>J9l3Kj</v>
          </cell>
        </row>
        <row r="5674">
          <cell r="C5674" t="str">
            <v>iLk1ua</v>
          </cell>
        </row>
        <row r="5675">
          <cell r="C5675" t="str">
            <v>ymPy6s</v>
          </cell>
        </row>
        <row r="5676">
          <cell r="C5676" t="str">
            <v>Q5hVE2</v>
          </cell>
        </row>
        <row r="5677">
          <cell r="C5677" t="str">
            <v>j3bADj</v>
          </cell>
          <cell r="D5677" t="str">
            <v>01036775500</v>
          </cell>
        </row>
        <row r="5678">
          <cell r="C5678" t="str">
            <v>ZlIUlZ</v>
          </cell>
        </row>
        <row r="5679">
          <cell r="C5679" t="str">
            <v>Fj9ErK</v>
          </cell>
        </row>
        <row r="5680">
          <cell r="C5680" t="str">
            <v>fh9Mno</v>
          </cell>
        </row>
        <row r="5681">
          <cell r="C5681" t="str">
            <v>vIUPPn</v>
          </cell>
        </row>
        <row r="5682">
          <cell r="C5682" t="str">
            <v>FeCDE7</v>
          </cell>
        </row>
        <row r="5683">
          <cell r="C5683" t="str">
            <v>vP1UkL</v>
          </cell>
        </row>
        <row r="5684">
          <cell r="C5684" t="str">
            <v>qxXCUo</v>
          </cell>
        </row>
        <row r="5685">
          <cell r="C5685" t="str">
            <v>yJbZxT</v>
          </cell>
        </row>
        <row r="5686">
          <cell r="C5686" t="str">
            <v>hNl4Js</v>
          </cell>
        </row>
        <row r="5687">
          <cell r="C5687" t="str">
            <v>xzZ5xF</v>
          </cell>
        </row>
        <row r="5688">
          <cell r="C5688" t="str">
            <v>WMfS8c</v>
          </cell>
        </row>
        <row r="5689">
          <cell r="C5689" t="str">
            <v>uDtAaS</v>
          </cell>
        </row>
        <row r="5690">
          <cell r="C5690" t="str">
            <v>4kMr8w</v>
          </cell>
        </row>
        <row r="5691">
          <cell r="C5691" t="str">
            <v>EpijhB</v>
          </cell>
        </row>
        <row r="5692">
          <cell r="C5692" t="str">
            <v>YkDCOe</v>
          </cell>
        </row>
        <row r="5693">
          <cell r="C5693" t="str">
            <v>x4gnoR</v>
          </cell>
          <cell r="D5693" t="str">
            <v>27491153534</v>
          </cell>
        </row>
        <row r="5694">
          <cell r="C5694" t="str">
            <v>BAZZoU</v>
          </cell>
        </row>
        <row r="5695">
          <cell r="C5695" t="str">
            <v>ndT0MZ</v>
          </cell>
          <cell r="D5695" t="str">
            <v>01084592509</v>
          </cell>
        </row>
        <row r="5696">
          <cell r="C5696" t="str">
            <v>2P0P78</v>
          </cell>
        </row>
        <row r="5697">
          <cell r="C5697" t="str">
            <v>MkcZ2n</v>
          </cell>
        </row>
        <row r="5698">
          <cell r="C5698" t="str">
            <v>AbYDaR</v>
          </cell>
        </row>
        <row r="5699">
          <cell r="C5699" t="str">
            <v>C7ABNM</v>
          </cell>
        </row>
        <row r="5700">
          <cell r="C5700" t="str">
            <v>et2YyC</v>
          </cell>
        </row>
        <row r="5701">
          <cell r="C5701" t="str">
            <v>lFgwA4</v>
          </cell>
        </row>
        <row r="5702">
          <cell r="C5702" t="str">
            <v>eMuMIk</v>
          </cell>
        </row>
        <row r="5703">
          <cell r="C5703" t="str">
            <v>fArINt</v>
          </cell>
        </row>
        <row r="5704">
          <cell r="C5704" t="str">
            <v>h93OCw</v>
          </cell>
        </row>
        <row r="5705">
          <cell r="C5705" t="str">
            <v>VlGpAZ</v>
          </cell>
          <cell r="D5705" t="str">
            <v>08417029508</v>
          </cell>
        </row>
        <row r="5706">
          <cell r="C5706" t="str">
            <v>HuerW4</v>
          </cell>
        </row>
        <row r="5707">
          <cell r="C5707" t="str">
            <v>piBuiD</v>
          </cell>
        </row>
        <row r="5708">
          <cell r="C5708" t="str">
            <v>04xcxC</v>
          </cell>
          <cell r="D5708" t="str">
            <v>00274124580</v>
          </cell>
        </row>
        <row r="5709">
          <cell r="C5709" t="str">
            <v>tH6S0u</v>
          </cell>
        </row>
        <row r="5710">
          <cell r="C5710" t="str">
            <v>kDytbx</v>
          </cell>
        </row>
        <row r="5711">
          <cell r="C5711" t="str">
            <v>EtjcTb</v>
          </cell>
        </row>
        <row r="5712">
          <cell r="C5712" t="str">
            <v>dQhuym</v>
          </cell>
        </row>
        <row r="5713">
          <cell r="C5713" t="str">
            <v>O6txSi</v>
          </cell>
        </row>
        <row r="5714">
          <cell r="C5714" t="str">
            <v>2XHZ6r</v>
          </cell>
        </row>
        <row r="5715">
          <cell r="C5715" t="str">
            <v>OixBH1</v>
          </cell>
        </row>
        <row r="5716">
          <cell r="C5716" t="str">
            <v>5KmYHb</v>
          </cell>
        </row>
        <row r="5717">
          <cell r="C5717" t="str">
            <v>K29UxC</v>
          </cell>
        </row>
        <row r="5718">
          <cell r="C5718" t="str">
            <v>Dohq5S</v>
          </cell>
        </row>
        <row r="5719">
          <cell r="C5719" t="str">
            <v>SceRx0</v>
          </cell>
        </row>
        <row r="5720">
          <cell r="C5720" t="str">
            <v>aRvCik</v>
          </cell>
        </row>
        <row r="5721">
          <cell r="C5721" t="str">
            <v>7PL2yE</v>
          </cell>
        </row>
        <row r="5722">
          <cell r="C5722" t="str">
            <v>a2WW78</v>
          </cell>
        </row>
        <row r="5723">
          <cell r="C5723" t="str">
            <v>ElIRlq</v>
          </cell>
        </row>
        <row r="5724">
          <cell r="C5724" t="str">
            <v>DEennw</v>
          </cell>
        </row>
        <row r="5725">
          <cell r="C5725" t="str">
            <v>5Xo6Dv</v>
          </cell>
        </row>
        <row r="5726">
          <cell r="C5726" t="str">
            <v>uy29Km</v>
          </cell>
        </row>
        <row r="5727">
          <cell r="C5727" t="str">
            <v>4lPgUk</v>
          </cell>
        </row>
        <row r="5728">
          <cell r="C5728" t="str">
            <v>0Ygzsb</v>
          </cell>
        </row>
        <row r="5729">
          <cell r="C5729" t="str">
            <v>9KBozW</v>
          </cell>
        </row>
        <row r="5730">
          <cell r="C5730" t="str">
            <v>FByEcZ</v>
          </cell>
        </row>
        <row r="5731">
          <cell r="C5731" t="str">
            <v>YmCQlw</v>
          </cell>
          <cell r="D5731" t="str">
            <v>01289461562</v>
          </cell>
        </row>
        <row r="5732">
          <cell r="C5732" t="str">
            <v>Ax93g7</v>
          </cell>
        </row>
        <row r="5733">
          <cell r="C5733" t="str">
            <v>BJ66DU</v>
          </cell>
        </row>
        <row r="5734">
          <cell r="C5734" t="str">
            <v>HKajM6</v>
          </cell>
        </row>
        <row r="5735">
          <cell r="C5735" t="str">
            <v>XFgaBh</v>
          </cell>
          <cell r="D5735" t="str">
            <v>02379431582</v>
          </cell>
        </row>
        <row r="5736">
          <cell r="C5736" t="str">
            <v>dWyoFH</v>
          </cell>
        </row>
        <row r="5737">
          <cell r="C5737" t="str">
            <v>ni6GIL</v>
          </cell>
        </row>
        <row r="5738">
          <cell r="C5738" t="str">
            <v>39RjAF</v>
          </cell>
        </row>
        <row r="5739">
          <cell r="C5739" t="str">
            <v>ahBEvz</v>
          </cell>
        </row>
        <row r="5740">
          <cell r="C5740" t="str">
            <v>fBZhEc</v>
          </cell>
        </row>
        <row r="5741">
          <cell r="C5741" t="str">
            <v>C87H71</v>
          </cell>
        </row>
        <row r="5742">
          <cell r="C5742" t="str">
            <v>n9nXGx</v>
          </cell>
          <cell r="D5742" t="str">
            <v>03407318502</v>
          </cell>
        </row>
        <row r="5743">
          <cell r="C5743" t="str">
            <v>T0Ty4a</v>
          </cell>
        </row>
        <row r="5744">
          <cell r="C5744" t="str">
            <v>TFQvqV</v>
          </cell>
        </row>
        <row r="5745">
          <cell r="C5745" t="str">
            <v>zbOgAd</v>
          </cell>
        </row>
        <row r="5746">
          <cell r="C5746" t="str">
            <v>M7utCJ</v>
          </cell>
        </row>
        <row r="5747">
          <cell r="C5747" t="str">
            <v>hw3mAa</v>
          </cell>
        </row>
        <row r="5748">
          <cell r="C5748" t="str">
            <v>1cqveh</v>
          </cell>
        </row>
        <row r="5749">
          <cell r="C5749" t="str">
            <v>ILKjBc</v>
          </cell>
        </row>
        <row r="5750">
          <cell r="C5750" t="str">
            <v>OwAJi0</v>
          </cell>
        </row>
        <row r="5751">
          <cell r="C5751" t="str">
            <v>YY0O8F</v>
          </cell>
          <cell r="D5751" t="str">
            <v>19551282515</v>
          </cell>
        </row>
        <row r="5752">
          <cell r="C5752" t="str">
            <v>94W1rS</v>
          </cell>
        </row>
        <row r="5753">
          <cell r="C5753" t="str">
            <v>hTU3QZ</v>
          </cell>
        </row>
        <row r="5754">
          <cell r="C5754" t="str">
            <v>DIrjeV</v>
          </cell>
        </row>
        <row r="5755">
          <cell r="C5755" t="str">
            <v>oYmwPY</v>
          </cell>
        </row>
        <row r="5756">
          <cell r="C5756" t="str">
            <v>iJWVhE</v>
          </cell>
        </row>
        <row r="5757">
          <cell r="C5757" t="str">
            <v>tC0AYn</v>
          </cell>
        </row>
        <row r="5758">
          <cell r="C5758" t="str">
            <v>yHiBbG</v>
          </cell>
        </row>
        <row r="5759">
          <cell r="C5759" t="str">
            <v>rd8o7c</v>
          </cell>
        </row>
        <row r="5760">
          <cell r="C5760" t="str">
            <v>6NGkzq</v>
          </cell>
        </row>
        <row r="5761">
          <cell r="C5761" t="str">
            <v>8PGuRm</v>
          </cell>
        </row>
        <row r="5762">
          <cell r="C5762" t="str">
            <v>cBeS8c</v>
          </cell>
        </row>
        <row r="5763">
          <cell r="C5763" t="str">
            <v>B8Pofi</v>
          </cell>
        </row>
        <row r="5764">
          <cell r="C5764" t="str">
            <v>WX8Zdj</v>
          </cell>
        </row>
        <row r="5765">
          <cell r="C5765" t="str">
            <v>oSbFQc</v>
          </cell>
        </row>
        <row r="5766">
          <cell r="C5766" t="str">
            <v>AKmUI0</v>
          </cell>
        </row>
        <row r="5767">
          <cell r="C5767" t="str">
            <v>MDt7Ws</v>
          </cell>
        </row>
        <row r="5768">
          <cell r="C5768" t="str">
            <v>Q7O6Q2</v>
          </cell>
        </row>
        <row r="5769">
          <cell r="C5769" t="str">
            <v>suFQN7</v>
          </cell>
        </row>
        <row r="5770">
          <cell r="C5770" t="str">
            <v>dGNox6</v>
          </cell>
        </row>
        <row r="5771">
          <cell r="C5771" t="str">
            <v>Yub3mM</v>
          </cell>
        </row>
        <row r="5772">
          <cell r="C5772" t="str">
            <v>wga1cP</v>
          </cell>
        </row>
        <row r="5773">
          <cell r="C5773" t="str">
            <v>b0kXa6</v>
          </cell>
        </row>
        <row r="5774">
          <cell r="C5774" t="str">
            <v>M15Rgf</v>
          </cell>
          <cell r="D5774" t="str">
            <v>29191084504</v>
          </cell>
        </row>
        <row r="5775">
          <cell r="C5775" t="str">
            <v>K7ooUS</v>
          </cell>
        </row>
        <row r="5776">
          <cell r="C5776" t="str">
            <v>91IWaW</v>
          </cell>
        </row>
        <row r="5777">
          <cell r="C5777" t="str">
            <v>1T7Dnu</v>
          </cell>
        </row>
        <row r="5778">
          <cell r="C5778" t="str">
            <v>m6Jx0S</v>
          </cell>
        </row>
        <row r="5779">
          <cell r="C5779" t="str">
            <v>23aoyh</v>
          </cell>
        </row>
        <row r="5780">
          <cell r="C5780" t="str">
            <v>9Yc9Fd</v>
          </cell>
        </row>
        <row r="5781">
          <cell r="C5781" t="str">
            <v>C0obi1</v>
          </cell>
        </row>
        <row r="5782">
          <cell r="C5782" t="str">
            <v>X8wRcP</v>
          </cell>
        </row>
        <row r="5783">
          <cell r="C5783" t="str">
            <v>Y7R55e</v>
          </cell>
        </row>
        <row r="5784">
          <cell r="C5784" t="str">
            <v>osLFF5</v>
          </cell>
        </row>
        <row r="5785">
          <cell r="C5785" t="str">
            <v>rs0O3V</v>
          </cell>
        </row>
        <row r="5786">
          <cell r="C5786" t="str">
            <v>3bdsL1</v>
          </cell>
        </row>
        <row r="5787">
          <cell r="C5787" t="str">
            <v>tq24Ee</v>
          </cell>
        </row>
        <row r="5788">
          <cell r="C5788" t="str">
            <v>ENVsSo</v>
          </cell>
        </row>
        <row r="5789">
          <cell r="C5789" t="str">
            <v>tD5W7y</v>
          </cell>
          <cell r="D5789" t="str">
            <v>85821702542</v>
          </cell>
        </row>
        <row r="5790">
          <cell r="C5790" t="str">
            <v>uGkX4V</v>
          </cell>
          <cell r="D5790" t="str">
            <v>05101186589</v>
          </cell>
        </row>
        <row r="5791">
          <cell r="C5791" t="str">
            <v>IjKRYj</v>
          </cell>
        </row>
        <row r="5792">
          <cell r="C5792" t="str">
            <v>iPrfYI</v>
          </cell>
        </row>
        <row r="5793">
          <cell r="C5793" t="str">
            <v>QSeZwC</v>
          </cell>
        </row>
        <row r="5794">
          <cell r="C5794" t="str">
            <v>nPtCSE</v>
          </cell>
        </row>
        <row r="5795">
          <cell r="C5795" t="str">
            <v>4rdqHl</v>
          </cell>
          <cell r="D5795" t="str">
            <v>37099370510</v>
          </cell>
        </row>
        <row r="5796">
          <cell r="C5796" t="str">
            <v>78T36C</v>
          </cell>
        </row>
        <row r="5797">
          <cell r="C5797" t="str">
            <v>D7oPpt</v>
          </cell>
          <cell r="D5797" t="str">
            <v>00026173581</v>
          </cell>
        </row>
        <row r="5798">
          <cell r="C5798" t="str">
            <v>zrLvVo</v>
          </cell>
          <cell r="D5798" t="str">
            <v>94126631534</v>
          </cell>
        </row>
        <row r="5799">
          <cell r="C5799" t="str">
            <v>VzcKqz</v>
          </cell>
        </row>
        <row r="5800">
          <cell r="C5800" t="str">
            <v>EESZzL</v>
          </cell>
        </row>
        <row r="5801">
          <cell r="C5801" t="str">
            <v>YOkZiz</v>
          </cell>
        </row>
        <row r="5802">
          <cell r="C5802" t="str">
            <v>BXhinL</v>
          </cell>
        </row>
        <row r="5803">
          <cell r="C5803" t="str">
            <v>MNoVOV</v>
          </cell>
        </row>
        <row r="5804">
          <cell r="C5804" t="str">
            <v>nRc9rh</v>
          </cell>
        </row>
        <row r="5805">
          <cell r="C5805" t="str">
            <v>tf7rqT</v>
          </cell>
        </row>
        <row r="5806">
          <cell r="C5806" t="str">
            <v>HJwSnw</v>
          </cell>
        </row>
        <row r="5807">
          <cell r="C5807" t="str">
            <v>oG61My</v>
          </cell>
        </row>
        <row r="5808">
          <cell r="C5808" t="str">
            <v>NNzAGT</v>
          </cell>
        </row>
        <row r="5809">
          <cell r="C5809" t="str">
            <v>scM4TA</v>
          </cell>
        </row>
        <row r="5810">
          <cell r="C5810" t="str">
            <v>0rlegR</v>
          </cell>
        </row>
        <row r="5811">
          <cell r="C5811" t="str">
            <v>E6tqcR</v>
          </cell>
        </row>
        <row r="5812">
          <cell r="C5812" t="str">
            <v>WIh2XS</v>
          </cell>
        </row>
        <row r="5813">
          <cell r="C5813" t="str">
            <v>CWOWS6</v>
          </cell>
        </row>
        <row r="5814">
          <cell r="C5814" t="str">
            <v>PvYdqv</v>
          </cell>
        </row>
        <row r="5815">
          <cell r="C5815" t="str">
            <v>00tROE</v>
          </cell>
        </row>
        <row r="5816">
          <cell r="C5816" t="str">
            <v>vj0I6I</v>
          </cell>
        </row>
        <row r="5817">
          <cell r="C5817" t="str">
            <v>OFZlSr</v>
          </cell>
          <cell r="D5817" t="str">
            <v>78906628587</v>
          </cell>
        </row>
        <row r="5818">
          <cell r="C5818" t="str">
            <v>04qI22</v>
          </cell>
          <cell r="D5818" t="str">
            <v>67904998572</v>
          </cell>
        </row>
        <row r="5819">
          <cell r="C5819" t="str">
            <v>8JbEvq</v>
          </cell>
        </row>
        <row r="5820">
          <cell r="C5820" t="str">
            <v>MCRCDK</v>
          </cell>
        </row>
        <row r="5821">
          <cell r="C5821" t="str">
            <v>H989Et</v>
          </cell>
        </row>
        <row r="5822">
          <cell r="C5822" t="str">
            <v>4yjigl</v>
          </cell>
        </row>
        <row r="5823">
          <cell r="C5823" t="str">
            <v>LGLZKI</v>
          </cell>
          <cell r="D5823" t="str">
            <v>90366476572</v>
          </cell>
        </row>
        <row r="5824">
          <cell r="C5824" t="str">
            <v>igc0QC</v>
          </cell>
        </row>
        <row r="5825">
          <cell r="C5825" t="str">
            <v>6ydx0E</v>
          </cell>
        </row>
        <row r="5826">
          <cell r="C5826" t="str">
            <v>kgwpt9</v>
          </cell>
        </row>
        <row r="5827">
          <cell r="C5827" t="str">
            <v>eLAR2d</v>
          </cell>
          <cell r="D5827" t="str">
            <v>94326231572</v>
          </cell>
        </row>
        <row r="5828">
          <cell r="C5828" t="str">
            <v>eyeAn2</v>
          </cell>
          <cell r="D5828" t="str">
            <v>25355163572</v>
          </cell>
        </row>
        <row r="5829">
          <cell r="C5829" t="str">
            <v>XngWES</v>
          </cell>
          <cell r="D5829" t="str">
            <v>31977359515</v>
          </cell>
        </row>
        <row r="5830">
          <cell r="C5830" t="str">
            <v>CdzW7e</v>
          </cell>
        </row>
        <row r="5831">
          <cell r="C5831" t="str">
            <v>4WF9Xi</v>
          </cell>
        </row>
        <row r="5832">
          <cell r="C5832" t="str">
            <v>PsYe5k</v>
          </cell>
        </row>
        <row r="5833">
          <cell r="C5833" t="str">
            <v>VR64op</v>
          </cell>
        </row>
        <row r="5834">
          <cell r="C5834" t="str">
            <v>nVTOgV</v>
          </cell>
        </row>
        <row r="5835">
          <cell r="C5835" t="str">
            <v>4rDFiQ</v>
          </cell>
        </row>
        <row r="5836">
          <cell r="C5836" t="str">
            <v>ocs12f</v>
          </cell>
        </row>
        <row r="5837">
          <cell r="C5837" t="str">
            <v>8q7fWg</v>
          </cell>
        </row>
        <row r="5838">
          <cell r="C5838" t="str">
            <v>vEmXBv</v>
          </cell>
        </row>
        <row r="5839">
          <cell r="C5839" t="str">
            <v>oicY6J</v>
          </cell>
          <cell r="D5839" t="str">
            <v>82912173515</v>
          </cell>
        </row>
        <row r="5840">
          <cell r="C5840" t="str">
            <v>BIfJSR</v>
          </cell>
        </row>
        <row r="5841">
          <cell r="C5841" t="str">
            <v>Q71tke</v>
          </cell>
        </row>
        <row r="5842">
          <cell r="C5842" t="str">
            <v>AnTmI6</v>
          </cell>
        </row>
        <row r="5843">
          <cell r="C5843" t="str">
            <v>f9aOUZ</v>
          </cell>
        </row>
        <row r="5844">
          <cell r="C5844" t="str">
            <v>otULXn</v>
          </cell>
        </row>
        <row r="5845">
          <cell r="C5845" t="str">
            <v>npBwPV</v>
          </cell>
          <cell r="D5845" t="str">
            <v>40463745515</v>
          </cell>
        </row>
        <row r="5846">
          <cell r="C5846" t="str">
            <v>9pMqhI</v>
          </cell>
        </row>
        <row r="5847">
          <cell r="C5847" t="str">
            <v>sBqvPA</v>
          </cell>
        </row>
        <row r="5848">
          <cell r="C5848" t="str">
            <v>DPZzfu</v>
          </cell>
        </row>
        <row r="5849">
          <cell r="C5849" t="str">
            <v>JkeTpJ</v>
          </cell>
        </row>
        <row r="5850">
          <cell r="C5850" t="str">
            <v>teLjRL</v>
          </cell>
          <cell r="D5850" t="str">
            <v>02830252551</v>
          </cell>
        </row>
        <row r="5851">
          <cell r="C5851" t="str">
            <v>cBlIyW</v>
          </cell>
          <cell r="D5851" t="str">
            <v>02830252551</v>
          </cell>
        </row>
        <row r="5852">
          <cell r="C5852" t="str">
            <v>0XzAb7</v>
          </cell>
        </row>
        <row r="5853">
          <cell r="C5853" t="str">
            <v>qtkNa4</v>
          </cell>
        </row>
        <row r="5854">
          <cell r="C5854" t="str">
            <v>LSxYHy</v>
          </cell>
        </row>
        <row r="5855">
          <cell r="C5855" t="str">
            <v>RzOkua</v>
          </cell>
        </row>
        <row r="5856">
          <cell r="C5856" t="str">
            <v>t06Ff5</v>
          </cell>
        </row>
        <row r="5857">
          <cell r="C5857" t="str">
            <v>eZ3y30</v>
          </cell>
        </row>
        <row r="5858">
          <cell r="C5858" t="str">
            <v>fdVO08</v>
          </cell>
        </row>
        <row r="5859">
          <cell r="C5859" t="str">
            <v>bzWS2J</v>
          </cell>
        </row>
        <row r="5860">
          <cell r="C5860" t="str">
            <v>QaEn34</v>
          </cell>
        </row>
        <row r="5861">
          <cell r="C5861" t="str">
            <v>X4UcaW</v>
          </cell>
        </row>
        <row r="5862">
          <cell r="C5862" t="str">
            <v>LDTtgx</v>
          </cell>
        </row>
        <row r="5863">
          <cell r="C5863" t="str">
            <v>QHVMDZ</v>
          </cell>
        </row>
        <row r="5864">
          <cell r="C5864" t="str">
            <v>ESSe18</v>
          </cell>
        </row>
        <row r="5865">
          <cell r="C5865" t="str">
            <v>CD6Ef0</v>
          </cell>
        </row>
        <row r="5866">
          <cell r="C5866" t="str">
            <v>rnFOlx</v>
          </cell>
        </row>
        <row r="5867">
          <cell r="C5867" t="str">
            <v>BvGmCr</v>
          </cell>
          <cell r="D5867" t="str">
            <v>03899158580</v>
          </cell>
        </row>
        <row r="5868">
          <cell r="C5868" t="str">
            <v>PxRHo9</v>
          </cell>
        </row>
        <row r="5869">
          <cell r="C5869" t="str">
            <v>K4WwhS</v>
          </cell>
        </row>
        <row r="5870">
          <cell r="C5870" t="str">
            <v>GAbRNb</v>
          </cell>
          <cell r="D5870" t="str">
            <v>01944834524</v>
          </cell>
        </row>
        <row r="5871">
          <cell r="C5871" t="str">
            <v>yQNJE7</v>
          </cell>
        </row>
        <row r="5872">
          <cell r="C5872" t="str">
            <v>A2oC3W</v>
          </cell>
        </row>
        <row r="5873">
          <cell r="C5873" t="str">
            <v>pGfPyN</v>
          </cell>
        </row>
        <row r="5874">
          <cell r="C5874" t="str">
            <v>1MmWAK</v>
          </cell>
        </row>
        <row r="5875">
          <cell r="C5875" t="str">
            <v>VK9Rpm</v>
          </cell>
        </row>
        <row r="5876">
          <cell r="C5876" t="str">
            <v>wVg8T8</v>
          </cell>
        </row>
        <row r="5877">
          <cell r="C5877" t="str">
            <v>G1THES</v>
          </cell>
        </row>
        <row r="5878">
          <cell r="C5878" t="str">
            <v>cE3j68</v>
          </cell>
        </row>
        <row r="5879">
          <cell r="C5879" t="str">
            <v>VY07X2</v>
          </cell>
        </row>
        <row r="5880">
          <cell r="C5880" t="str">
            <v>qFCYdx</v>
          </cell>
        </row>
        <row r="5881">
          <cell r="C5881" t="str">
            <v>bBe3wC</v>
          </cell>
        </row>
        <row r="5882">
          <cell r="C5882" t="str">
            <v>JMcpIx</v>
          </cell>
        </row>
        <row r="5883">
          <cell r="C5883" t="str">
            <v>ukiAvv</v>
          </cell>
        </row>
        <row r="5884">
          <cell r="C5884" t="str">
            <v>LvTsbr</v>
          </cell>
        </row>
        <row r="5885">
          <cell r="C5885" t="str">
            <v>h6eMiN</v>
          </cell>
        </row>
        <row r="5886">
          <cell r="C5886" t="str">
            <v>2mJui0</v>
          </cell>
        </row>
        <row r="5887">
          <cell r="C5887" t="str">
            <v>b2GpwB</v>
          </cell>
        </row>
        <row r="5888">
          <cell r="C5888" t="str">
            <v>v1XaAP</v>
          </cell>
        </row>
        <row r="5889">
          <cell r="C5889" t="str">
            <v>1wqZJo</v>
          </cell>
        </row>
        <row r="5890">
          <cell r="C5890" t="str">
            <v>mG64NQ</v>
          </cell>
        </row>
        <row r="5891">
          <cell r="C5891" t="str">
            <v>eOUrkv</v>
          </cell>
        </row>
        <row r="5892">
          <cell r="C5892" t="str">
            <v>X5ofg7</v>
          </cell>
        </row>
        <row r="5893">
          <cell r="C5893" t="str">
            <v>Iwelsp</v>
          </cell>
        </row>
        <row r="5894">
          <cell r="C5894" t="str">
            <v>DBINXM</v>
          </cell>
        </row>
        <row r="5895">
          <cell r="C5895" t="str">
            <v>tRFG1V</v>
          </cell>
        </row>
        <row r="5896">
          <cell r="C5896" t="str">
            <v>yHp8KA</v>
          </cell>
        </row>
        <row r="5897">
          <cell r="C5897" t="str">
            <v>QUgZik</v>
          </cell>
        </row>
        <row r="5898">
          <cell r="C5898" t="str">
            <v>vqFwT0</v>
          </cell>
        </row>
        <row r="5899">
          <cell r="C5899" t="str">
            <v>V8iEHJ</v>
          </cell>
        </row>
        <row r="5900">
          <cell r="C5900" t="str">
            <v>NzYxs0</v>
          </cell>
          <cell r="D5900" t="str">
            <v>00430985096</v>
          </cell>
        </row>
        <row r="5901">
          <cell r="C5901" t="str">
            <v>a38CLp</v>
          </cell>
        </row>
        <row r="5902">
          <cell r="C5902" t="str">
            <v>6R1qWC</v>
          </cell>
        </row>
        <row r="5903">
          <cell r="C5903" t="str">
            <v>dwlSTF</v>
          </cell>
        </row>
        <row r="5904">
          <cell r="C5904" t="str">
            <v>TlQ0Wn</v>
          </cell>
        </row>
        <row r="5905">
          <cell r="C5905" t="str">
            <v>Vb3yEl</v>
          </cell>
        </row>
        <row r="5906">
          <cell r="C5906" t="str">
            <v>pqWCBd</v>
          </cell>
        </row>
        <row r="5907">
          <cell r="C5907" t="str">
            <v>1cnEfR</v>
          </cell>
          <cell r="D5907" t="str">
            <v>82679479572</v>
          </cell>
        </row>
        <row r="5908">
          <cell r="C5908" t="str">
            <v>1Jdkm5</v>
          </cell>
        </row>
        <row r="5909">
          <cell r="C5909" t="str">
            <v>OOD6at</v>
          </cell>
        </row>
        <row r="5910">
          <cell r="C5910" t="str">
            <v>lSMNyJ</v>
          </cell>
        </row>
        <row r="5911">
          <cell r="C5911" t="str">
            <v>Oztkh7</v>
          </cell>
        </row>
        <row r="5912">
          <cell r="C5912" t="str">
            <v>WL9RxV</v>
          </cell>
        </row>
        <row r="5913">
          <cell r="C5913" t="str">
            <v>JW5wB1</v>
          </cell>
        </row>
        <row r="5914">
          <cell r="C5914" t="str">
            <v>lVDafE</v>
          </cell>
          <cell r="D5914" t="str">
            <v>01798305542</v>
          </cell>
        </row>
        <row r="5915">
          <cell r="C5915" t="str">
            <v>bF3MwX</v>
          </cell>
        </row>
        <row r="5916">
          <cell r="C5916" t="str">
            <v>RTDZvr</v>
          </cell>
        </row>
        <row r="5917">
          <cell r="C5917" t="str">
            <v>hkIT2n</v>
          </cell>
        </row>
        <row r="5918">
          <cell r="C5918" t="str">
            <v>NHTBlR</v>
          </cell>
        </row>
        <row r="5919">
          <cell r="C5919" t="str">
            <v>CXTps6</v>
          </cell>
        </row>
        <row r="5920">
          <cell r="C5920" t="str">
            <v>vG9bnM</v>
          </cell>
        </row>
        <row r="5921">
          <cell r="C5921" t="str">
            <v>LCH5nJ</v>
          </cell>
        </row>
        <row r="5922">
          <cell r="C5922" t="str">
            <v>65ykX7</v>
          </cell>
        </row>
        <row r="5923">
          <cell r="C5923" t="str">
            <v>GK9RW3</v>
          </cell>
        </row>
        <row r="5924">
          <cell r="C5924" t="str">
            <v>xdd8KE</v>
          </cell>
        </row>
        <row r="5925">
          <cell r="C5925" t="str">
            <v>pzzDZp</v>
          </cell>
        </row>
        <row r="5926">
          <cell r="C5926" t="str">
            <v>RH96PE</v>
          </cell>
        </row>
        <row r="5927">
          <cell r="C5927" t="str">
            <v>9qYjDR</v>
          </cell>
        </row>
        <row r="5928">
          <cell r="C5928" t="str">
            <v>CVuuwb</v>
          </cell>
        </row>
        <row r="5929">
          <cell r="C5929" t="str">
            <v>RiVcWz</v>
          </cell>
        </row>
        <row r="5930">
          <cell r="C5930" t="str">
            <v>6sRl96</v>
          </cell>
        </row>
        <row r="5931">
          <cell r="C5931" t="str">
            <v>zk9OjI</v>
          </cell>
        </row>
        <row r="5932">
          <cell r="C5932" t="str">
            <v>FRhn7i</v>
          </cell>
        </row>
        <row r="5933">
          <cell r="C5933" t="str">
            <v>NoiaGH</v>
          </cell>
        </row>
        <row r="5934">
          <cell r="C5934" t="str">
            <v>p3JrEe</v>
          </cell>
        </row>
        <row r="5935">
          <cell r="C5935" t="str">
            <v>n0jxjr</v>
          </cell>
          <cell r="D5935" t="str">
            <v>08675342578</v>
          </cell>
        </row>
        <row r="5936">
          <cell r="C5936" t="str">
            <v>Js4a3w</v>
          </cell>
          <cell r="D5936" t="str">
            <v>03318617555</v>
          </cell>
        </row>
        <row r="5937">
          <cell r="C5937" t="str">
            <v>QWYoZg</v>
          </cell>
        </row>
        <row r="5938">
          <cell r="C5938" t="str">
            <v>gmekfK</v>
          </cell>
        </row>
        <row r="5939">
          <cell r="C5939" t="str">
            <v>vt6Wvz</v>
          </cell>
          <cell r="D5939" t="str">
            <v>05178279565</v>
          </cell>
        </row>
        <row r="5940">
          <cell r="C5940" t="str">
            <v>ppsI0S</v>
          </cell>
        </row>
        <row r="5941">
          <cell r="C5941" t="str">
            <v>v1Apwp</v>
          </cell>
        </row>
        <row r="5942">
          <cell r="C5942" t="str">
            <v>G67vC5</v>
          </cell>
          <cell r="D5942" t="str">
            <v>92524516504</v>
          </cell>
        </row>
        <row r="5943">
          <cell r="C5943" t="str">
            <v>VzD3CC</v>
          </cell>
        </row>
        <row r="5944">
          <cell r="C5944" t="str">
            <v>UFaqo9</v>
          </cell>
          <cell r="D5944" t="str">
            <v>26248654549</v>
          </cell>
        </row>
        <row r="5945">
          <cell r="C5945" t="str">
            <v>wno0S1</v>
          </cell>
        </row>
        <row r="5946">
          <cell r="C5946" t="str">
            <v>eFHkAb</v>
          </cell>
        </row>
        <row r="5947">
          <cell r="C5947" t="str">
            <v>6gJ64J</v>
          </cell>
        </row>
        <row r="5948">
          <cell r="C5948" t="str">
            <v>JR3oup</v>
          </cell>
        </row>
        <row r="5949">
          <cell r="C5949" t="str">
            <v>Kmvq27</v>
          </cell>
        </row>
        <row r="5950">
          <cell r="C5950" t="str">
            <v>TYpUmQ</v>
          </cell>
        </row>
        <row r="5951">
          <cell r="C5951" t="str">
            <v>rX9ba7</v>
          </cell>
        </row>
        <row r="5952">
          <cell r="C5952" t="str">
            <v>ES6Vt9</v>
          </cell>
        </row>
        <row r="5953">
          <cell r="C5953" t="str">
            <v>mhtrRQ</v>
          </cell>
        </row>
        <row r="5954">
          <cell r="C5954" t="str">
            <v>c8DwzO</v>
          </cell>
        </row>
        <row r="5955">
          <cell r="C5955" t="str">
            <v>6sP10n</v>
          </cell>
        </row>
        <row r="5956">
          <cell r="C5956" t="str">
            <v>yh35D5</v>
          </cell>
        </row>
        <row r="5957">
          <cell r="C5957" t="str">
            <v>Ai0KZp</v>
          </cell>
        </row>
        <row r="5958">
          <cell r="C5958" t="str">
            <v>Ui90Hh</v>
          </cell>
        </row>
        <row r="5959">
          <cell r="C5959" t="str">
            <v>aoj42i</v>
          </cell>
        </row>
        <row r="5960">
          <cell r="C5960" t="str">
            <v>sP5UOC</v>
          </cell>
        </row>
        <row r="5961">
          <cell r="C5961" t="str">
            <v>AXmFR4</v>
          </cell>
        </row>
        <row r="5962">
          <cell r="C5962" t="str">
            <v>wHfvD4</v>
          </cell>
        </row>
        <row r="5963">
          <cell r="C5963" t="str">
            <v>OAopVJ</v>
          </cell>
        </row>
        <row r="5964">
          <cell r="C5964" t="str">
            <v>XyZx3m</v>
          </cell>
        </row>
        <row r="5965">
          <cell r="C5965" t="str">
            <v>0emGmI</v>
          </cell>
        </row>
        <row r="5966">
          <cell r="C5966" t="str">
            <v>wN0OBk</v>
          </cell>
        </row>
        <row r="5967">
          <cell r="C5967" t="str">
            <v>UCwS02</v>
          </cell>
        </row>
        <row r="5968">
          <cell r="C5968" t="str">
            <v>3278wL</v>
          </cell>
        </row>
        <row r="5969">
          <cell r="C5969" t="str">
            <v>g95xJY</v>
          </cell>
        </row>
        <row r="5970">
          <cell r="C5970" t="str">
            <v>fDg3Jd</v>
          </cell>
        </row>
        <row r="5971">
          <cell r="C5971" t="str">
            <v>MJvbpg</v>
          </cell>
        </row>
        <row r="5972">
          <cell r="C5972" t="str">
            <v>8lsNbq</v>
          </cell>
        </row>
        <row r="5973">
          <cell r="C5973" t="str">
            <v>CjIvLv</v>
          </cell>
        </row>
        <row r="5974">
          <cell r="C5974" t="str">
            <v>NXHBPu</v>
          </cell>
        </row>
        <row r="5975">
          <cell r="C5975" t="str">
            <v>he8Lj9</v>
          </cell>
        </row>
        <row r="5976">
          <cell r="C5976" t="str">
            <v>S1KtUe</v>
          </cell>
        </row>
        <row r="5977">
          <cell r="C5977" t="str">
            <v>hFeAyM</v>
          </cell>
        </row>
        <row r="5978">
          <cell r="C5978" t="str">
            <v>22jshi</v>
          </cell>
        </row>
        <row r="5979">
          <cell r="C5979" t="str">
            <v>I4HmoU</v>
          </cell>
        </row>
        <row r="5980">
          <cell r="C5980" t="str">
            <v>91X9cX</v>
          </cell>
        </row>
        <row r="5981">
          <cell r="C5981" t="str">
            <v>lSQBCD</v>
          </cell>
        </row>
        <row r="5982">
          <cell r="C5982" t="str">
            <v>FBFcBv</v>
          </cell>
        </row>
        <row r="5983">
          <cell r="C5983" t="str">
            <v>iz0eVu</v>
          </cell>
        </row>
        <row r="5984">
          <cell r="C5984" t="str">
            <v>d0PAg6</v>
          </cell>
        </row>
        <row r="5985">
          <cell r="C5985" t="str">
            <v>5o3mnc</v>
          </cell>
        </row>
        <row r="5986">
          <cell r="C5986" t="str">
            <v>cazCzw</v>
          </cell>
        </row>
        <row r="5987">
          <cell r="C5987" t="str">
            <v>f4tgIF</v>
          </cell>
        </row>
        <row r="5988">
          <cell r="C5988" t="str">
            <v>AYVnqf</v>
          </cell>
        </row>
        <row r="5989">
          <cell r="C5989" t="str">
            <v>zbN6Ll</v>
          </cell>
          <cell r="D5989" t="str">
            <v>06144006516</v>
          </cell>
        </row>
        <row r="5990">
          <cell r="C5990" t="str">
            <v>oADhIE</v>
          </cell>
        </row>
        <row r="5991">
          <cell r="C5991" t="str">
            <v>NVRx5H</v>
          </cell>
        </row>
        <row r="5992">
          <cell r="C5992" t="str">
            <v>geyTVX</v>
          </cell>
        </row>
        <row r="5993">
          <cell r="C5993" t="str">
            <v>ZVUDEz</v>
          </cell>
        </row>
        <row r="5994">
          <cell r="C5994" t="str">
            <v>8dcDLg</v>
          </cell>
        </row>
        <row r="5995">
          <cell r="C5995" t="str">
            <v>0Z9XbV</v>
          </cell>
        </row>
        <row r="5996">
          <cell r="C5996" t="str">
            <v>lfiYyD</v>
          </cell>
        </row>
        <row r="5997">
          <cell r="C5997" t="str">
            <v>CSRyD6</v>
          </cell>
        </row>
        <row r="5998">
          <cell r="C5998" t="str">
            <v>Np9wdZ</v>
          </cell>
        </row>
        <row r="5999">
          <cell r="C5999" t="str">
            <v>mUrQWf</v>
          </cell>
          <cell r="D5999" t="str">
            <v>04717671589</v>
          </cell>
        </row>
        <row r="6000">
          <cell r="C6000" t="str">
            <v>wyNYf2</v>
          </cell>
        </row>
        <row r="6001">
          <cell r="C6001" t="str">
            <v>44hJES</v>
          </cell>
        </row>
        <row r="6002">
          <cell r="C6002" t="str">
            <v>K60P6o</v>
          </cell>
        </row>
        <row r="6003">
          <cell r="C6003" t="str">
            <v>tx4kIa</v>
          </cell>
        </row>
        <row r="6004">
          <cell r="C6004" t="str">
            <v>wsOdVp</v>
          </cell>
        </row>
        <row r="6005">
          <cell r="C6005" t="str">
            <v>GPe4ok</v>
          </cell>
        </row>
        <row r="6006">
          <cell r="C6006" t="str">
            <v>ZJFsk6</v>
          </cell>
        </row>
        <row r="6007">
          <cell r="C6007" t="str">
            <v>FYiIH6</v>
          </cell>
        </row>
        <row r="6008">
          <cell r="C6008" t="str">
            <v>oweRf8</v>
          </cell>
        </row>
        <row r="6009">
          <cell r="C6009" t="str">
            <v>ATjsqA</v>
          </cell>
        </row>
        <row r="6010">
          <cell r="C6010" t="str">
            <v>1x8Ea3</v>
          </cell>
        </row>
        <row r="6011">
          <cell r="C6011" t="str">
            <v>nSny1d</v>
          </cell>
        </row>
        <row r="6012">
          <cell r="C6012" t="str">
            <v>QwRdRm</v>
          </cell>
          <cell r="D6012" t="str">
            <v>02718852542</v>
          </cell>
        </row>
        <row r="6013">
          <cell r="C6013" t="str">
            <v>7IJ5vp</v>
          </cell>
        </row>
        <row r="6014">
          <cell r="C6014" t="str">
            <v>gez2Q8</v>
          </cell>
        </row>
        <row r="6015">
          <cell r="C6015" t="str">
            <v>6N3zj3</v>
          </cell>
        </row>
        <row r="6016">
          <cell r="C6016" t="str">
            <v>E78huc</v>
          </cell>
        </row>
        <row r="6017">
          <cell r="C6017" t="str">
            <v>b6Eh4M</v>
          </cell>
        </row>
        <row r="6018">
          <cell r="C6018" t="str">
            <v>uDsTep</v>
          </cell>
        </row>
        <row r="6019">
          <cell r="C6019" t="str">
            <v>XB0Vch</v>
          </cell>
        </row>
        <row r="6020">
          <cell r="C6020" t="str">
            <v>tFeljB</v>
          </cell>
        </row>
        <row r="6021">
          <cell r="C6021" t="str">
            <v>nPlk5Y</v>
          </cell>
        </row>
        <row r="6022">
          <cell r="C6022" t="str">
            <v>vvwLqa</v>
          </cell>
        </row>
        <row r="6023">
          <cell r="C6023" t="str">
            <v>tz1vUe</v>
          </cell>
        </row>
        <row r="6024">
          <cell r="C6024" t="str">
            <v>HtwmmW</v>
          </cell>
        </row>
        <row r="6025">
          <cell r="C6025" t="str">
            <v>3bfGpe</v>
          </cell>
        </row>
        <row r="6026">
          <cell r="C6026" t="str">
            <v>n11Ra3</v>
          </cell>
        </row>
        <row r="6027">
          <cell r="C6027" t="str">
            <v>mx3YQm</v>
          </cell>
        </row>
        <row r="6028">
          <cell r="C6028" t="str">
            <v>FpKfUB</v>
          </cell>
        </row>
        <row r="6029">
          <cell r="C6029" t="str">
            <v>4gMymo</v>
          </cell>
        </row>
        <row r="6030">
          <cell r="C6030" t="str">
            <v>pUTJOT</v>
          </cell>
        </row>
        <row r="6031">
          <cell r="C6031" t="str">
            <v>l2VZMC</v>
          </cell>
        </row>
        <row r="6032">
          <cell r="C6032" t="str">
            <v>tD5rQr</v>
          </cell>
        </row>
        <row r="6033">
          <cell r="C6033" t="str">
            <v>N1pwVz</v>
          </cell>
        </row>
        <row r="6034">
          <cell r="C6034" t="str">
            <v>CPFQgE</v>
          </cell>
        </row>
        <row r="6035">
          <cell r="C6035" t="str">
            <v>pvKJgV</v>
          </cell>
        </row>
        <row r="6036">
          <cell r="C6036" t="str">
            <v>Wm2cZr</v>
          </cell>
        </row>
        <row r="6037">
          <cell r="C6037" t="str">
            <v>Zopk3H</v>
          </cell>
        </row>
        <row r="6038">
          <cell r="C6038" t="str">
            <v>ljvYPW</v>
          </cell>
        </row>
        <row r="6039">
          <cell r="C6039" t="str">
            <v>2AV6EA</v>
          </cell>
          <cell r="D6039" t="str">
            <v>33925682520</v>
          </cell>
        </row>
        <row r="6040">
          <cell r="C6040" t="str">
            <v>KbqE69</v>
          </cell>
        </row>
        <row r="6041">
          <cell r="C6041" t="str">
            <v>EKEUjR</v>
          </cell>
        </row>
        <row r="6042">
          <cell r="C6042" t="str">
            <v>NHXzkz</v>
          </cell>
        </row>
        <row r="6043">
          <cell r="C6043" t="str">
            <v>EFDIdW</v>
          </cell>
        </row>
        <row r="6044">
          <cell r="C6044" t="str">
            <v>ameKlL</v>
          </cell>
        </row>
        <row r="6045">
          <cell r="C6045" t="str">
            <v>LwNA0w</v>
          </cell>
        </row>
        <row r="6046">
          <cell r="C6046" t="str">
            <v>Y0p328</v>
          </cell>
        </row>
        <row r="6047">
          <cell r="C6047" t="str">
            <v>ZcisiB</v>
          </cell>
        </row>
        <row r="6048">
          <cell r="C6048" t="str">
            <v>sJm0XT</v>
          </cell>
          <cell r="D6048" t="str">
            <v>82413533591</v>
          </cell>
        </row>
        <row r="6049">
          <cell r="C6049" t="str">
            <v>BEc3RS</v>
          </cell>
        </row>
        <row r="6050">
          <cell r="C6050" t="str">
            <v>i61qzn</v>
          </cell>
          <cell r="D6050" t="str">
            <v>04175371583</v>
          </cell>
        </row>
        <row r="6051">
          <cell r="C6051" t="str">
            <v>eNpwks</v>
          </cell>
        </row>
        <row r="6052">
          <cell r="C6052" t="str">
            <v>2nNQVl</v>
          </cell>
          <cell r="D6052" t="str">
            <v>76775755520</v>
          </cell>
        </row>
        <row r="6053">
          <cell r="C6053" t="str">
            <v>h10Z5S</v>
          </cell>
          <cell r="D6053" t="str">
            <v>78760119500</v>
          </cell>
        </row>
        <row r="6054">
          <cell r="C6054" t="str">
            <v>vni2OB</v>
          </cell>
        </row>
        <row r="6055">
          <cell r="C6055" t="str">
            <v>lVp0IJ</v>
          </cell>
        </row>
        <row r="6056">
          <cell r="C6056" t="str">
            <v>cUgAFZ</v>
          </cell>
          <cell r="D6056" t="str">
            <v>02660371512</v>
          </cell>
        </row>
        <row r="6057">
          <cell r="C6057" t="str">
            <v>vKdKxs</v>
          </cell>
        </row>
        <row r="6058">
          <cell r="C6058" t="str">
            <v>04639L</v>
          </cell>
        </row>
        <row r="6059">
          <cell r="C6059" t="str">
            <v>CfcI7f</v>
          </cell>
        </row>
        <row r="6060">
          <cell r="C6060" t="str">
            <v>nbPN4X</v>
          </cell>
        </row>
        <row r="6061">
          <cell r="C6061" t="str">
            <v>LvM1eA</v>
          </cell>
          <cell r="D6061" t="str">
            <v>01234375559</v>
          </cell>
        </row>
        <row r="6062">
          <cell r="C6062" t="str">
            <v>MEOmza</v>
          </cell>
        </row>
        <row r="6063">
          <cell r="C6063" t="str">
            <v>HwkDRG</v>
          </cell>
        </row>
        <row r="6064">
          <cell r="C6064" t="str">
            <v>DLPlHX</v>
          </cell>
          <cell r="D6064" t="str">
            <v>03985037531</v>
          </cell>
        </row>
        <row r="6065">
          <cell r="C6065" t="str">
            <v>ptRTox</v>
          </cell>
          <cell r="D6065" t="str">
            <v>03985037531</v>
          </cell>
        </row>
        <row r="6066">
          <cell r="C6066" t="str">
            <v>hm54Ln</v>
          </cell>
        </row>
        <row r="6067">
          <cell r="C6067" t="str">
            <v>CZz92G</v>
          </cell>
          <cell r="D6067" t="str">
            <v>31265650500</v>
          </cell>
        </row>
        <row r="6068">
          <cell r="C6068" t="str">
            <v>VGrfP5</v>
          </cell>
        </row>
        <row r="6069">
          <cell r="C6069" t="str">
            <v>NfwjFp</v>
          </cell>
        </row>
        <row r="6070">
          <cell r="C6070" t="str">
            <v>L9BbIx</v>
          </cell>
          <cell r="D6070" t="str">
            <v>76775755520</v>
          </cell>
        </row>
        <row r="6071">
          <cell r="C6071" t="str">
            <v>PnBSHF</v>
          </cell>
        </row>
        <row r="6072">
          <cell r="C6072" t="str">
            <v>b2h1Wl</v>
          </cell>
        </row>
        <row r="6073">
          <cell r="C6073" t="str">
            <v>52YUq9</v>
          </cell>
        </row>
        <row r="6074">
          <cell r="C6074" t="str">
            <v>ARjCLT</v>
          </cell>
        </row>
        <row r="6075">
          <cell r="C6075" t="str">
            <v>5NkrVy</v>
          </cell>
        </row>
        <row r="6076">
          <cell r="C6076" t="str">
            <v>t5vhGe</v>
          </cell>
        </row>
        <row r="6077">
          <cell r="C6077" t="str">
            <v>QEuBPV</v>
          </cell>
          <cell r="D6077" t="str">
            <v>78185572534</v>
          </cell>
        </row>
        <row r="6078">
          <cell r="C6078" t="str">
            <v>S9TYdS</v>
          </cell>
        </row>
        <row r="6079">
          <cell r="C6079" t="str">
            <v>GGDJsx</v>
          </cell>
        </row>
        <row r="6080">
          <cell r="C6080" t="str">
            <v>oHRsSh</v>
          </cell>
        </row>
        <row r="6081">
          <cell r="C6081" t="str">
            <v>YtWRTn</v>
          </cell>
        </row>
        <row r="6082">
          <cell r="C6082" t="str">
            <v>kJLaVW</v>
          </cell>
        </row>
        <row r="6083">
          <cell r="C6083" t="str">
            <v>7IzeIK</v>
          </cell>
        </row>
        <row r="6084">
          <cell r="C6084" t="str">
            <v>VCHODr</v>
          </cell>
        </row>
        <row r="6085">
          <cell r="C6085" t="str">
            <v>MKhB1h</v>
          </cell>
        </row>
        <row r="6086">
          <cell r="C6086" t="str">
            <v>zk6pgO</v>
          </cell>
        </row>
        <row r="6087">
          <cell r="C6087" t="str">
            <v>3bKAp3</v>
          </cell>
        </row>
        <row r="6088">
          <cell r="C6088" t="str">
            <v>PYmF0A</v>
          </cell>
        </row>
        <row r="6089">
          <cell r="C6089" t="str">
            <v>zib7b8</v>
          </cell>
        </row>
        <row r="6090">
          <cell r="C6090" t="str">
            <v>8XvyPr</v>
          </cell>
        </row>
        <row r="6091">
          <cell r="C6091" t="str">
            <v>3ivPt0</v>
          </cell>
        </row>
        <row r="6092">
          <cell r="C6092" t="str">
            <v>QoKfSu</v>
          </cell>
        </row>
        <row r="6093">
          <cell r="C6093" t="str">
            <v>CNxohF</v>
          </cell>
        </row>
        <row r="6094">
          <cell r="C6094" t="str">
            <v>R91ThA</v>
          </cell>
        </row>
        <row r="6095">
          <cell r="C6095" t="str">
            <v>maPi9r</v>
          </cell>
        </row>
        <row r="6096">
          <cell r="C6096" t="str">
            <v>NxC3VA</v>
          </cell>
          <cell r="D6096" t="str">
            <v>85842319519</v>
          </cell>
        </row>
        <row r="6097">
          <cell r="C6097" t="str">
            <v>XQ2xhU</v>
          </cell>
          <cell r="D6097" t="str">
            <v>05748580594</v>
          </cell>
        </row>
        <row r="6098">
          <cell r="C6098" t="str">
            <v>N69Xu2</v>
          </cell>
          <cell r="D6098" t="str">
            <v>07521222580</v>
          </cell>
        </row>
        <row r="6099">
          <cell r="C6099" t="str">
            <v>OKRi4R</v>
          </cell>
          <cell r="D6099" t="str">
            <v>96314923549</v>
          </cell>
        </row>
        <row r="6100">
          <cell r="C6100" t="str">
            <v>U917uN</v>
          </cell>
          <cell r="D6100" t="str">
            <v>73045519504</v>
          </cell>
        </row>
        <row r="6101">
          <cell r="C6101" t="str">
            <v>tNFQx5</v>
          </cell>
          <cell r="D6101" t="str">
            <v>06694481500</v>
          </cell>
        </row>
        <row r="6102">
          <cell r="C6102" t="str">
            <v>mobgzD</v>
          </cell>
          <cell r="D6102" t="str">
            <v>02396315528</v>
          </cell>
        </row>
        <row r="6103">
          <cell r="C6103" t="str">
            <v>sPvajr</v>
          </cell>
          <cell r="D6103" t="str">
            <v>08718663583</v>
          </cell>
        </row>
        <row r="6104">
          <cell r="C6104" t="str">
            <v>93nckR</v>
          </cell>
          <cell r="D6104" t="str">
            <v>08474946590</v>
          </cell>
        </row>
        <row r="6105">
          <cell r="C6105" t="str">
            <v>xEaZ16</v>
          </cell>
          <cell r="D6105" t="str">
            <v>86518295589</v>
          </cell>
        </row>
        <row r="6106">
          <cell r="C6106" t="str">
            <v>jFg9S0</v>
          </cell>
          <cell r="D6106" t="str">
            <v>07799181508</v>
          </cell>
        </row>
        <row r="6107">
          <cell r="C6107" t="str">
            <v>9JcpEV</v>
          </cell>
          <cell r="D6107" t="str">
            <v>85918958517</v>
          </cell>
        </row>
        <row r="6108">
          <cell r="C6108" t="str">
            <v>efJlOR</v>
          </cell>
          <cell r="D6108" t="str">
            <v>05457544532</v>
          </cell>
        </row>
        <row r="6109">
          <cell r="C6109" t="str">
            <v>5TFrA7</v>
          </cell>
          <cell r="D6109" t="str">
            <v>08792414540</v>
          </cell>
        </row>
        <row r="6110">
          <cell r="C6110" t="str">
            <v>nBeudN</v>
          </cell>
          <cell r="D6110" t="str">
            <v>10975648519</v>
          </cell>
        </row>
        <row r="6111">
          <cell r="C6111" t="str">
            <v>8SQzqH</v>
          </cell>
          <cell r="D6111" t="str">
            <v>07363588546</v>
          </cell>
        </row>
        <row r="6112">
          <cell r="C6112" t="str">
            <v>J4YTc8</v>
          </cell>
          <cell r="D6112" t="str">
            <v>06003193506</v>
          </cell>
        </row>
        <row r="6113">
          <cell r="C6113" t="str">
            <v>dECeUQ</v>
          </cell>
          <cell r="D6113" t="str">
            <v>08308220541</v>
          </cell>
        </row>
        <row r="6114">
          <cell r="C6114" t="str">
            <v>30FZyj</v>
          </cell>
          <cell r="D6114" t="str">
            <v>08308220541</v>
          </cell>
        </row>
        <row r="6115">
          <cell r="C6115" t="str">
            <v>oSLJr8</v>
          </cell>
          <cell r="D6115" t="str">
            <v>10195574516</v>
          </cell>
        </row>
        <row r="6116">
          <cell r="C6116" t="str">
            <v>inU0H9</v>
          </cell>
          <cell r="D6116" t="str">
            <v>10195574516</v>
          </cell>
        </row>
        <row r="6117">
          <cell r="C6117" t="str">
            <v>E5Veh0</v>
          </cell>
          <cell r="D6117" t="str">
            <v>85838155507</v>
          </cell>
        </row>
        <row r="6118">
          <cell r="C6118" t="str">
            <v>Bft4lZ</v>
          </cell>
          <cell r="D6118" t="str">
            <v>10529167590</v>
          </cell>
        </row>
        <row r="6119">
          <cell r="C6119" t="str">
            <v>e5AJq3</v>
          </cell>
          <cell r="D6119" t="str">
            <v>03830641559</v>
          </cell>
        </row>
        <row r="6120">
          <cell r="C6120" t="str">
            <v>arBrbP</v>
          </cell>
          <cell r="D6120" t="str">
            <v>07321365557</v>
          </cell>
        </row>
        <row r="6121">
          <cell r="C6121" t="str">
            <v>Bt2VVw</v>
          </cell>
          <cell r="D6121" t="str">
            <v>03977425501</v>
          </cell>
        </row>
        <row r="6122">
          <cell r="C6122" t="str">
            <v>e57b4e</v>
          </cell>
          <cell r="D6122" t="str">
            <v>03977425501</v>
          </cell>
        </row>
        <row r="6123">
          <cell r="C6123" t="str">
            <v>qFlSde</v>
          </cell>
          <cell r="D6123" t="str">
            <v>03977425501</v>
          </cell>
        </row>
        <row r="6124">
          <cell r="C6124" t="str">
            <v>QHUjv3</v>
          </cell>
        </row>
        <row r="6125">
          <cell r="C6125" t="str">
            <v>l2UpK1</v>
          </cell>
          <cell r="D6125" t="str">
            <v>08882830594</v>
          </cell>
        </row>
        <row r="6126">
          <cell r="C6126" t="str">
            <v>XyjSyH</v>
          </cell>
          <cell r="D6126" t="str">
            <v>04610615541</v>
          </cell>
        </row>
        <row r="6127">
          <cell r="C6127" t="str">
            <v>IyBq67</v>
          </cell>
          <cell r="D6127" t="str">
            <v>07455335580</v>
          </cell>
        </row>
        <row r="6128">
          <cell r="C6128" t="str">
            <v>5PjGse</v>
          </cell>
          <cell r="D6128" t="str">
            <v>85844068599</v>
          </cell>
        </row>
        <row r="6129">
          <cell r="C6129" t="str">
            <v>FMhwvg</v>
          </cell>
          <cell r="D6129" t="str">
            <v>86344473592</v>
          </cell>
        </row>
        <row r="6130">
          <cell r="C6130" t="str">
            <v>724mIx</v>
          </cell>
          <cell r="D6130" t="str">
            <v>06539208570</v>
          </cell>
        </row>
        <row r="6131">
          <cell r="C6131" t="str">
            <v>xGTf5G</v>
          </cell>
          <cell r="D6131" t="str">
            <v>06419878543</v>
          </cell>
        </row>
        <row r="6132">
          <cell r="C6132" t="str">
            <v>4u0ExM</v>
          </cell>
          <cell r="D6132" t="str">
            <v>06234241506</v>
          </cell>
        </row>
        <row r="6133">
          <cell r="C6133" t="str">
            <v>w4ZBs2</v>
          </cell>
          <cell r="D6133" t="str">
            <v>04194956575</v>
          </cell>
        </row>
        <row r="6134">
          <cell r="C6134" t="str">
            <v>cRouBv</v>
          </cell>
          <cell r="D6134" t="str">
            <v>06588403550</v>
          </cell>
        </row>
        <row r="6135">
          <cell r="C6135" t="str">
            <v>oDyU00</v>
          </cell>
          <cell r="D6135" t="str">
            <v>86747927583</v>
          </cell>
        </row>
        <row r="6136">
          <cell r="C6136" t="str">
            <v>tcvc4n</v>
          </cell>
          <cell r="D6136" t="str">
            <v>07820502550</v>
          </cell>
        </row>
        <row r="6137">
          <cell r="C6137" t="str">
            <v>TIPOML</v>
          </cell>
          <cell r="D6137" t="str">
            <v>61410101568</v>
          </cell>
        </row>
        <row r="6138">
          <cell r="C6138" t="str">
            <v>5wASai</v>
          </cell>
          <cell r="D6138" t="str">
            <v>56393598549</v>
          </cell>
        </row>
        <row r="6139">
          <cell r="C6139" t="str">
            <v>tvRuks</v>
          </cell>
          <cell r="D6139" t="str">
            <v>87088401568</v>
          </cell>
        </row>
        <row r="6140">
          <cell r="C6140" t="str">
            <v>nl73oN</v>
          </cell>
          <cell r="D6140" t="str">
            <v>51425408591</v>
          </cell>
        </row>
        <row r="6141">
          <cell r="C6141" t="str">
            <v>hiKqGr</v>
          </cell>
          <cell r="D6141" t="str">
            <v>54618479515</v>
          </cell>
        </row>
        <row r="6142">
          <cell r="C6142" t="str">
            <v>NmJdM1</v>
          </cell>
          <cell r="D6142" t="str">
            <v>02279742551</v>
          </cell>
        </row>
        <row r="6143">
          <cell r="C6143" t="str">
            <v>1dKuq1</v>
          </cell>
          <cell r="D6143" t="str">
            <v>07095180563</v>
          </cell>
        </row>
        <row r="6144">
          <cell r="C6144" t="str">
            <v>3XKGOp</v>
          </cell>
          <cell r="D6144" t="str">
            <v>05126420526</v>
          </cell>
        </row>
        <row r="6145">
          <cell r="C6145" t="str">
            <v>Rtph2N</v>
          </cell>
          <cell r="D6145" t="str">
            <v>04588855506</v>
          </cell>
        </row>
        <row r="6146">
          <cell r="C6146" t="str">
            <v>SWVPnT</v>
          </cell>
          <cell r="D6146" t="str">
            <v>06662789542</v>
          </cell>
        </row>
        <row r="6147">
          <cell r="C6147" t="str">
            <v>CrolGT</v>
          </cell>
          <cell r="D6147" t="str">
            <v>23853913504</v>
          </cell>
        </row>
        <row r="6148">
          <cell r="C6148" t="str">
            <v>UH3vy2</v>
          </cell>
          <cell r="D6148" t="str">
            <v>06398267508</v>
          </cell>
        </row>
        <row r="6149">
          <cell r="C6149" t="str">
            <v>0Xfsts</v>
          </cell>
          <cell r="D6149" t="str">
            <v>06780366595</v>
          </cell>
        </row>
        <row r="6150">
          <cell r="C6150" t="str">
            <v>3kr24o</v>
          </cell>
          <cell r="D6150" t="str">
            <v>87088550563</v>
          </cell>
        </row>
        <row r="6151">
          <cell r="C6151" t="str">
            <v>7bJ8Kg</v>
          </cell>
          <cell r="D6151" t="str">
            <v>02900133564</v>
          </cell>
        </row>
        <row r="6152">
          <cell r="C6152" t="str">
            <v>Uugcil</v>
          </cell>
          <cell r="D6152" t="str">
            <v>78486807549</v>
          </cell>
        </row>
        <row r="6153">
          <cell r="C6153" t="str">
            <v>DTXpmY</v>
          </cell>
          <cell r="D6153" t="str">
            <v>78498961572</v>
          </cell>
        </row>
        <row r="6154">
          <cell r="C6154" t="str">
            <v>nULsMh</v>
          </cell>
          <cell r="D6154" t="str">
            <v>01559879505</v>
          </cell>
        </row>
        <row r="6155">
          <cell r="C6155" t="str">
            <v>3f9sis</v>
          </cell>
          <cell r="D6155" t="str">
            <v>01380620562</v>
          </cell>
        </row>
        <row r="6156">
          <cell r="C6156" t="str">
            <v>CKEe5f</v>
          </cell>
          <cell r="D6156" t="str">
            <v>85883002579</v>
          </cell>
        </row>
        <row r="6157">
          <cell r="C6157" t="str">
            <v>98acHX</v>
          </cell>
          <cell r="D6157" t="str">
            <v>01313911518</v>
          </cell>
        </row>
        <row r="6158">
          <cell r="C6158" t="str">
            <v>rr5hhG</v>
          </cell>
          <cell r="D6158" t="str">
            <v>01498755500</v>
          </cell>
        </row>
        <row r="6159">
          <cell r="C6159" t="str">
            <v>H6aGR1</v>
          </cell>
          <cell r="D6159" t="str">
            <v>00660665573</v>
          </cell>
        </row>
        <row r="6160">
          <cell r="C6160" t="str">
            <v>n1wddR</v>
          </cell>
          <cell r="D6160" t="str">
            <v>86343370579</v>
          </cell>
        </row>
        <row r="6161">
          <cell r="C6161" t="str">
            <v>JqTScG</v>
          </cell>
          <cell r="D6161" t="str">
            <v>02443971554</v>
          </cell>
        </row>
        <row r="6162">
          <cell r="C6162" t="str">
            <v>I94kUh</v>
          </cell>
          <cell r="D6162" t="str">
            <v>07752108545</v>
          </cell>
        </row>
        <row r="6163">
          <cell r="C6163" t="str">
            <v>8jJ3cA</v>
          </cell>
          <cell r="D6163" t="str">
            <v>07855555528</v>
          </cell>
        </row>
        <row r="6164">
          <cell r="C6164" t="str">
            <v>yETOK3</v>
          </cell>
          <cell r="D6164" t="str">
            <v>05975933536</v>
          </cell>
        </row>
        <row r="6165">
          <cell r="C6165" t="str">
            <v>7IhzUu</v>
          </cell>
          <cell r="D6165" t="str">
            <v>02719171565</v>
          </cell>
        </row>
        <row r="6166">
          <cell r="C6166" t="str">
            <v>qMZ3Uo</v>
          </cell>
          <cell r="D6166" t="str">
            <v>07985709541</v>
          </cell>
        </row>
        <row r="6167">
          <cell r="C6167" t="str">
            <v>RTkgsH</v>
          </cell>
          <cell r="D6167" t="str">
            <v>27912710582</v>
          </cell>
        </row>
        <row r="6168">
          <cell r="C6168" t="str">
            <v>kOaecK</v>
          </cell>
          <cell r="D6168" t="str">
            <v>00205711510</v>
          </cell>
        </row>
        <row r="6169">
          <cell r="C6169" t="str">
            <v>aItmpv</v>
          </cell>
          <cell r="D6169" t="str">
            <v>48060259504</v>
          </cell>
        </row>
        <row r="6170">
          <cell r="C6170" t="str">
            <v>JEet1Q</v>
          </cell>
          <cell r="D6170" t="str">
            <v>85669270797</v>
          </cell>
        </row>
        <row r="6171">
          <cell r="C6171" t="str">
            <v>Lc2duP</v>
          </cell>
          <cell r="D6171" t="str">
            <v>92883346534</v>
          </cell>
        </row>
        <row r="6172">
          <cell r="C6172" t="str">
            <v>nuawJl</v>
          </cell>
          <cell r="D6172" t="str">
            <v>38031043515</v>
          </cell>
        </row>
        <row r="6173">
          <cell r="C6173" t="str">
            <v>m2alaf</v>
          </cell>
          <cell r="D6173" t="str">
            <v>02640634577</v>
          </cell>
        </row>
        <row r="6174">
          <cell r="C6174" t="str">
            <v>2NJqEr</v>
          </cell>
          <cell r="D6174" t="str">
            <v>32574916549</v>
          </cell>
        </row>
        <row r="6175">
          <cell r="C6175" t="str">
            <v>dGB031</v>
          </cell>
          <cell r="D6175" t="str">
            <v>29461634587</v>
          </cell>
        </row>
        <row r="6176">
          <cell r="C6176" t="str">
            <v>0yUdyJ</v>
          </cell>
          <cell r="D6176" t="str">
            <v>02682795510</v>
          </cell>
        </row>
        <row r="6177">
          <cell r="C6177" t="str">
            <v>Jjyn5D</v>
          </cell>
          <cell r="D6177" t="str">
            <v>07743961567</v>
          </cell>
        </row>
        <row r="6178">
          <cell r="C6178" t="str">
            <v>3wvIwb</v>
          </cell>
          <cell r="D6178" t="str">
            <v>31901590500</v>
          </cell>
        </row>
        <row r="6179">
          <cell r="C6179" t="str">
            <v>XeZAPQ</v>
          </cell>
          <cell r="D6179" t="str">
            <v>80263780597</v>
          </cell>
        </row>
        <row r="6180">
          <cell r="C6180" t="str">
            <v>NGTcLv</v>
          </cell>
          <cell r="D6180" t="str">
            <v>00185223516</v>
          </cell>
        </row>
        <row r="6181">
          <cell r="C6181" t="str">
            <v>3XJrh8</v>
          </cell>
          <cell r="D6181" t="str">
            <v>06180616574</v>
          </cell>
        </row>
        <row r="6182">
          <cell r="C6182" t="str">
            <v>wdisBY</v>
          </cell>
          <cell r="D6182" t="str">
            <v>78556341500</v>
          </cell>
        </row>
        <row r="6183">
          <cell r="C6183" t="str">
            <v>wFvK7P</v>
          </cell>
          <cell r="D6183" t="str">
            <v>00825792533</v>
          </cell>
        </row>
        <row r="6184">
          <cell r="C6184" t="str">
            <v>YRwKGm</v>
          </cell>
          <cell r="D6184" t="str">
            <v>00290717558</v>
          </cell>
        </row>
        <row r="6185">
          <cell r="C6185" t="str">
            <v>niKuYd</v>
          </cell>
          <cell r="D6185" t="str">
            <v>35625660506</v>
          </cell>
        </row>
        <row r="6186">
          <cell r="C6186" t="str">
            <v>BCbP25</v>
          </cell>
        </row>
        <row r="6187">
          <cell r="C6187" t="str">
            <v>IcoDdS</v>
          </cell>
        </row>
        <row r="6188">
          <cell r="C6188" t="str">
            <v>KKDmlN</v>
          </cell>
        </row>
        <row r="6189">
          <cell r="C6189" t="str">
            <v>6e7R9b</v>
          </cell>
          <cell r="D6189" t="str">
            <v>04228672507</v>
          </cell>
        </row>
        <row r="6190">
          <cell r="C6190" t="str">
            <v>NWam7D</v>
          </cell>
          <cell r="D6190" t="str">
            <v>06848865532</v>
          </cell>
        </row>
        <row r="6191">
          <cell r="C6191" t="str">
            <v>Lk1A8T</v>
          </cell>
          <cell r="D6191" t="str">
            <v>86505247530</v>
          </cell>
        </row>
        <row r="6192">
          <cell r="C6192" t="str">
            <v>m1YYyz</v>
          </cell>
          <cell r="D6192" t="str">
            <v>04919810580</v>
          </cell>
        </row>
        <row r="6193">
          <cell r="C6193" t="str">
            <v>BhPRLw</v>
          </cell>
          <cell r="D6193" t="str">
            <v>86430072509</v>
          </cell>
        </row>
        <row r="6194">
          <cell r="C6194" t="str">
            <v>hCFtaI</v>
          </cell>
          <cell r="D6194" t="str">
            <v>04634992558</v>
          </cell>
        </row>
        <row r="6195">
          <cell r="C6195" t="str">
            <v>5tZwiJ</v>
          </cell>
          <cell r="D6195" t="str">
            <v>06004530573</v>
          </cell>
        </row>
        <row r="6196">
          <cell r="C6196" t="str">
            <v>7dSLBe</v>
          </cell>
          <cell r="D6196" t="str">
            <v>09208889505</v>
          </cell>
        </row>
        <row r="6197">
          <cell r="C6197" t="str">
            <v>3fp477</v>
          </cell>
          <cell r="D6197" t="str">
            <v>02974176577</v>
          </cell>
        </row>
        <row r="6198">
          <cell r="C6198" t="str">
            <v>q0lnJC</v>
          </cell>
          <cell r="D6198" t="str">
            <v>03029499502</v>
          </cell>
        </row>
        <row r="6199">
          <cell r="C6199" t="str">
            <v>YwVWPi</v>
          </cell>
          <cell r="D6199" t="str">
            <v>01405541571</v>
          </cell>
        </row>
        <row r="6200">
          <cell r="C6200" t="str">
            <v>FEAuTY</v>
          </cell>
        </row>
        <row r="6201">
          <cell r="C6201" t="str">
            <v>QqrK8F</v>
          </cell>
          <cell r="D6201" t="str">
            <v>03988790524</v>
          </cell>
        </row>
        <row r="6202">
          <cell r="C6202" t="str">
            <v>VTw1J6</v>
          </cell>
          <cell r="D6202" t="str">
            <v>05183058563</v>
          </cell>
        </row>
        <row r="6203">
          <cell r="C6203" t="str">
            <v>hwaehP</v>
          </cell>
          <cell r="D6203" t="str">
            <v>02974376584</v>
          </cell>
        </row>
        <row r="6204">
          <cell r="C6204" t="str">
            <v>IGc6z0</v>
          </cell>
          <cell r="D6204" t="str">
            <v>01767009518</v>
          </cell>
        </row>
        <row r="6205">
          <cell r="C6205" t="str">
            <v>oPCHtx</v>
          </cell>
          <cell r="D6205" t="str">
            <v>00876374569</v>
          </cell>
        </row>
        <row r="6206">
          <cell r="C6206" t="str">
            <v>MIaHm5</v>
          </cell>
          <cell r="D6206" t="str">
            <v>06429977560</v>
          </cell>
        </row>
        <row r="6207">
          <cell r="C6207" t="str">
            <v>tS0dxI</v>
          </cell>
          <cell r="D6207" t="str">
            <v>04975113554</v>
          </cell>
        </row>
        <row r="6208">
          <cell r="C6208" t="str">
            <v>8wcqhk</v>
          </cell>
          <cell r="D6208" t="str">
            <v>03531692500</v>
          </cell>
        </row>
        <row r="6209">
          <cell r="C6209" t="str">
            <v>NDC8lA</v>
          </cell>
          <cell r="D6209" t="str">
            <v>04859399595</v>
          </cell>
        </row>
        <row r="6210">
          <cell r="C6210" t="str">
            <v>5lqdem</v>
          </cell>
          <cell r="D6210" t="str">
            <v>07628337503</v>
          </cell>
        </row>
        <row r="6211">
          <cell r="C6211" t="str">
            <v>iQcMwe</v>
          </cell>
          <cell r="D6211" t="str">
            <v>05102515527</v>
          </cell>
        </row>
        <row r="6212">
          <cell r="C6212" t="str">
            <v>n9k83E</v>
          </cell>
          <cell r="D6212" t="str">
            <v>05572026557</v>
          </cell>
        </row>
        <row r="6213">
          <cell r="C6213" t="str">
            <v>g7878I</v>
          </cell>
          <cell r="D6213" t="str">
            <v>04543725581</v>
          </cell>
        </row>
        <row r="6214">
          <cell r="C6214" t="str">
            <v>wZTQHh</v>
          </cell>
          <cell r="D6214" t="str">
            <v>05367984517</v>
          </cell>
        </row>
        <row r="6215">
          <cell r="C6215" t="str">
            <v>k9Tx32</v>
          </cell>
          <cell r="D6215" t="str">
            <v>01702324176</v>
          </cell>
        </row>
        <row r="6216">
          <cell r="C6216" t="str">
            <v>l0Vrhq</v>
          </cell>
          <cell r="D6216" t="str">
            <v>08616530509</v>
          </cell>
        </row>
        <row r="6217">
          <cell r="C6217" t="str">
            <v>N6PhJN</v>
          </cell>
          <cell r="D6217" t="str">
            <v>06520269581</v>
          </cell>
        </row>
        <row r="6218">
          <cell r="C6218" t="str">
            <v>W30iJv</v>
          </cell>
          <cell r="D6218" t="str">
            <v>04947167548</v>
          </cell>
        </row>
        <row r="6219">
          <cell r="C6219" t="str">
            <v>XSwrmm</v>
          </cell>
          <cell r="D6219" t="str">
            <v>07391305529</v>
          </cell>
        </row>
        <row r="6220">
          <cell r="C6220" t="str">
            <v>wqs8BC</v>
          </cell>
          <cell r="D6220" t="str">
            <v>05190634574</v>
          </cell>
        </row>
        <row r="6221">
          <cell r="C6221" t="str">
            <v>FhVlc1</v>
          </cell>
          <cell r="D6221" t="str">
            <v>05577358582</v>
          </cell>
        </row>
        <row r="6222">
          <cell r="C6222" t="str">
            <v>rnteVY</v>
          </cell>
          <cell r="D6222" t="str">
            <v>06617829565</v>
          </cell>
        </row>
        <row r="6223">
          <cell r="C6223" t="str">
            <v>kYTudb</v>
          </cell>
          <cell r="D6223" t="str">
            <v>61105114392</v>
          </cell>
        </row>
        <row r="6224">
          <cell r="C6224" t="str">
            <v>xQMuLK</v>
          </cell>
          <cell r="D6224" t="str">
            <v>62767490365</v>
          </cell>
        </row>
        <row r="6225">
          <cell r="C6225" t="str">
            <v>G4otCF</v>
          </cell>
        </row>
        <row r="6226">
          <cell r="C6226" t="str">
            <v>w7a9jd</v>
          </cell>
        </row>
        <row r="6227">
          <cell r="C6227" t="str">
            <v>LKn8Gz</v>
          </cell>
        </row>
        <row r="6228">
          <cell r="C6228" t="str">
            <v>jPmvG8</v>
          </cell>
        </row>
        <row r="6229">
          <cell r="C6229" t="str">
            <v>DDNjUH</v>
          </cell>
        </row>
        <row r="6230">
          <cell r="C6230" t="str">
            <v>6Leo85</v>
          </cell>
          <cell r="D6230" t="str">
            <v>17475902587</v>
          </cell>
        </row>
        <row r="6231">
          <cell r="C6231" t="str">
            <v>HZNY1e</v>
          </cell>
          <cell r="D6231" t="str">
            <v>57000700572</v>
          </cell>
        </row>
        <row r="6232">
          <cell r="C6232" t="str">
            <v>MZVLFM</v>
          </cell>
          <cell r="D6232" t="str">
            <v>02849553530</v>
          </cell>
        </row>
        <row r="6233">
          <cell r="C6233" t="str">
            <v>UbM2fu</v>
          </cell>
          <cell r="D6233" t="str">
            <v>14651378587</v>
          </cell>
        </row>
        <row r="6234">
          <cell r="C6234" t="str">
            <v>MAal1L</v>
          </cell>
          <cell r="D6234" t="str">
            <v>58669604515</v>
          </cell>
        </row>
        <row r="6235">
          <cell r="C6235" t="str">
            <v>uryNw9</v>
          </cell>
          <cell r="D6235" t="str">
            <v>75902087520</v>
          </cell>
        </row>
        <row r="6236">
          <cell r="C6236" t="str">
            <v>SptqW1</v>
          </cell>
          <cell r="D6236" t="str">
            <v>28958996811</v>
          </cell>
        </row>
        <row r="6237">
          <cell r="C6237" t="str">
            <v>Bw08dN</v>
          </cell>
          <cell r="D6237" t="str">
            <v>07508191544</v>
          </cell>
        </row>
        <row r="6238">
          <cell r="C6238" t="str">
            <v>zbzt50</v>
          </cell>
          <cell r="D6238" t="str">
            <v>70678740500</v>
          </cell>
        </row>
        <row r="6239">
          <cell r="C6239" t="str">
            <v>hj8QaZ</v>
          </cell>
          <cell r="D6239" t="str">
            <v>86539488564</v>
          </cell>
        </row>
        <row r="6240">
          <cell r="C6240" t="str">
            <v>ldplYW</v>
          </cell>
          <cell r="D6240" t="str">
            <v>05887983558</v>
          </cell>
        </row>
        <row r="6241">
          <cell r="C6241" t="str">
            <v>Mrqnhd</v>
          </cell>
          <cell r="D6241" t="str">
            <v>00200102575</v>
          </cell>
        </row>
        <row r="6242">
          <cell r="C6242" t="str">
            <v>2l1MMm</v>
          </cell>
          <cell r="D6242" t="str">
            <v>04050753596</v>
          </cell>
        </row>
        <row r="6243">
          <cell r="C6243" t="str">
            <v>Q4sXTO</v>
          </cell>
          <cell r="D6243" t="str">
            <v>04514349518</v>
          </cell>
        </row>
        <row r="6244">
          <cell r="C6244" t="str">
            <v>mDws8d</v>
          </cell>
          <cell r="D6244" t="str">
            <v>99852659553</v>
          </cell>
        </row>
        <row r="6245">
          <cell r="C6245" t="str">
            <v>gGUGfe</v>
          </cell>
          <cell r="D6245" t="str">
            <v>01330131541</v>
          </cell>
        </row>
        <row r="6246">
          <cell r="C6246" t="str">
            <v>GXAU0q</v>
          </cell>
          <cell r="D6246" t="str">
            <v>03587826510</v>
          </cell>
        </row>
        <row r="6247">
          <cell r="C6247" t="str">
            <v>a2kYhF</v>
          </cell>
          <cell r="D6247" t="str">
            <v>95253750568</v>
          </cell>
        </row>
        <row r="6248">
          <cell r="C6248" t="str">
            <v>Rr4kBS</v>
          </cell>
          <cell r="D6248" t="str">
            <v>02345778512</v>
          </cell>
        </row>
        <row r="6249">
          <cell r="C6249" t="str">
            <v>pLwDyr</v>
          </cell>
          <cell r="D6249" t="str">
            <v>04127416521</v>
          </cell>
        </row>
        <row r="6250">
          <cell r="C6250" t="str">
            <v>Q9ljlK</v>
          </cell>
          <cell r="D6250" t="str">
            <v>23964901504</v>
          </cell>
        </row>
        <row r="6251">
          <cell r="C6251" t="str">
            <v>Pe6Pq3</v>
          </cell>
          <cell r="D6251" t="str">
            <v>39667901572</v>
          </cell>
        </row>
        <row r="6252">
          <cell r="C6252" t="str">
            <v>bklDsB</v>
          </cell>
          <cell r="D6252" t="str">
            <v>05946559516</v>
          </cell>
        </row>
        <row r="6253">
          <cell r="C6253" t="str">
            <v>XoAMhR</v>
          </cell>
          <cell r="D6253" t="str">
            <v>06502672574</v>
          </cell>
        </row>
        <row r="6254">
          <cell r="C6254" t="str">
            <v>APbsSs</v>
          </cell>
          <cell r="D6254" t="str">
            <v>80838340504</v>
          </cell>
        </row>
        <row r="6255">
          <cell r="C6255" t="str">
            <v>5GyRYi</v>
          </cell>
          <cell r="D6255" t="str">
            <v>06133504560</v>
          </cell>
        </row>
        <row r="6256">
          <cell r="C6256" t="str">
            <v>6j8pPK</v>
          </cell>
          <cell r="D6256" t="str">
            <v>05104577546</v>
          </cell>
        </row>
        <row r="6257">
          <cell r="C6257" t="str">
            <v>yS5kvB</v>
          </cell>
          <cell r="D6257" t="str">
            <v>70079714587</v>
          </cell>
        </row>
        <row r="6258">
          <cell r="C6258" t="str">
            <v>jOrAcK</v>
          </cell>
          <cell r="D6258" t="str">
            <v>03658213817</v>
          </cell>
        </row>
        <row r="6259">
          <cell r="C6259" t="str">
            <v>p4VneE</v>
          </cell>
          <cell r="D6259" t="str">
            <v>06322995502</v>
          </cell>
        </row>
        <row r="6260">
          <cell r="C6260" t="str">
            <v>OxVvPk</v>
          </cell>
          <cell r="D6260" t="str">
            <v>04826773501</v>
          </cell>
        </row>
        <row r="6261">
          <cell r="C6261" t="str">
            <v>aJbh1B</v>
          </cell>
          <cell r="D6261" t="str">
            <v>02548156508</v>
          </cell>
        </row>
        <row r="6262">
          <cell r="C6262" t="str">
            <v>LajdZd</v>
          </cell>
          <cell r="D6262" t="str">
            <v>17668085572</v>
          </cell>
        </row>
        <row r="6263">
          <cell r="C6263" t="str">
            <v>gNSsHB</v>
          </cell>
          <cell r="D6263" t="str">
            <v>02908169550</v>
          </cell>
        </row>
        <row r="6264">
          <cell r="C6264" t="str">
            <v>eVTfns</v>
          </cell>
          <cell r="D6264" t="str">
            <v>00566369540</v>
          </cell>
        </row>
        <row r="6265">
          <cell r="C6265" t="str">
            <v>4Yetur</v>
          </cell>
          <cell r="D6265" t="str">
            <v>86387476593</v>
          </cell>
        </row>
        <row r="6266">
          <cell r="C6266" t="str">
            <v>ZS1UTH</v>
          </cell>
          <cell r="D6266" t="str">
            <v>06215447528</v>
          </cell>
        </row>
        <row r="6267">
          <cell r="C6267" t="str">
            <v>I6ekRL</v>
          </cell>
          <cell r="D6267" t="str">
            <v>03225571512</v>
          </cell>
        </row>
        <row r="6268">
          <cell r="C6268" t="str">
            <v>3fokEC</v>
          </cell>
          <cell r="D6268" t="str">
            <v>03214903551</v>
          </cell>
        </row>
        <row r="6269">
          <cell r="C6269" t="str">
            <v>Hxx9kX</v>
          </cell>
          <cell r="D6269" t="str">
            <v>06439840541</v>
          </cell>
        </row>
        <row r="6270">
          <cell r="C6270" t="str">
            <v>VgG1Oh</v>
          </cell>
          <cell r="D6270" t="str">
            <v>01901266559</v>
          </cell>
        </row>
        <row r="6271">
          <cell r="C6271" t="str">
            <v>yRlb7g</v>
          </cell>
          <cell r="D6271" t="str">
            <v>00845307584</v>
          </cell>
        </row>
        <row r="6272">
          <cell r="C6272" t="str">
            <v>T6of3m</v>
          </cell>
          <cell r="D6272" t="str">
            <v>01924785595</v>
          </cell>
        </row>
        <row r="6273">
          <cell r="C6273" t="str">
            <v>uQmSX9</v>
          </cell>
          <cell r="D6273" t="str">
            <v>02610619502</v>
          </cell>
        </row>
        <row r="6274">
          <cell r="C6274" t="str">
            <v>iS02Hm</v>
          </cell>
          <cell r="D6274" t="str">
            <v>01630221511</v>
          </cell>
        </row>
        <row r="6275">
          <cell r="C6275" t="str">
            <v>G22Gui</v>
          </cell>
          <cell r="D6275" t="str">
            <v>02543678522</v>
          </cell>
        </row>
        <row r="6276">
          <cell r="C6276" t="str">
            <v>FeYMmJ</v>
          </cell>
          <cell r="D6276" t="str">
            <v>41356314520</v>
          </cell>
        </row>
        <row r="6277">
          <cell r="C6277" t="str">
            <v>WbgcJZ</v>
          </cell>
          <cell r="D6277" t="str">
            <v>01875017500</v>
          </cell>
        </row>
        <row r="6278">
          <cell r="C6278" t="str">
            <v>GiCvmZ</v>
          </cell>
          <cell r="D6278" t="str">
            <v>06049465541</v>
          </cell>
        </row>
        <row r="6279">
          <cell r="C6279" t="str">
            <v>69vUTY</v>
          </cell>
          <cell r="D6279" t="str">
            <v>82580308504</v>
          </cell>
        </row>
        <row r="6280">
          <cell r="C6280" t="str">
            <v>U0gppq</v>
          </cell>
          <cell r="D6280" t="str">
            <v>54571197500</v>
          </cell>
        </row>
        <row r="6281">
          <cell r="C6281" t="str">
            <v>u7xPAx</v>
          </cell>
          <cell r="D6281" t="str">
            <v>01558653589</v>
          </cell>
        </row>
        <row r="6282">
          <cell r="C6282" t="str">
            <v>79Lqfj</v>
          </cell>
          <cell r="D6282" t="str">
            <v>86461135588</v>
          </cell>
        </row>
        <row r="6283">
          <cell r="C6283" t="str">
            <v>dnE85T</v>
          </cell>
          <cell r="D6283" t="str">
            <v>04482446599</v>
          </cell>
        </row>
        <row r="6284">
          <cell r="C6284" t="str">
            <v>T2w1aj</v>
          </cell>
          <cell r="D6284" t="str">
            <v>08796796545</v>
          </cell>
        </row>
        <row r="6285">
          <cell r="C6285" t="str">
            <v>7ds03B</v>
          </cell>
          <cell r="D6285" t="str">
            <v>04707838502</v>
          </cell>
        </row>
        <row r="6286">
          <cell r="C6286" t="str">
            <v>8y8ZYg</v>
          </cell>
          <cell r="D6286" t="str">
            <v>08435488519</v>
          </cell>
        </row>
        <row r="6287">
          <cell r="C6287" t="str">
            <v>A0sITc</v>
          </cell>
          <cell r="D6287" t="str">
            <v>91706599587</v>
          </cell>
        </row>
        <row r="6288">
          <cell r="C6288" t="str">
            <v>lL5dUp</v>
          </cell>
          <cell r="D6288" t="str">
            <v>01910436569</v>
          </cell>
        </row>
        <row r="6289">
          <cell r="C6289" t="str">
            <v>fsxKL6</v>
          </cell>
          <cell r="D6289" t="str">
            <v>09180808514</v>
          </cell>
        </row>
        <row r="6290">
          <cell r="C6290" t="str">
            <v>PRzGNb</v>
          </cell>
          <cell r="D6290" t="str">
            <v>64660923568</v>
          </cell>
        </row>
        <row r="6291">
          <cell r="C6291" t="str">
            <v>JAJMu7</v>
          </cell>
          <cell r="D6291" t="str">
            <v>09386979519</v>
          </cell>
        </row>
        <row r="6292">
          <cell r="C6292" t="str">
            <v>BnD7Ag</v>
          </cell>
          <cell r="D6292" t="str">
            <v>06679574560</v>
          </cell>
        </row>
        <row r="6293">
          <cell r="C6293" t="str">
            <v>nFDprA</v>
          </cell>
          <cell r="D6293" t="str">
            <v>77829204500</v>
          </cell>
        </row>
        <row r="6294">
          <cell r="C6294" t="str">
            <v>UBmQUc</v>
          </cell>
          <cell r="D6294" t="str">
            <v>77829204500</v>
          </cell>
        </row>
        <row r="6295">
          <cell r="C6295" t="str">
            <v>PoZQoT</v>
          </cell>
          <cell r="D6295" t="str">
            <v>01393602550</v>
          </cell>
        </row>
        <row r="6296">
          <cell r="C6296" t="str">
            <v>vYWtYX</v>
          </cell>
          <cell r="D6296" t="str">
            <v>08525750506</v>
          </cell>
        </row>
        <row r="6297">
          <cell r="C6297" t="str">
            <v>dfaixv</v>
          </cell>
          <cell r="D6297" t="str">
            <v>03337544509</v>
          </cell>
        </row>
        <row r="6298">
          <cell r="C6298" t="str">
            <v>SBtVbw</v>
          </cell>
          <cell r="D6298" t="str">
            <v>07173282527</v>
          </cell>
        </row>
        <row r="6299">
          <cell r="C6299" t="str">
            <v>BiGEW1</v>
          </cell>
          <cell r="D6299" t="str">
            <v>01590351550</v>
          </cell>
        </row>
        <row r="6300">
          <cell r="C6300" t="str">
            <v>lyeTDn</v>
          </cell>
          <cell r="D6300" t="str">
            <v>88987248534</v>
          </cell>
        </row>
        <row r="6301">
          <cell r="C6301" t="str">
            <v>52yYHa</v>
          </cell>
          <cell r="D6301" t="str">
            <v>83915133515</v>
          </cell>
        </row>
        <row r="6302">
          <cell r="C6302" t="str">
            <v>p7q1JK</v>
          </cell>
          <cell r="D6302" t="str">
            <v>95135693572</v>
          </cell>
        </row>
        <row r="6303">
          <cell r="C6303" t="str">
            <v>CKJZWe</v>
          </cell>
          <cell r="D6303" t="str">
            <v>03466294541</v>
          </cell>
        </row>
        <row r="6304">
          <cell r="C6304" t="str">
            <v>7hQSqe</v>
          </cell>
          <cell r="D6304" t="str">
            <v>05034383594</v>
          </cell>
        </row>
        <row r="6305">
          <cell r="C6305" t="str">
            <v>GTzEY7</v>
          </cell>
          <cell r="D6305" t="str">
            <v>05206381586</v>
          </cell>
        </row>
        <row r="6306">
          <cell r="C6306" t="str">
            <v>ffAUiO</v>
          </cell>
          <cell r="D6306" t="str">
            <v>86646202532</v>
          </cell>
        </row>
        <row r="6307">
          <cell r="C6307" t="str">
            <v>a7hEIc</v>
          </cell>
          <cell r="D6307" t="str">
            <v>01124663541</v>
          </cell>
        </row>
        <row r="6308">
          <cell r="C6308" t="str">
            <v>ZlaMN6</v>
          </cell>
          <cell r="D6308" t="str">
            <v>89540379504</v>
          </cell>
        </row>
        <row r="6309">
          <cell r="C6309" t="str">
            <v>4LeIr0</v>
          </cell>
          <cell r="D6309" t="str">
            <v>47630965591</v>
          </cell>
        </row>
        <row r="6310">
          <cell r="C6310" t="str">
            <v>0sWJqw</v>
          </cell>
          <cell r="D6310" t="str">
            <v>26441322587</v>
          </cell>
        </row>
        <row r="6311">
          <cell r="C6311" t="str">
            <v>tcLnnK</v>
          </cell>
          <cell r="D6311" t="str">
            <v>95289402500</v>
          </cell>
        </row>
        <row r="6312">
          <cell r="C6312" t="str">
            <v>rEpV5o</v>
          </cell>
          <cell r="D6312" t="str">
            <v>07554979531</v>
          </cell>
        </row>
        <row r="6313">
          <cell r="C6313" t="str">
            <v>i9YNJy</v>
          </cell>
          <cell r="D6313" t="str">
            <v>62250310572</v>
          </cell>
        </row>
        <row r="6314">
          <cell r="C6314" t="str">
            <v>Ti1DWQ</v>
          </cell>
          <cell r="D6314" t="str">
            <v>07992408500</v>
          </cell>
        </row>
        <row r="6315">
          <cell r="C6315" t="str">
            <v>EZCZNw</v>
          </cell>
          <cell r="D6315" t="str">
            <v>62988565520</v>
          </cell>
        </row>
        <row r="6316">
          <cell r="C6316" t="str">
            <v>hDywJX</v>
          </cell>
          <cell r="D6316" t="str">
            <v>80132472520</v>
          </cell>
        </row>
        <row r="6317">
          <cell r="C6317" t="str">
            <v>3Jt9Ky</v>
          </cell>
          <cell r="D6317" t="str">
            <v>80132472520</v>
          </cell>
        </row>
        <row r="6318">
          <cell r="C6318" t="str">
            <v>AqBF7q</v>
          </cell>
          <cell r="D6318" t="str">
            <v>80132472520</v>
          </cell>
        </row>
        <row r="6319">
          <cell r="C6319" t="str">
            <v>LAD5BD</v>
          </cell>
          <cell r="D6319" t="str">
            <v>80132472520</v>
          </cell>
        </row>
        <row r="6320">
          <cell r="C6320" t="str">
            <v>9Y6cbs</v>
          </cell>
          <cell r="D6320" t="str">
            <v>80132472520</v>
          </cell>
        </row>
        <row r="6321">
          <cell r="C6321" t="str">
            <v>54fdZ7</v>
          </cell>
          <cell r="D6321" t="str">
            <v>80132472520</v>
          </cell>
        </row>
        <row r="6322">
          <cell r="C6322" t="str">
            <v>k4Yt1Z</v>
          </cell>
          <cell r="D6322" t="str">
            <v>80132472520</v>
          </cell>
        </row>
        <row r="6323">
          <cell r="C6323" t="str">
            <v>dn2woT</v>
          </cell>
          <cell r="D6323" t="str">
            <v>80132472520</v>
          </cell>
        </row>
        <row r="6324">
          <cell r="C6324" t="str">
            <v>C2GVhR</v>
          </cell>
          <cell r="D6324" t="str">
            <v>80132472520</v>
          </cell>
        </row>
        <row r="6325">
          <cell r="C6325" t="str">
            <v>gzydYF</v>
          </cell>
          <cell r="D6325" t="str">
            <v>80132472520</v>
          </cell>
        </row>
        <row r="6326">
          <cell r="C6326" t="str">
            <v>vtH6Iz</v>
          </cell>
          <cell r="D6326" t="str">
            <v>80132472520</v>
          </cell>
        </row>
        <row r="6327">
          <cell r="C6327" t="str">
            <v>z6VbSm</v>
          </cell>
          <cell r="D6327" t="str">
            <v>80132472520</v>
          </cell>
        </row>
        <row r="6328">
          <cell r="C6328" t="str">
            <v>XojiZh</v>
          </cell>
          <cell r="D6328" t="str">
            <v>80132472520</v>
          </cell>
        </row>
        <row r="6329">
          <cell r="C6329" t="str">
            <v>F8Rrbg</v>
          </cell>
          <cell r="D6329" t="str">
            <v>80132472520</v>
          </cell>
        </row>
        <row r="6330">
          <cell r="C6330" t="str">
            <v>9cUauR</v>
          </cell>
          <cell r="D6330" t="str">
            <v>15296357647</v>
          </cell>
        </row>
        <row r="6331">
          <cell r="C6331" t="str">
            <v>Y84FkF</v>
          </cell>
          <cell r="D6331" t="str">
            <v>84024534572</v>
          </cell>
        </row>
        <row r="6332">
          <cell r="C6332" t="str">
            <v>zktHzW</v>
          </cell>
          <cell r="D6332" t="str">
            <v>93433174504</v>
          </cell>
        </row>
        <row r="6333">
          <cell r="C6333" t="str">
            <v>5ouVsm</v>
          </cell>
          <cell r="D6333" t="str">
            <v>01322790531</v>
          </cell>
        </row>
        <row r="6334">
          <cell r="C6334" t="str">
            <v>0MMSCT</v>
          </cell>
          <cell r="D6334" t="str">
            <v>62013033591</v>
          </cell>
        </row>
        <row r="6335">
          <cell r="C6335" t="str">
            <v>kzaeqW</v>
          </cell>
          <cell r="D6335" t="str">
            <v>08812273580</v>
          </cell>
        </row>
        <row r="6336">
          <cell r="C6336" t="str">
            <v>oOte9O</v>
          </cell>
          <cell r="D6336" t="str">
            <v>44047738549</v>
          </cell>
        </row>
        <row r="6337">
          <cell r="C6337" t="str">
            <v>GXqBWV</v>
          </cell>
          <cell r="D6337" t="str">
            <v>27513653534</v>
          </cell>
        </row>
        <row r="6338">
          <cell r="C6338" t="str">
            <v>OF93Lp</v>
          </cell>
          <cell r="D6338" t="str">
            <v>79393934568</v>
          </cell>
        </row>
        <row r="6339">
          <cell r="C6339" t="str">
            <v>zBO9tZ</v>
          </cell>
          <cell r="D6339" t="str">
            <v>07643869561</v>
          </cell>
        </row>
        <row r="6340">
          <cell r="C6340" t="str">
            <v>CQTgYb</v>
          </cell>
          <cell r="D6340" t="str">
            <v>85227935572</v>
          </cell>
        </row>
        <row r="6341">
          <cell r="C6341" t="str">
            <v>VNF7Ab</v>
          </cell>
          <cell r="D6341" t="str">
            <v>21073830578</v>
          </cell>
        </row>
        <row r="6342">
          <cell r="C6342" t="str">
            <v>wmNKZH</v>
          </cell>
          <cell r="D6342" t="str">
            <v>01688066578</v>
          </cell>
        </row>
        <row r="6343">
          <cell r="C6343" t="str">
            <v>THLUe4</v>
          </cell>
          <cell r="D6343" t="str">
            <v>05203669562</v>
          </cell>
        </row>
        <row r="6344">
          <cell r="C6344" t="str">
            <v>JeftBw</v>
          </cell>
          <cell r="D6344" t="str">
            <v>04626428525</v>
          </cell>
        </row>
        <row r="6345">
          <cell r="C6345" t="str">
            <v>L5hwRn</v>
          </cell>
          <cell r="D6345" t="str">
            <v>06549315506</v>
          </cell>
        </row>
        <row r="6346">
          <cell r="C6346" t="str">
            <v>VcpWoc</v>
          </cell>
          <cell r="D6346" t="str">
            <v>03221166516</v>
          </cell>
        </row>
        <row r="6347">
          <cell r="C6347" t="str">
            <v>Fv9DFl</v>
          </cell>
          <cell r="D6347" t="str">
            <v>07526380507</v>
          </cell>
        </row>
        <row r="6348">
          <cell r="C6348" t="str">
            <v>la4YjJ</v>
          </cell>
          <cell r="D6348" t="str">
            <v>69944121568</v>
          </cell>
        </row>
        <row r="6349">
          <cell r="C6349" t="str">
            <v>r6Yipj</v>
          </cell>
          <cell r="D6349" t="str">
            <v>87093235549</v>
          </cell>
        </row>
        <row r="6350">
          <cell r="C6350" t="str">
            <v>XE0lSd</v>
          </cell>
          <cell r="D6350" t="str">
            <v>01102217530</v>
          </cell>
        </row>
        <row r="6351">
          <cell r="C6351" t="str">
            <v>toHvQc</v>
          </cell>
          <cell r="D6351" t="str">
            <v>31938060563</v>
          </cell>
        </row>
        <row r="6352">
          <cell r="C6352" t="str">
            <v>D6mqoI</v>
          </cell>
          <cell r="D6352" t="str">
            <v>90592069591</v>
          </cell>
        </row>
        <row r="6353">
          <cell r="C6353" t="str">
            <v>jUb1U4</v>
          </cell>
          <cell r="D6353" t="str">
            <v>07437823560</v>
          </cell>
        </row>
        <row r="6354">
          <cell r="C6354" t="str">
            <v>rIfVXA</v>
          </cell>
          <cell r="D6354" t="str">
            <v>01575771551</v>
          </cell>
        </row>
        <row r="6355">
          <cell r="C6355" t="str">
            <v>31IHCY</v>
          </cell>
          <cell r="D6355" t="str">
            <v>63453657500</v>
          </cell>
        </row>
        <row r="6356">
          <cell r="C6356" t="str">
            <v>4PnK0u</v>
          </cell>
          <cell r="D6356" t="str">
            <v>01662952562</v>
          </cell>
        </row>
        <row r="6357">
          <cell r="C6357" t="str">
            <v>AIBYxy</v>
          </cell>
          <cell r="D6357" t="str">
            <v>78985390520</v>
          </cell>
        </row>
        <row r="6358">
          <cell r="C6358" t="str">
            <v>vIIfjK</v>
          </cell>
          <cell r="D6358" t="str">
            <v>34661805895</v>
          </cell>
        </row>
        <row r="6359">
          <cell r="C6359" t="str">
            <v>rS0zak</v>
          </cell>
          <cell r="D6359" t="str">
            <v>04980119506</v>
          </cell>
        </row>
        <row r="6360">
          <cell r="C6360" t="str">
            <v>2szfuK</v>
          </cell>
          <cell r="D6360" t="str">
            <v>00868891509</v>
          </cell>
        </row>
        <row r="6361">
          <cell r="C6361" t="str">
            <v>RUkMxu</v>
          </cell>
          <cell r="D6361" t="str">
            <v>01913121500</v>
          </cell>
        </row>
        <row r="6362">
          <cell r="C6362" t="str">
            <v>bR5nq7</v>
          </cell>
          <cell r="D6362" t="str">
            <v>06478165558</v>
          </cell>
        </row>
        <row r="6363">
          <cell r="C6363" t="str">
            <v>fa7TKx</v>
          </cell>
          <cell r="D6363" t="str">
            <v>05857722586</v>
          </cell>
        </row>
        <row r="6364">
          <cell r="C6364" t="str">
            <v>Tz14LC</v>
          </cell>
          <cell r="D6364" t="str">
            <v>07501412553</v>
          </cell>
        </row>
        <row r="6365">
          <cell r="C6365" t="str">
            <v>YRAAV9</v>
          </cell>
          <cell r="D6365" t="str">
            <v>34644539520</v>
          </cell>
        </row>
        <row r="6366">
          <cell r="C6366" t="str">
            <v>XgRKq0</v>
          </cell>
          <cell r="D6366" t="str">
            <v>07898266587</v>
          </cell>
        </row>
        <row r="6367">
          <cell r="C6367" t="str">
            <v>rhrkh2</v>
          </cell>
          <cell r="D6367" t="str">
            <v>08632588591</v>
          </cell>
        </row>
        <row r="6368">
          <cell r="C6368" t="str">
            <v>t7WHYL</v>
          </cell>
          <cell r="D6368" t="str">
            <v>07898266587</v>
          </cell>
        </row>
        <row r="6369">
          <cell r="C6369" t="str">
            <v>H4FsK5</v>
          </cell>
          <cell r="D6369" t="str">
            <v>84237350525</v>
          </cell>
        </row>
        <row r="6370">
          <cell r="C6370" t="str">
            <v>W9Upmw</v>
          </cell>
          <cell r="D6370" t="str">
            <v>54104882534</v>
          </cell>
        </row>
        <row r="6371">
          <cell r="C6371" t="str">
            <v>kb5VRe</v>
          </cell>
          <cell r="D6371" t="str">
            <v>59615001520</v>
          </cell>
        </row>
        <row r="6372">
          <cell r="C6372" t="str">
            <v>1VEj20</v>
          </cell>
          <cell r="D6372" t="str">
            <v>78068886591</v>
          </cell>
        </row>
        <row r="6373">
          <cell r="C6373" t="str">
            <v>fHiSRc</v>
          </cell>
          <cell r="D6373" t="str">
            <v>45585474553</v>
          </cell>
        </row>
        <row r="6374">
          <cell r="C6374" t="str">
            <v>64h9Ti</v>
          </cell>
          <cell r="D6374" t="str">
            <v>06712030536</v>
          </cell>
        </row>
        <row r="6375">
          <cell r="C6375" t="str">
            <v>4o2lZe</v>
          </cell>
          <cell r="D6375" t="str">
            <v>07076839555</v>
          </cell>
        </row>
        <row r="6376">
          <cell r="C6376" t="str">
            <v>kbRkiI</v>
          </cell>
          <cell r="D6376" t="str">
            <v>76944115549</v>
          </cell>
        </row>
        <row r="6377">
          <cell r="C6377" t="str">
            <v>baE0Ez</v>
          </cell>
          <cell r="D6377" t="str">
            <v>76944115549</v>
          </cell>
        </row>
        <row r="6378">
          <cell r="C6378" t="str">
            <v>ORWg2H</v>
          </cell>
          <cell r="D6378" t="str">
            <v>85179787572</v>
          </cell>
        </row>
        <row r="6379">
          <cell r="C6379" t="str">
            <v>O9izmI</v>
          </cell>
          <cell r="D6379" t="str">
            <v>08066050577</v>
          </cell>
        </row>
        <row r="6380">
          <cell r="C6380" t="str">
            <v>lb5Wou</v>
          </cell>
          <cell r="D6380" t="str">
            <v>08673398533</v>
          </cell>
        </row>
        <row r="6381">
          <cell r="C6381" t="str">
            <v>VfTjY1</v>
          </cell>
          <cell r="D6381" t="str">
            <v>01655419544</v>
          </cell>
        </row>
        <row r="6382">
          <cell r="C6382" t="str">
            <v>fujFfo</v>
          </cell>
          <cell r="D6382" t="str">
            <v>07132052535</v>
          </cell>
        </row>
        <row r="6383">
          <cell r="C6383" t="str">
            <v>Fx76A0</v>
          </cell>
          <cell r="D6383" t="str">
            <v>06782229595</v>
          </cell>
        </row>
        <row r="6384">
          <cell r="C6384" t="str">
            <v>nn8DQH</v>
          </cell>
          <cell r="D6384" t="str">
            <v>04680184507</v>
          </cell>
        </row>
        <row r="6385">
          <cell r="C6385" t="str">
            <v>iahhEt</v>
          </cell>
          <cell r="D6385" t="str">
            <v>86059983502</v>
          </cell>
        </row>
        <row r="6386">
          <cell r="C6386" t="str">
            <v>6eFTeO</v>
          </cell>
          <cell r="D6386" t="str">
            <v>01951889509</v>
          </cell>
        </row>
        <row r="6387">
          <cell r="C6387" t="str">
            <v>894T4n</v>
          </cell>
          <cell r="D6387" t="str">
            <v>01653086564</v>
          </cell>
        </row>
        <row r="6388">
          <cell r="C6388" t="str">
            <v>zCwUAT</v>
          </cell>
          <cell r="D6388" t="str">
            <v>97232203500</v>
          </cell>
        </row>
        <row r="6389">
          <cell r="C6389" t="str">
            <v>h1gCBB</v>
          </cell>
          <cell r="D6389" t="str">
            <v>09281289547</v>
          </cell>
        </row>
        <row r="6390">
          <cell r="C6390" t="str">
            <v>YWXgve</v>
          </cell>
          <cell r="D6390" t="str">
            <v>79209289587</v>
          </cell>
        </row>
        <row r="6391">
          <cell r="C6391" t="str">
            <v>oBBNX0</v>
          </cell>
          <cell r="D6391" t="str">
            <v>02126987531</v>
          </cell>
        </row>
        <row r="6392">
          <cell r="C6392" t="str">
            <v>uHwaVr</v>
          </cell>
          <cell r="D6392" t="str">
            <v>29306400578</v>
          </cell>
        </row>
        <row r="6393">
          <cell r="C6393" t="str">
            <v>X1yUJX</v>
          </cell>
          <cell r="D6393" t="str">
            <v>82388750563</v>
          </cell>
        </row>
        <row r="6394">
          <cell r="C6394" t="str">
            <v>SrjakH</v>
          </cell>
          <cell r="D6394" t="str">
            <v>05281129538</v>
          </cell>
        </row>
        <row r="6395">
          <cell r="C6395" t="str">
            <v>ScRoaG</v>
          </cell>
          <cell r="D6395" t="str">
            <v>63736888520</v>
          </cell>
        </row>
        <row r="6396">
          <cell r="C6396" t="str">
            <v>DA68Ak</v>
          </cell>
          <cell r="D6396" t="str">
            <v>91906601534</v>
          </cell>
        </row>
        <row r="6397">
          <cell r="C6397" t="str">
            <v>cB4fxs</v>
          </cell>
          <cell r="D6397" t="str">
            <v>37234935568</v>
          </cell>
        </row>
        <row r="6398">
          <cell r="C6398" t="str">
            <v>s8a7HR</v>
          </cell>
          <cell r="D6398" t="str">
            <v>04257558512</v>
          </cell>
        </row>
        <row r="6399">
          <cell r="C6399" t="str">
            <v>rdyKev</v>
          </cell>
          <cell r="D6399" t="str">
            <v>08762407597</v>
          </cell>
        </row>
        <row r="6400">
          <cell r="C6400" t="str">
            <v>n4jZ4M</v>
          </cell>
          <cell r="D6400" t="str">
            <v>07495832584</v>
          </cell>
        </row>
        <row r="6401">
          <cell r="C6401" t="str">
            <v>5cyEh5</v>
          </cell>
          <cell r="D6401" t="str">
            <v>05469998592</v>
          </cell>
        </row>
        <row r="6402">
          <cell r="C6402" t="str">
            <v>cMhZhu</v>
          </cell>
          <cell r="D6402" t="str">
            <v>07891190569</v>
          </cell>
        </row>
        <row r="6403">
          <cell r="C6403" t="str">
            <v>4k44ck</v>
          </cell>
          <cell r="D6403" t="str">
            <v>07891190569</v>
          </cell>
        </row>
        <row r="6404">
          <cell r="C6404" t="str">
            <v>rlrMfD</v>
          </cell>
          <cell r="D6404" t="str">
            <v>78734908587</v>
          </cell>
        </row>
        <row r="6405">
          <cell r="C6405" t="str">
            <v>e7ZB0I</v>
          </cell>
          <cell r="D6405" t="str">
            <v>11498457592</v>
          </cell>
        </row>
        <row r="6406">
          <cell r="C6406" t="str">
            <v>7bXPR1</v>
          </cell>
          <cell r="D6406" t="str">
            <v>19515189500</v>
          </cell>
        </row>
        <row r="6407">
          <cell r="C6407" t="str">
            <v>cxHogQ</v>
          </cell>
          <cell r="D6407" t="str">
            <v>02110797584</v>
          </cell>
        </row>
        <row r="6408">
          <cell r="C6408" t="str">
            <v>t8r6WB</v>
          </cell>
        </row>
        <row r="6409">
          <cell r="C6409" t="str">
            <v>Ho95UO</v>
          </cell>
          <cell r="D6409" t="str">
            <v>07515710594</v>
          </cell>
        </row>
        <row r="6410">
          <cell r="C6410" t="str">
            <v>gZphlO</v>
          </cell>
          <cell r="D6410" t="str">
            <v>50650955587</v>
          </cell>
        </row>
        <row r="6411">
          <cell r="C6411" t="str">
            <v>hXMElh</v>
          </cell>
          <cell r="D6411" t="str">
            <v>12127426568</v>
          </cell>
        </row>
        <row r="6412">
          <cell r="C6412" t="str">
            <v>9iCerx</v>
          </cell>
          <cell r="D6412" t="str">
            <v>09311102547</v>
          </cell>
        </row>
        <row r="6413">
          <cell r="C6413" t="str">
            <v>dFMpcK</v>
          </cell>
          <cell r="D6413" t="str">
            <v>07425194570</v>
          </cell>
        </row>
        <row r="6414">
          <cell r="C6414" t="str">
            <v>jLhBRP</v>
          </cell>
          <cell r="D6414" t="str">
            <v>90631234500</v>
          </cell>
        </row>
        <row r="6415">
          <cell r="C6415" t="str">
            <v>GyN6qy</v>
          </cell>
          <cell r="D6415" t="str">
            <v>05932743506</v>
          </cell>
        </row>
        <row r="6416">
          <cell r="C6416" t="str">
            <v>if4qUX</v>
          </cell>
          <cell r="D6416" t="str">
            <v>10139190503</v>
          </cell>
        </row>
        <row r="6417">
          <cell r="C6417" t="str">
            <v>28TxK0</v>
          </cell>
          <cell r="D6417" t="str">
            <v>96594462504</v>
          </cell>
        </row>
        <row r="6418">
          <cell r="C6418" t="str">
            <v>mp10HP</v>
          </cell>
          <cell r="D6418" t="str">
            <v>00716029502</v>
          </cell>
        </row>
        <row r="6419">
          <cell r="C6419" t="str">
            <v>htK4zP</v>
          </cell>
          <cell r="D6419" t="str">
            <v>07945909507</v>
          </cell>
        </row>
        <row r="6420">
          <cell r="C6420" t="str">
            <v>oI8Iu6</v>
          </cell>
          <cell r="D6420" t="str">
            <v>98288245587</v>
          </cell>
        </row>
        <row r="6421">
          <cell r="C6421" t="str">
            <v>HbMOGt</v>
          </cell>
          <cell r="D6421" t="str">
            <v>05158183562</v>
          </cell>
        </row>
        <row r="6422">
          <cell r="C6422" t="str">
            <v>qcIEmg</v>
          </cell>
          <cell r="D6422" t="str">
            <v>05729741596</v>
          </cell>
        </row>
        <row r="6423">
          <cell r="C6423" t="str">
            <v>APKNxl</v>
          </cell>
          <cell r="D6423" t="str">
            <v>07571671523</v>
          </cell>
        </row>
        <row r="6424">
          <cell r="C6424" t="str">
            <v>ht4C3p</v>
          </cell>
          <cell r="D6424" t="str">
            <v>31936075504</v>
          </cell>
        </row>
        <row r="6425">
          <cell r="C6425" t="str">
            <v>Jw80SU</v>
          </cell>
          <cell r="D6425" t="str">
            <v>17788560553</v>
          </cell>
        </row>
        <row r="6426">
          <cell r="C6426" t="str">
            <v>blHj1Y</v>
          </cell>
          <cell r="D6426" t="str">
            <v>38935295515</v>
          </cell>
        </row>
        <row r="6427">
          <cell r="C6427" t="str">
            <v>FnYKkb</v>
          </cell>
          <cell r="D6427" t="str">
            <v>01737075563</v>
          </cell>
        </row>
        <row r="6428">
          <cell r="C6428" t="str">
            <v>1nmPTo</v>
          </cell>
          <cell r="D6428" t="str">
            <v>07531747588</v>
          </cell>
        </row>
        <row r="6429">
          <cell r="C6429" t="str">
            <v>fh5IPX</v>
          </cell>
          <cell r="D6429" t="str">
            <v>07399608571</v>
          </cell>
        </row>
        <row r="6430">
          <cell r="C6430" t="str">
            <v>HLFLaW</v>
          </cell>
          <cell r="D6430" t="str">
            <v>01254384510</v>
          </cell>
        </row>
        <row r="6431">
          <cell r="C6431" t="str">
            <v>ik0IfL</v>
          </cell>
          <cell r="D6431" t="str">
            <v>53678540520</v>
          </cell>
        </row>
        <row r="6432">
          <cell r="C6432" t="str">
            <v>m3Ejjb</v>
          </cell>
          <cell r="D6432" t="str">
            <v>07338203520</v>
          </cell>
        </row>
        <row r="6433">
          <cell r="C6433" t="str">
            <v>ektvUs</v>
          </cell>
          <cell r="D6433" t="str">
            <v>05454195570</v>
          </cell>
        </row>
        <row r="6434">
          <cell r="C6434" t="str">
            <v>CWF9UI</v>
          </cell>
          <cell r="D6434" t="str">
            <v>37466984568</v>
          </cell>
        </row>
        <row r="6435">
          <cell r="C6435" t="str">
            <v>TpwE8q</v>
          </cell>
          <cell r="D6435" t="str">
            <v>01694891593</v>
          </cell>
        </row>
        <row r="6436">
          <cell r="C6436" t="str">
            <v>HXh6uy</v>
          </cell>
          <cell r="D6436" t="str">
            <v>74847929500</v>
          </cell>
        </row>
        <row r="6437">
          <cell r="C6437" t="str">
            <v>JD28PD</v>
          </cell>
          <cell r="D6437" t="str">
            <v>01435386590</v>
          </cell>
        </row>
        <row r="6438">
          <cell r="C6438" t="str">
            <v>Gudr7R</v>
          </cell>
          <cell r="D6438" t="str">
            <v>80181929520</v>
          </cell>
        </row>
        <row r="6439">
          <cell r="C6439" t="str">
            <v>bcq1De</v>
          </cell>
          <cell r="D6439" t="str">
            <v>03780898543</v>
          </cell>
        </row>
        <row r="6440">
          <cell r="C6440" t="str">
            <v>cWIZeL</v>
          </cell>
          <cell r="D6440" t="str">
            <v>38238098572</v>
          </cell>
        </row>
        <row r="6441">
          <cell r="C6441" t="str">
            <v>pqsiLI</v>
          </cell>
          <cell r="D6441" t="str">
            <v>50939181568</v>
          </cell>
        </row>
        <row r="6442">
          <cell r="C6442" t="str">
            <v>Rc6JXW</v>
          </cell>
          <cell r="D6442" t="str">
            <v>08569481527</v>
          </cell>
        </row>
        <row r="6443">
          <cell r="C6443" t="str">
            <v>OsIU0q</v>
          </cell>
          <cell r="D6443" t="str">
            <v>93400152587</v>
          </cell>
        </row>
        <row r="6444">
          <cell r="C6444" t="str">
            <v>i0AfOO</v>
          </cell>
          <cell r="D6444" t="str">
            <v>03176546599</v>
          </cell>
        </row>
        <row r="6445">
          <cell r="C6445" t="str">
            <v>EMEBM3</v>
          </cell>
          <cell r="D6445" t="str">
            <v>10208077502</v>
          </cell>
        </row>
        <row r="6446">
          <cell r="C6446" t="str">
            <v>cmQU7M</v>
          </cell>
          <cell r="D6446" t="str">
            <v>06752048525</v>
          </cell>
        </row>
        <row r="6447">
          <cell r="C6447" t="str">
            <v>3j6zub</v>
          </cell>
          <cell r="D6447" t="str">
            <v>07022623589</v>
          </cell>
        </row>
        <row r="6448">
          <cell r="C6448" t="str">
            <v>cdWFh9</v>
          </cell>
          <cell r="D6448" t="str">
            <v>86905642509</v>
          </cell>
        </row>
        <row r="6449">
          <cell r="C6449" t="str">
            <v>iscHd8</v>
          </cell>
          <cell r="D6449" t="str">
            <v>08891807508</v>
          </cell>
        </row>
        <row r="6450">
          <cell r="C6450" t="str">
            <v>h6GGL9</v>
          </cell>
          <cell r="D6450" t="str">
            <v>03716484598</v>
          </cell>
        </row>
        <row r="6451">
          <cell r="C6451" t="str">
            <v>cHJuBX</v>
          </cell>
          <cell r="D6451" t="str">
            <v>12534204599</v>
          </cell>
        </row>
        <row r="6452">
          <cell r="C6452" t="str">
            <v>rjVzIf</v>
          </cell>
          <cell r="D6452" t="str">
            <v>86105189575</v>
          </cell>
        </row>
        <row r="6453">
          <cell r="C6453" t="str">
            <v>sp7iKf</v>
          </cell>
          <cell r="D6453" t="str">
            <v>05901875540</v>
          </cell>
        </row>
        <row r="6454">
          <cell r="C6454" t="str">
            <v>9MdDcU</v>
          </cell>
          <cell r="D6454" t="str">
            <v>07737773509</v>
          </cell>
        </row>
        <row r="6455">
          <cell r="C6455" t="str">
            <v>cgV5gn</v>
          </cell>
          <cell r="D6455" t="str">
            <v>08321889565</v>
          </cell>
        </row>
        <row r="6456">
          <cell r="C6456" t="str">
            <v>fU5BAn</v>
          </cell>
          <cell r="D6456" t="str">
            <v>07186682510</v>
          </cell>
        </row>
        <row r="6457">
          <cell r="C6457" t="str">
            <v>bxyYcU</v>
          </cell>
          <cell r="D6457" t="str">
            <v>10655451501</v>
          </cell>
        </row>
        <row r="6458">
          <cell r="C6458" t="str">
            <v>hP4DM6</v>
          </cell>
          <cell r="D6458" t="str">
            <v>01726965503</v>
          </cell>
        </row>
        <row r="6459">
          <cell r="C6459" t="str">
            <v>XoF7ow</v>
          </cell>
          <cell r="D6459" t="str">
            <v>01702299554</v>
          </cell>
        </row>
        <row r="6460">
          <cell r="C6460" t="str">
            <v>e0TjiP</v>
          </cell>
          <cell r="D6460" t="str">
            <v>00116253509</v>
          </cell>
        </row>
        <row r="6461">
          <cell r="C6461" t="str">
            <v>tuyNUu</v>
          </cell>
          <cell r="D6461" t="str">
            <v>51236818504</v>
          </cell>
        </row>
        <row r="6462">
          <cell r="C6462" t="str">
            <v>zGoMQP</v>
          </cell>
          <cell r="D6462" t="str">
            <v>51236818504</v>
          </cell>
        </row>
        <row r="6463">
          <cell r="C6463" t="str">
            <v>r3Dk8u</v>
          </cell>
          <cell r="D6463" t="str">
            <v>51236818504</v>
          </cell>
        </row>
        <row r="6464">
          <cell r="C6464" t="str">
            <v>agOS28</v>
          </cell>
          <cell r="D6464" t="str">
            <v>08778823552</v>
          </cell>
        </row>
        <row r="6465">
          <cell r="C6465" t="str">
            <v>AHvfN1</v>
          </cell>
          <cell r="D6465" t="str">
            <v>85274569587</v>
          </cell>
        </row>
        <row r="6466">
          <cell r="C6466" t="str">
            <v>6rAYXD</v>
          </cell>
          <cell r="D6466" t="str">
            <v>05325748505</v>
          </cell>
        </row>
        <row r="6467">
          <cell r="C6467" t="str">
            <v>NcDZvx</v>
          </cell>
          <cell r="D6467" t="str">
            <v>02591803510</v>
          </cell>
        </row>
        <row r="6468">
          <cell r="C6468" t="str">
            <v>WDix5S</v>
          </cell>
          <cell r="D6468" t="str">
            <v>09246417542</v>
          </cell>
        </row>
        <row r="6469">
          <cell r="C6469" t="str">
            <v>lhDtsj</v>
          </cell>
          <cell r="D6469" t="str">
            <v>10281102511</v>
          </cell>
        </row>
        <row r="6470">
          <cell r="C6470" t="str">
            <v>EKgZ8A</v>
          </cell>
          <cell r="D6470" t="str">
            <v>01755367597</v>
          </cell>
        </row>
        <row r="6471">
          <cell r="C6471" t="str">
            <v>EXZo00</v>
          </cell>
          <cell r="D6471" t="str">
            <v>07728519565</v>
          </cell>
        </row>
        <row r="6472">
          <cell r="C6472" t="str">
            <v>1oHrq4</v>
          </cell>
          <cell r="D6472" t="str">
            <v>07244251521</v>
          </cell>
        </row>
        <row r="6473">
          <cell r="C6473" t="str">
            <v>c3Jqyl</v>
          </cell>
          <cell r="D6473" t="str">
            <v>52298467803</v>
          </cell>
        </row>
        <row r="6474">
          <cell r="C6474" t="str">
            <v>NpywpM</v>
          </cell>
          <cell r="D6474" t="str">
            <v>07261688584</v>
          </cell>
        </row>
        <row r="6475">
          <cell r="C6475" t="str">
            <v>eDetSp</v>
          </cell>
          <cell r="D6475" t="str">
            <v>86107125590</v>
          </cell>
        </row>
        <row r="6476">
          <cell r="C6476" t="str">
            <v>28Kzl1</v>
          </cell>
          <cell r="D6476" t="str">
            <v>07955501543</v>
          </cell>
        </row>
        <row r="6477">
          <cell r="C6477" t="str">
            <v>eSm4qp</v>
          </cell>
          <cell r="D6477" t="str">
            <v>07955501543</v>
          </cell>
        </row>
        <row r="6478">
          <cell r="C6478" t="str">
            <v>qEX9e2</v>
          </cell>
          <cell r="D6478" t="str">
            <v>06597674570</v>
          </cell>
        </row>
        <row r="6479">
          <cell r="C6479" t="str">
            <v>JNB9mJ</v>
          </cell>
          <cell r="D6479" t="str">
            <v>07777661590</v>
          </cell>
        </row>
        <row r="6480">
          <cell r="C6480" t="str">
            <v>MPUltm</v>
          </cell>
          <cell r="D6480" t="str">
            <v>56182970510</v>
          </cell>
        </row>
        <row r="6481">
          <cell r="C6481" t="str">
            <v>XKhc55</v>
          </cell>
          <cell r="D6481" t="str">
            <v>18862012500</v>
          </cell>
        </row>
        <row r="6482">
          <cell r="C6482" t="str">
            <v>YbUlue</v>
          </cell>
          <cell r="D6482" t="str">
            <v>10695781502</v>
          </cell>
        </row>
        <row r="6483">
          <cell r="C6483" t="str">
            <v>vSIuFl</v>
          </cell>
          <cell r="D6483" t="str">
            <v>09256226561</v>
          </cell>
        </row>
        <row r="6484">
          <cell r="C6484" t="str">
            <v>WoUmoL</v>
          </cell>
          <cell r="D6484" t="str">
            <v>10122917588</v>
          </cell>
        </row>
        <row r="6485">
          <cell r="C6485" t="str">
            <v>02NJLT</v>
          </cell>
          <cell r="D6485" t="str">
            <v>86477727501</v>
          </cell>
        </row>
        <row r="6486">
          <cell r="C6486" t="str">
            <v>doC3HK</v>
          </cell>
          <cell r="D6486" t="str">
            <v>00957280580</v>
          </cell>
        </row>
        <row r="6487">
          <cell r="C6487" t="str">
            <v>5BpVps</v>
          </cell>
          <cell r="D6487" t="str">
            <v>85787369580</v>
          </cell>
        </row>
        <row r="6488">
          <cell r="C6488" t="str">
            <v>9F2RaV</v>
          </cell>
          <cell r="D6488" t="str">
            <v>09580192588</v>
          </cell>
        </row>
        <row r="6489">
          <cell r="C6489" t="str">
            <v>ubqCW8</v>
          </cell>
          <cell r="D6489" t="str">
            <v>09164800547</v>
          </cell>
        </row>
        <row r="6490">
          <cell r="C6490" t="str">
            <v>ZkPzXl</v>
          </cell>
          <cell r="D6490" t="str">
            <v>05838227540</v>
          </cell>
        </row>
        <row r="6491">
          <cell r="C6491" t="str">
            <v>BUBQWD</v>
          </cell>
          <cell r="D6491" t="str">
            <v>08860346550</v>
          </cell>
        </row>
        <row r="6492">
          <cell r="C6492" t="str">
            <v>d6IgYC</v>
          </cell>
          <cell r="D6492" t="str">
            <v>08371383533</v>
          </cell>
        </row>
        <row r="6493">
          <cell r="C6493" t="str">
            <v>Weg23M</v>
          </cell>
          <cell r="D6493" t="str">
            <v>85924072576</v>
          </cell>
        </row>
        <row r="6494">
          <cell r="C6494" t="str">
            <v>pDx1wN</v>
          </cell>
          <cell r="D6494" t="str">
            <v>54610290510</v>
          </cell>
        </row>
        <row r="6495">
          <cell r="C6495" t="str">
            <v>rLykn7</v>
          </cell>
          <cell r="D6495" t="str">
            <v>03070299563</v>
          </cell>
        </row>
        <row r="6496">
          <cell r="C6496" t="str">
            <v>Yopoj0</v>
          </cell>
          <cell r="D6496" t="str">
            <v>90058623515</v>
          </cell>
        </row>
        <row r="6497">
          <cell r="C6497" t="str">
            <v>nW5vJJ</v>
          </cell>
          <cell r="D6497" t="str">
            <v>06377782519</v>
          </cell>
        </row>
        <row r="6498">
          <cell r="C6498" t="str">
            <v>oZranU</v>
          </cell>
          <cell r="D6498" t="str">
            <v>03077898535</v>
          </cell>
        </row>
        <row r="6499">
          <cell r="C6499" t="str">
            <v>iSThkr</v>
          </cell>
          <cell r="D6499" t="str">
            <v>03750284555</v>
          </cell>
        </row>
        <row r="6500">
          <cell r="C6500" t="str">
            <v>dFNbmK</v>
          </cell>
          <cell r="D6500" t="str">
            <v>01576028500</v>
          </cell>
        </row>
        <row r="6501">
          <cell r="C6501" t="str">
            <v>8Bn9tk</v>
          </cell>
          <cell r="D6501" t="str">
            <v>19289855568</v>
          </cell>
        </row>
        <row r="6502">
          <cell r="C6502" t="str">
            <v>pKVN0j</v>
          </cell>
          <cell r="D6502" t="str">
            <v>97438197549</v>
          </cell>
        </row>
        <row r="6503">
          <cell r="C6503" t="str">
            <v>L6uyBx</v>
          </cell>
          <cell r="D6503" t="str">
            <v>01096464527</v>
          </cell>
        </row>
        <row r="6504">
          <cell r="C6504" t="str">
            <v>hP0Zo5</v>
          </cell>
          <cell r="D6504" t="str">
            <v>82738068553</v>
          </cell>
        </row>
        <row r="6505">
          <cell r="C6505" t="str">
            <v>zllOXY</v>
          </cell>
          <cell r="D6505" t="str">
            <v>06414049565</v>
          </cell>
        </row>
        <row r="6506">
          <cell r="C6506" t="str">
            <v>MPqyXa</v>
          </cell>
          <cell r="D6506" t="str">
            <v>86110767530</v>
          </cell>
        </row>
        <row r="6507">
          <cell r="C6507" t="str">
            <v>KQWVE2</v>
          </cell>
          <cell r="D6507" t="str">
            <v>38140462500</v>
          </cell>
        </row>
        <row r="6508">
          <cell r="C6508" t="str">
            <v>l5z2p7</v>
          </cell>
          <cell r="D6508" t="str">
            <v>38140462500</v>
          </cell>
        </row>
        <row r="6509">
          <cell r="C6509" t="str">
            <v>vABw2v</v>
          </cell>
          <cell r="D6509" t="str">
            <v>38140462500</v>
          </cell>
        </row>
        <row r="6510">
          <cell r="C6510" t="str">
            <v>ZckJQv</v>
          </cell>
          <cell r="D6510" t="str">
            <v>38140462500</v>
          </cell>
        </row>
        <row r="6511">
          <cell r="C6511" t="str">
            <v>csag0X</v>
          </cell>
          <cell r="D6511" t="str">
            <v>38140462500</v>
          </cell>
        </row>
        <row r="6512">
          <cell r="C6512" t="str">
            <v>2GjRnx</v>
          </cell>
          <cell r="D6512" t="str">
            <v>38140462500</v>
          </cell>
        </row>
        <row r="6513">
          <cell r="C6513" t="str">
            <v>0tplBc</v>
          </cell>
          <cell r="D6513" t="str">
            <v>38140462500</v>
          </cell>
        </row>
        <row r="6514">
          <cell r="C6514" t="str">
            <v>isR91U</v>
          </cell>
          <cell r="D6514" t="str">
            <v>38140462500</v>
          </cell>
        </row>
        <row r="6515">
          <cell r="C6515" t="str">
            <v>pBtCn1</v>
          </cell>
          <cell r="D6515" t="str">
            <v>38140462500</v>
          </cell>
        </row>
        <row r="6516">
          <cell r="C6516" t="str">
            <v>bQMOi6</v>
          </cell>
          <cell r="D6516" t="str">
            <v>38140462500</v>
          </cell>
        </row>
        <row r="6517">
          <cell r="C6517" t="str">
            <v>Dc9Wf0</v>
          </cell>
          <cell r="D6517" t="str">
            <v>38140462500</v>
          </cell>
        </row>
        <row r="6518">
          <cell r="C6518" t="str">
            <v>7xeazr</v>
          </cell>
          <cell r="D6518" t="str">
            <v>13241354504</v>
          </cell>
        </row>
        <row r="6519">
          <cell r="C6519" t="str">
            <v>3FKr1o</v>
          </cell>
          <cell r="D6519" t="str">
            <v>80166393568</v>
          </cell>
        </row>
        <row r="6520">
          <cell r="C6520" t="str">
            <v>YG9DBT</v>
          </cell>
          <cell r="D6520" t="str">
            <v>21073830578</v>
          </cell>
        </row>
        <row r="6521">
          <cell r="C6521" t="str">
            <v>6FC7Zm</v>
          </cell>
          <cell r="D6521" t="str">
            <v>03409034579</v>
          </cell>
        </row>
        <row r="6522">
          <cell r="C6522" t="str">
            <v>FARuCS</v>
          </cell>
          <cell r="D6522" t="str">
            <v>03409034579</v>
          </cell>
        </row>
        <row r="6523">
          <cell r="C6523" t="str">
            <v>0Whlkr</v>
          </cell>
          <cell r="D6523" t="str">
            <v>01052001580</v>
          </cell>
        </row>
        <row r="6524">
          <cell r="C6524" t="str">
            <v>ZdF3xz</v>
          </cell>
          <cell r="D6524" t="str">
            <v>07225501542</v>
          </cell>
        </row>
        <row r="6525">
          <cell r="C6525" t="str">
            <v>4vqoiK</v>
          </cell>
          <cell r="D6525" t="str">
            <v>48030279515</v>
          </cell>
        </row>
        <row r="6526">
          <cell r="C6526" t="str">
            <v>U5UXBh</v>
          </cell>
          <cell r="D6526" t="str">
            <v>06614235575</v>
          </cell>
        </row>
        <row r="6527">
          <cell r="C6527" t="str">
            <v>HpULpv</v>
          </cell>
          <cell r="D6527" t="str">
            <v>03908827558</v>
          </cell>
        </row>
        <row r="6528">
          <cell r="C6528" t="str">
            <v>0qlDLv</v>
          </cell>
          <cell r="D6528" t="str">
            <v>16524756568</v>
          </cell>
        </row>
        <row r="6529">
          <cell r="C6529" t="str">
            <v>d4rSrO</v>
          </cell>
          <cell r="D6529" t="str">
            <v>00131959565</v>
          </cell>
        </row>
        <row r="6530">
          <cell r="C6530" t="str">
            <v>lC5V4M</v>
          </cell>
          <cell r="D6530" t="str">
            <v>02898106550</v>
          </cell>
        </row>
        <row r="6531">
          <cell r="C6531" t="str">
            <v>HzBWLg</v>
          </cell>
          <cell r="D6531" t="str">
            <v>78724961515</v>
          </cell>
        </row>
        <row r="6532">
          <cell r="C6532" t="str">
            <v>kVSGGT</v>
          </cell>
          <cell r="D6532" t="str">
            <v>78724961515</v>
          </cell>
        </row>
        <row r="6533">
          <cell r="C6533" t="str">
            <v>o0nqcu</v>
          </cell>
          <cell r="D6533" t="str">
            <v>81682395553</v>
          </cell>
        </row>
        <row r="6534">
          <cell r="C6534" t="str">
            <v>ub0zaM</v>
          </cell>
          <cell r="D6534" t="str">
            <v>02545585505</v>
          </cell>
        </row>
        <row r="6535">
          <cell r="C6535" t="str">
            <v>OPc9pP</v>
          </cell>
          <cell r="D6535" t="str">
            <v>00721223583</v>
          </cell>
        </row>
        <row r="6536">
          <cell r="C6536" t="str">
            <v>6Sz1Po</v>
          </cell>
          <cell r="D6536" t="str">
            <v>01625549580</v>
          </cell>
        </row>
        <row r="6537">
          <cell r="C6537" t="str">
            <v>pADWBs</v>
          </cell>
          <cell r="D6537" t="str">
            <v>02425800506</v>
          </cell>
        </row>
        <row r="6538">
          <cell r="C6538" t="str">
            <v>LZG3b7</v>
          </cell>
          <cell r="D6538" t="str">
            <v>34651055591</v>
          </cell>
        </row>
        <row r="6539">
          <cell r="C6539" t="str">
            <v>1eNg93</v>
          </cell>
          <cell r="D6539" t="str">
            <v>34651055591</v>
          </cell>
        </row>
        <row r="6540">
          <cell r="C6540" t="str">
            <v>24tOD6</v>
          </cell>
          <cell r="D6540" t="str">
            <v>34651055591</v>
          </cell>
        </row>
        <row r="6541">
          <cell r="C6541" t="str">
            <v>5rhi9F</v>
          </cell>
          <cell r="D6541" t="str">
            <v>34651055591</v>
          </cell>
        </row>
        <row r="6542">
          <cell r="C6542" t="str">
            <v>DQKGLQ</v>
          </cell>
          <cell r="D6542" t="str">
            <v>34651055591</v>
          </cell>
        </row>
        <row r="6543">
          <cell r="C6543" t="str">
            <v>0grprB</v>
          </cell>
          <cell r="D6543" t="str">
            <v>34651055591</v>
          </cell>
        </row>
        <row r="6544">
          <cell r="C6544" t="str">
            <v>gBiAwd</v>
          </cell>
          <cell r="D6544" t="str">
            <v>34651055591</v>
          </cell>
        </row>
        <row r="6545">
          <cell r="C6545" t="str">
            <v>hZpC97</v>
          </cell>
          <cell r="D6545" t="str">
            <v>34651055591</v>
          </cell>
        </row>
        <row r="6546">
          <cell r="C6546" t="str">
            <v>tQZr39</v>
          </cell>
          <cell r="D6546" t="str">
            <v>34651055591</v>
          </cell>
        </row>
        <row r="6547">
          <cell r="C6547" t="str">
            <v>39vUTh</v>
          </cell>
          <cell r="D6547" t="str">
            <v>34651055591</v>
          </cell>
        </row>
        <row r="6548">
          <cell r="C6548" t="str">
            <v>eiOP7H</v>
          </cell>
          <cell r="D6548" t="str">
            <v>34651055591</v>
          </cell>
        </row>
        <row r="6549">
          <cell r="C6549" t="str">
            <v>fBnQTz</v>
          </cell>
          <cell r="D6549" t="str">
            <v>34651055591</v>
          </cell>
        </row>
        <row r="6550">
          <cell r="C6550" t="str">
            <v>bLmQ7F</v>
          </cell>
          <cell r="D6550" t="str">
            <v>34651055591</v>
          </cell>
        </row>
        <row r="6551">
          <cell r="C6551" t="str">
            <v>pPMDwi</v>
          </cell>
          <cell r="D6551" t="str">
            <v>34651055591</v>
          </cell>
        </row>
        <row r="6552">
          <cell r="C6552" t="str">
            <v>d24aWx</v>
          </cell>
          <cell r="D6552" t="str">
            <v>79736262553</v>
          </cell>
        </row>
        <row r="6553">
          <cell r="C6553" t="str">
            <v>i2wmgN</v>
          </cell>
          <cell r="D6553" t="str">
            <v>79736262553</v>
          </cell>
        </row>
        <row r="6554">
          <cell r="C6554" t="str">
            <v>S1nM3K</v>
          </cell>
          <cell r="D6554" t="str">
            <v>79736262553</v>
          </cell>
        </row>
        <row r="6555">
          <cell r="C6555" t="str">
            <v>vfcS20</v>
          </cell>
          <cell r="D6555" t="str">
            <v>79736262553</v>
          </cell>
        </row>
        <row r="6556">
          <cell r="C6556" t="str">
            <v>P6mwSo</v>
          </cell>
          <cell r="D6556" t="str">
            <v>85834974511</v>
          </cell>
        </row>
        <row r="6557">
          <cell r="C6557" t="str">
            <v>IONecA</v>
          </cell>
          <cell r="D6557" t="str">
            <v>09509400548</v>
          </cell>
        </row>
        <row r="6558">
          <cell r="C6558" t="str">
            <v>zgHjaf</v>
          </cell>
          <cell r="D6558" t="str">
            <v>06581032530</v>
          </cell>
        </row>
        <row r="6559">
          <cell r="C6559" t="str">
            <v>UdUql3</v>
          </cell>
          <cell r="D6559" t="str">
            <v>07702535555</v>
          </cell>
        </row>
        <row r="6560">
          <cell r="C6560" t="str">
            <v>xVl8P5</v>
          </cell>
          <cell r="D6560" t="str">
            <v>85840202509</v>
          </cell>
        </row>
        <row r="6561">
          <cell r="C6561" t="str">
            <v>wykxKL</v>
          </cell>
          <cell r="D6561" t="str">
            <v>04159001580</v>
          </cell>
        </row>
        <row r="6562">
          <cell r="C6562" t="str">
            <v>Mze8eB</v>
          </cell>
          <cell r="D6562" t="str">
            <v>04159001580</v>
          </cell>
        </row>
        <row r="6563">
          <cell r="C6563" t="str">
            <v>fLspSL</v>
          </cell>
          <cell r="D6563" t="str">
            <v>04159001580</v>
          </cell>
        </row>
        <row r="6564">
          <cell r="C6564" t="str">
            <v>KZiBBS</v>
          </cell>
          <cell r="D6564" t="str">
            <v>08242656533</v>
          </cell>
        </row>
        <row r="6565">
          <cell r="C6565" t="str">
            <v>0UqKQJ</v>
          </cell>
          <cell r="D6565" t="str">
            <v>08435377520</v>
          </cell>
        </row>
        <row r="6566">
          <cell r="C6566" t="str">
            <v>EXzB04</v>
          </cell>
          <cell r="D6566" t="str">
            <v>85923177544</v>
          </cell>
        </row>
        <row r="6567">
          <cell r="C6567" t="str">
            <v>YFi8VQ</v>
          </cell>
          <cell r="D6567" t="str">
            <v>09278144550</v>
          </cell>
        </row>
        <row r="6568">
          <cell r="C6568" t="str">
            <v>wbQD4E</v>
          </cell>
          <cell r="D6568" t="str">
            <v>08837275528</v>
          </cell>
        </row>
        <row r="6569">
          <cell r="C6569" t="str">
            <v>9mlrH5</v>
          </cell>
          <cell r="D6569" t="str">
            <v>61223629309</v>
          </cell>
        </row>
        <row r="6570">
          <cell r="C6570" t="str">
            <v>Y8rmNJ</v>
          </cell>
          <cell r="D6570" t="str">
            <v>85904237510</v>
          </cell>
        </row>
        <row r="6571">
          <cell r="C6571" t="str">
            <v>bK83ht</v>
          </cell>
          <cell r="D6571" t="str">
            <v>02134458674</v>
          </cell>
        </row>
        <row r="6572">
          <cell r="C6572" t="str">
            <v>isQK2P</v>
          </cell>
          <cell r="D6572" t="str">
            <v>05898496548</v>
          </cell>
        </row>
        <row r="6573">
          <cell r="C6573" t="str">
            <v>V9lK92</v>
          </cell>
          <cell r="D6573" t="str">
            <v>03988790524</v>
          </cell>
        </row>
        <row r="6574">
          <cell r="C6574" t="str">
            <v>SVGcUd</v>
          </cell>
        </row>
        <row r="6575">
          <cell r="C6575" t="str">
            <v>feKuAu</v>
          </cell>
          <cell r="D6575" t="str">
            <v>05176673550</v>
          </cell>
        </row>
        <row r="6576">
          <cell r="C6576" t="str">
            <v>htOMRm</v>
          </cell>
          <cell r="D6576" t="str">
            <v>99218550500</v>
          </cell>
        </row>
        <row r="6577">
          <cell r="C6577" t="str">
            <v>BVAmRY</v>
          </cell>
          <cell r="D6577" t="str">
            <v>08365612526</v>
          </cell>
        </row>
        <row r="6578">
          <cell r="C6578" t="str">
            <v>i2Fkwd</v>
          </cell>
          <cell r="D6578" t="str">
            <v>06139151511</v>
          </cell>
        </row>
        <row r="6579">
          <cell r="C6579" t="str">
            <v>ln0MOZ</v>
          </cell>
          <cell r="D6579" t="str">
            <v>01906951535</v>
          </cell>
        </row>
        <row r="6580">
          <cell r="C6580" t="str">
            <v>c4vK9S</v>
          </cell>
        </row>
        <row r="6581">
          <cell r="C6581" t="str">
            <v>MxB7wn</v>
          </cell>
          <cell r="D6581" t="str">
            <v>05994882550</v>
          </cell>
        </row>
        <row r="6582">
          <cell r="C6582" t="str">
            <v>g1Xvmq</v>
          </cell>
          <cell r="D6582" t="str">
            <v>03911260598</v>
          </cell>
        </row>
        <row r="6583">
          <cell r="C6583" t="str">
            <v>Ng2UMd</v>
          </cell>
          <cell r="D6583" t="str">
            <v>09494300564</v>
          </cell>
        </row>
        <row r="6584">
          <cell r="C6584" t="str">
            <v>UYK037</v>
          </cell>
          <cell r="D6584" t="str">
            <v>09809544529</v>
          </cell>
        </row>
        <row r="6585">
          <cell r="C6585" t="str">
            <v>PrB9fv</v>
          </cell>
          <cell r="D6585" t="str">
            <v>96622636591</v>
          </cell>
        </row>
        <row r="6586">
          <cell r="C6586" t="str">
            <v>fAowjA</v>
          </cell>
          <cell r="D6586" t="str">
            <v>03297040521</v>
          </cell>
        </row>
        <row r="6587">
          <cell r="C6587" t="str">
            <v>Jmm9pu</v>
          </cell>
          <cell r="D6587" t="str">
            <v>36056081591</v>
          </cell>
        </row>
        <row r="6588">
          <cell r="C6588" t="str">
            <v>iG3sFS</v>
          </cell>
          <cell r="D6588" t="str">
            <v>07569639588</v>
          </cell>
        </row>
        <row r="6589">
          <cell r="C6589" t="str">
            <v>jh5jcw</v>
          </cell>
          <cell r="D6589" t="str">
            <v>01592760554</v>
          </cell>
        </row>
        <row r="6590">
          <cell r="C6590" t="str">
            <v>iWpYfM</v>
          </cell>
          <cell r="D6590" t="str">
            <v>36643980500</v>
          </cell>
        </row>
        <row r="6591">
          <cell r="C6591" t="str">
            <v>a6u3dW</v>
          </cell>
          <cell r="D6591" t="str">
            <v>90817400591</v>
          </cell>
        </row>
        <row r="6592">
          <cell r="C6592" t="str">
            <v>Bzk3Hd</v>
          </cell>
          <cell r="D6592" t="str">
            <v>29340950534</v>
          </cell>
        </row>
        <row r="6593">
          <cell r="C6593" t="str">
            <v>cuojia</v>
          </cell>
          <cell r="D6593" t="str">
            <v>29340950534</v>
          </cell>
        </row>
        <row r="6594">
          <cell r="C6594" t="str">
            <v>5zuAzC</v>
          </cell>
          <cell r="D6594" t="str">
            <v>29340950534</v>
          </cell>
        </row>
        <row r="6595">
          <cell r="C6595" t="str">
            <v>88sRKl</v>
          </cell>
          <cell r="D6595" t="str">
            <v>04482757594</v>
          </cell>
        </row>
        <row r="6596">
          <cell r="C6596" t="str">
            <v>C0hKS2</v>
          </cell>
          <cell r="D6596" t="str">
            <v>06228220551</v>
          </cell>
        </row>
        <row r="6597">
          <cell r="C6597" t="str">
            <v>ffzSod</v>
          </cell>
          <cell r="D6597" t="str">
            <v>06525673550</v>
          </cell>
        </row>
        <row r="6598">
          <cell r="C6598" t="str">
            <v>X57bpc</v>
          </cell>
          <cell r="D6598" t="str">
            <v>06618169585</v>
          </cell>
        </row>
        <row r="6599">
          <cell r="C6599" t="str">
            <v>1X9yzO</v>
          </cell>
          <cell r="D6599" t="str">
            <v>03541383593</v>
          </cell>
        </row>
        <row r="6600">
          <cell r="C6600" t="str">
            <v>IDJC7x</v>
          </cell>
          <cell r="D6600" t="str">
            <v>03681983593</v>
          </cell>
        </row>
        <row r="6601">
          <cell r="C6601" t="str">
            <v>Se9UdI</v>
          </cell>
          <cell r="D6601" t="str">
            <v>05859715528</v>
          </cell>
        </row>
        <row r="6602">
          <cell r="C6602" t="str">
            <v>j04alQ</v>
          </cell>
          <cell r="D6602" t="str">
            <v>62892204380</v>
          </cell>
        </row>
        <row r="6603">
          <cell r="C6603" t="str">
            <v>3tnIwf</v>
          </cell>
          <cell r="D6603" t="str">
            <v>03156225550</v>
          </cell>
        </row>
        <row r="6604">
          <cell r="C6604" t="str">
            <v>ytSt54</v>
          </cell>
          <cell r="D6604" t="str">
            <v>86160083570</v>
          </cell>
        </row>
        <row r="6605">
          <cell r="C6605" t="str">
            <v>iTY3jb</v>
          </cell>
        </row>
        <row r="6606">
          <cell r="C6606" t="str">
            <v>FchFOX</v>
          </cell>
          <cell r="D6606" t="str">
            <v>04840957576</v>
          </cell>
        </row>
        <row r="6607">
          <cell r="C6607" t="str">
            <v>xDNNFq</v>
          </cell>
          <cell r="D6607" t="str">
            <v>01198864567</v>
          </cell>
        </row>
        <row r="6608">
          <cell r="C6608" t="str">
            <v>21bz0d</v>
          </cell>
          <cell r="D6608" t="str">
            <v>67771912591</v>
          </cell>
        </row>
        <row r="6609">
          <cell r="C6609" t="str">
            <v>FWREpt</v>
          </cell>
          <cell r="D6609" t="str">
            <v>67771912591</v>
          </cell>
        </row>
        <row r="6610">
          <cell r="C6610" t="str">
            <v>4CSzXA</v>
          </cell>
          <cell r="D6610" t="str">
            <v>67771912591</v>
          </cell>
        </row>
        <row r="6611">
          <cell r="C6611" t="str">
            <v>5PtPS7</v>
          </cell>
          <cell r="D6611" t="str">
            <v>67771912591</v>
          </cell>
        </row>
        <row r="6612">
          <cell r="C6612" t="str">
            <v>7xbdL1</v>
          </cell>
          <cell r="D6612" t="str">
            <v>67771912591</v>
          </cell>
        </row>
        <row r="6613">
          <cell r="C6613" t="str">
            <v>OIEPgL</v>
          </cell>
          <cell r="D6613" t="str">
            <v>67771912591</v>
          </cell>
        </row>
        <row r="6614">
          <cell r="C6614" t="str">
            <v>CNduI1</v>
          </cell>
          <cell r="D6614" t="str">
            <v>67771912591</v>
          </cell>
        </row>
        <row r="6615">
          <cell r="C6615" t="str">
            <v>sULtWP</v>
          </cell>
          <cell r="D6615" t="str">
            <v>67771912591</v>
          </cell>
        </row>
        <row r="6616">
          <cell r="C6616" t="str">
            <v>zTajVQ</v>
          </cell>
          <cell r="D6616" t="str">
            <v>67771912591</v>
          </cell>
        </row>
        <row r="6617">
          <cell r="C6617" t="str">
            <v>CHiFN7</v>
          </cell>
          <cell r="D6617" t="str">
            <v>67771912591</v>
          </cell>
        </row>
        <row r="6618">
          <cell r="C6618" t="str">
            <v>ygVesG</v>
          </cell>
          <cell r="D6618" t="str">
            <v>67771912591</v>
          </cell>
        </row>
        <row r="6619">
          <cell r="C6619" t="str">
            <v>bOsJYA</v>
          </cell>
          <cell r="D6619" t="str">
            <v>67771912591</v>
          </cell>
        </row>
        <row r="6620">
          <cell r="C6620" t="str">
            <v>XZXgRb</v>
          </cell>
          <cell r="D6620" t="str">
            <v>67771912591</v>
          </cell>
        </row>
        <row r="6621">
          <cell r="C6621" t="str">
            <v>WK6grL</v>
          </cell>
          <cell r="D6621" t="str">
            <v>67771912591</v>
          </cell>
        </row>
        <row r="6622">
          <cell r="C6622" t="str">
            <v>bdqGxt</v>
          </cell>
          <cell r="D6622" t="str">
            <v>67771912591</v>
          </cell>
        </row>
        <row r="6623">
          <cell r="C6623" t="str">
            <v>sXcQLR</v>
          </cell>
          <cell r="D6623" t="str">
            <v>67771912591</v>
          </cell>
        </row>
        <row r="6624">
          <cell r="C6624" t="str">
            <v>7TYsHg</v>
          </cell>
          <cell r="D6624" t="str">
            <v>67771912591</v>
          </cell>
        </row>
        <row r="6625">
          <cell r="C6625" t="str">
            <v>L7LD1o</v>
          </cell>
          <cell r="D6625" t="str">
            <v>67771912591</v>
          </cell>
        </row>
        <row r="6626">
          <cell r="C6626" t="str">
            <v>jvteHe</v>
          </cell>
          <cell r="D6626" t="str">
            <v>67771912591</v>
          </cell>
        </row>
        <row r="6627">
          <cell r="C6627" t="str">
            <v>0lHZVf</v>
          </cell>
          <cell r="D6627" t="str">
            <v>19744617500</v>
          </cell>
        </row>
        <row r="6628">
          <cell r="C6628" t="str">
            <v>GQloVA</v>
          </cell>
          <cell r="D6628" t="str">
            <v>04400724506</v>
          </cell>
        </row>
        <row r="6629">
          <cell r="C6629" t="str">
            <v>f9w3JW</v>
          </cell>
          <cell r="D6629" t="str">
            <v>43221467591</v>
          </cell>
        </row>
        <row r="6630">
          <cell r="C6630" t="str">
            <v>5GPDXl</v>
          </cell>
          <cell r="D6630" t="str">
            <v>00765443546</v>
          </cell>
        </row>
        <row r="6631">
          <cell r="C6631" t="str">
            <v>rKeGh8</v>
          </cell>
          <cell r="D6631" t="str">
            <v>05461021581</v>
          </cell>
        </row>
        <row r="6632">
          <cell r="C6632" t="str">
            <v>020gPo</v>
          </cell>
          <cell r="D6632" t="str">
            <v>81594542520</v>
          </cell>
        </row>
        <row r="6633">
          <cell r="C6633" t="str">
            <v>OQSFH2</v>
          </cell>
          <cell r="D6633" t="str">
            <v>95753451500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9F0E65-EFDE-4DFF-A3E6-CFFE6786F2D3}" name="Tabela5" displayName="Tabela5" ref="A2:AM47" totalsRowShown="0" headerRowDxfId="144" dataDxfId="142" headerRowBorderDxfId="143" headerRowCellStyle="Moeda">
  <autoFilter ref="A2:AM47" xr:uid="{AB9F0E65-EFDE-4DFF-A3E6-CFFE6786F2D3}"/>
  <tableColumns count="39">
    <tableColumn id="1" xr3:uid="{88E48FB3-22DA-40B2-9A26-EECFBA66F513}" name="Nome" dataDxfId="141"/>
    <tableColumn id="2" xr3:uid="{65FD73E3-99DF-4F93-997D-2AB826748C0E}" name="Token" dataDxfId="140"/>
    <tableColumn id="3" xr3:uid="{C5590E43-008A-495B-B0F8-C0D7D7C6DE4F}" name="CPA" dataDxfId="139"/>
    <tableColumn id="4" xr3:uid="{57D691F6-22E4-4A45-BB6A-030E2DA132F9}" name="% 'REV" dataDxfId="138" dataCellStyle="Porcentagem"/>
    <tableColumn id="5" xr3:uid="{25E5ED7C-EC5B-42C4-9381-6FDA50CA3E0E}" name="Usuários" dataDxfId="137"/>
    <tableColumn id="6" xr3:uid="{8B5E1F0E-7EEB-4AD0-9768-10606D2A6A02}" name="Turnover" dataDxfId="136" dataCellStyle="Moeda"/>
    <tableColumn id="7" xr3:uid="{F5641D98-5D68-4BA1-A9D8-DA96B861DF43}" name="Prêmio" dataDxfId="135" dataCellStyle="Moeda"/>
    <tableColumn id="8" xr3:uid="{5D529027-E7B4-4638-9AA5-B44CBB518C19}" name="Bônus" dataDxfId="134" dataCellStyle="Moeda"/>
    <tableColumn id="9" xr3:uid="{083DC7C2-C419-420D-98EB-FA6C8898F2C6}" name="GGR" dataDxfId="133" dataCellStyle="Moeda"/>
    <tableColumn id="10" xr3:uid="{DCD377D7-C9C4-481F-B86B-F777DBF56770}" name="Taxa Admin." dataDxfId="132" dataCellStyle="Moeda"/>
    <tableColumn id="11" xr3:uid="{4F670B3A-BD4C-4980-B9FA-DC4A60B2C0BC}" name="Líquido" dataDxfId="131" dataCellStyle="Moeda"/>
    <tableColumn id="12" xr3:uid="{4744FE10-65E8-4ACB-BC08-2B47B870A60F}" name="Comissão Afiliado" dataDxfId="130" dataCellStyle="Moeda"/>
    <tableColumn id="13" xr3:uid="{4537C05A-4867-423D-8695-0EC8FCE24842}" name="Qtd CPA" dataDxfId="129"/>
    <tableColumn id="14" xr3:uid="{44F81E2A-4CB0-4FB0-BE47-AA9BC5D43C7B}" name="CPA AFILIADO" dataDxfId="128" dataCellStyle="Moeda"/>
    <tableColumn id="15" xr3:uid="{C9747314-9134-4859-8027-CDC42D1A1341}" name="Total" dataDxfId="127" dataCellStyle="Bom"/>
    <tableColumn id="36" xr3:uid="{A04C90E5-8BF3-4B1F-B516-CB2A9347410B}" name="15% TX ADMIN" dataDxfId="126" dataCellStyle="Porcentagem">
      <calculatedColumnFormula>Tabela5[[#This Row],[Taxa Admin.]]*0.15</calculatedColumnFormula>
    </tableColumn>
    <tableColumn id="37" xr3:uid="{D6341FC5-3532-41C9-BA01-1D90B7AE575F}" name="SALDO TX ADMIN" dataDxfId="125" dataCellStyle="Porcentagem">
      <calculatedColumnFormula>Tabela5[[#This Row],[Taxa Admin.]]-Tabela5[[#This Row],[15% TX ADMIN]]</calculatedColumnFormula>
    </tableColumn>
    <tableColumn id="16" xr3:uid="{9F7274D1-2A35-4A4A-A5E9-0ACD6AF16322}" name="%NIVEL 1" dataDxfId="124" dataCellStyle="Porcentagem"/>
    <tableColumn id="17" xr3:uid="{5B127242-F21E-4B30-9272-41D62F9B7B26}" name="COMISSÃO N1 " dataDxfId="123" dataCellStyle="Moeda">
      <calculatedColumnFormula>Tabela5[[#This Row],[%NIVEL 1]]*Tabela5[[#This Row],[Líquido]]</calculatedColumnFormula>
    </tableColumn>
    <tableColumn id="18" xr3:uid="{EBCBD375-C8F7-4E2C-944E-914CF67EFDB8}" name="INDICAÇÃO 1" dataDxfId="122"/>
    <tableColumn id="19" xr3:uid="{CA706FA3-B3CB-4586-9D4F-75D8B19B3B08}" name="CPA 1" dataDxfId="121"/>
    <tableColumn id="20" xr3:uid="{2A7D85C8-F867-47CB-AD90-AF05E192343C}" name="VALOR CPA N1" dataDxfId="120" dataCellStyle="Moeda">
      <calculatedColumnFormula>VLOOKUP(Tabela5[[#This Row],[Token]],'[1]CPA MARK DIG E SANDRO BAHIENSE'!A:D,2,0)</calculatedColumnFormula>
    </tableColumn>
    <tableColumn id="21" xr3:uid="{88AC7A86-446B-4222-9C4E-B7C453C5D4BA}" name="%NIVEL 2" dataDxfId="119" dataCellStyle="Porcentagem"/>
    <tableColumn id="22" xr3:uid="{9E9E870E-1FEF-4CC4-B8F9-F35BF52C43E2}" name="COMISSÃO N2" dataDxfId="118" dataCellStyle="Moeda"/>
    <tableColumn id="23" xr3:uid="{F512720C-58C8-487F-9069-9920A37F412E}" name="INDICAÇÃO 2" dataDxfId="117"/>
    <tableColumn id="24" xr3:uid="{AA05CB6C-EB88-493D-8736-BBCB27447A75}" name="CPA 2" dataDxfId="116"/>
    <tableColumn id="25" xr3:uid="{FF6A8E26-BB4C-431C-8728-78E73121CC6D}" name="VALOR CPA N2" dataDxfId="115" dataCellStyle="Moeda">
      <calculatedColumnFormula>VLOOKUP(Tabela5[[#This Row],[Token]],'[1]CPA MARK DIG E SANDRO BAHIENSE'!A:D,3,0)</calculatedColumnFormula>
    </tableColumn>
    <tableColumn id="26" xr3:uid="{C0C99A4A-8D7A-49B5-A47B-26F616A5E6C2}" name="%NIVEL 3" dataDxfId="114" dataCellStyle="Porcentagem"/>
    <tableColumn id="27" xr3:uid="{8829370E-9174-4F08-B3CE-FE66DA87533E}" name="COMISSÃO N3" dataDxfId="113" dataCellStyle="Moeda">
      <calculatedColumnFormula>Tabela5[[#This Row],[%NIVEL 3]]*Tabela5[[#This Row],[Líquido]]</calculatedColumnFormula>
    </tableColumn>
    <tableColumn id="28" xr3:uid="{0C558900-4B59-40F0-9227-65EFF14E2A1E}" name="INDICAÇÃO 3" dataDxfId="112"/>
    <tableColumn id="29" xr3:uid="{D775279B-FE8D-4C69-A821-8F91FB1868AE}" name="CPA 3" dataDxfId="111"/>
    <tableColumn id="30" xr3:uid="{9BCD5C78-CD4B-4E6C-BC6D-BE54A8D094DE}" name="VALOR CPA N3" dataDxfId="110" dataCellStyle="Moeda">
      <calculatedColumnFormula>VLOOKUP(Tabela5[[#This Row],[Token]],'[1]CPA MARK DIG E SANDRO BAHIENSE'!A:D,4,0)</calculatedColumnFormula>
    </tableColumn>
    <tableColumn id="39" xr3:uid="{A26FFE02-5207-4697-A381-27962FDC6D02}" name="TOTAL CPA" dataDxfId="109" dataCellStyle="Moeda">
      <calculatedColumnFormula>Tabela5[[#This Row],[VALOR CPA N3]]+Tabela5[[#This Row],[VALOR CPA N2]]+Tabela5[[#This Row],[VALOR CPA N1]]</calculatedColumnFormula>
    </tableColumn>
    <tableColumn id="41" xr3:uid="{CF7CEB2D-3F6A-4272-A6F5-AF2FB111988D}" name="TOTAL REV " dataDxfId="108" dataCellStyle="Moeda">
      <calculatedColumnFormula>Tabela5[[#This Row],[COMISSÃO N3]]+Tabela5[[#This Row],[COMISSÃO N2]]+Tabela5[[#This Row],[COMISSÃO N1 ]]</calculatedColumnFormula>
    </tableColumn>
    <tableColumn id="33" xr3:uid="{D3D7B9BF-6FE0-4C16-AF6F-9E6BE70CA601}" name="TOTAL CPA + COMISSÃO MARK DIG" dataDxfId="107" dataCellStyle="Moeda">
      <calculatedColumnFormula>Tabela5[[#This Row],[TOTAL CPA]]+Tabela5[[#This Row],[TOTAL REV ]]</calculatedColumnFormula>
    </tableColumn>
    <tableColumn id="40" xr3:uid="{7029D419-B81D-49D0-9DDA-9D5102C68CE1}" name="MARK DIG" dataDxfId="106" dataCellStyle="Bom">
      <calculatedColumnFormula>Tabela5[[#This Row],[TOTAL CPA + COMISSÃO MARK DIG]]*60%</calculatedColumnFormula>
    </tableColumn>
    <tableColumn id="38" xr3:uid="{B17343CE-B0A0-43CF-8DE6-009ACFFD81F2}" name="MARK DIG EMPRESA" dataDxfId="105" dataCellStyle="Moeda">
      <calculatedColumnFormula>Tabela5[[#This Row],[TOTAL CPA + COMISSÃO MARK DIG]]*40%</calculatedColumnFormula>
    </tableColumn>
    <tableColumn id="31" xr3:uid="{6AE07206-BA4B-45BA-9EF0-537814157110}" name="50% REV EMPRESA+ SALDO ADM" dataDxfId="104" dataCellStyle="Moeda">
      <calculatedColumnFormula>(Tabela5[[#This Row],[Líquido]]*50%)+Tabela5[[#This Row],[SALDO TX ADMIN]]</calculatedColumnFormula>
    </tableColumn>
    <tableColumn id="32" xr3:uid="{2AD8ED13-0228-4AFE-8CDA-9F61F3AF0673}" name="REDE  SSA 10%" dataDxfId="103" dataCellStyle="Moeda">
      <calculatedColumnFormula>Tabela5[[#This Row],[50% REV EMPRESA+ SALDO ADM]]*10%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0D676C7-944F-4493-B399-454A3C9BFAD1}" name="Tabela211" displayName="Tabela211" ref="A31:D38" totalsRowShown="0" headerRowDxfId="25" dataDxfId="24">
  <autoFilter ref="A31:D38" xr:uid="{A0D676C7-944F-4493-B399-454A3C9BFAD1}"/>
  <tableColumns count="4">
    <tableColumn id="1" xr3:uid="{22A53352-A080-4B9A-A37D-431A79D80274}" name="C.C." dataDxfId="23"/>
    <tableColumn id="2" xr3:uid="{8FCA403D-4798-45EA-8A49-41516AF5CF91}" name="NGR" dataDxfId="22"/>
    <tableColumn id="3" xr3:uid="{4B6B8FE7-6655-4A30-8B3B-44A13EB48AC0}" name="% COBRADA" dataDxfId="21"/>
    <tableColumn id="4" xr3:uid="{9207E71B-C69B-4FBC-BA7E-9ABBF271A807}" name="COBRADO" dataDxfId="20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A3FE0F2-57D8-4F8D-A763-443CE449411C}" name="Tabela712" displayName="Tabela712" ref="F31:I38" totalsRowShown="0" headerRowDxfId="19" dataDxfId="18">
  <autoFilter ref="F31:I38" xr:uid="{CA3FE0F2-57D8-4F8D-A763-443CE449411C}"/>
  <tableColumns count="4">
    <tableColumn id="1" xr3:uid="{A7CC323C-4D8D-44C1-9733-943D4A95BD25}" name="C.C." dataDxfId="17"/>
    <tableColumn id="2" xr3:uid="{4F0413C9-89A9-4F6A-A9B7-1480CC0E6BEF}" name="NGR" dataDxfId="16"/>
    <tableColumn id="3" xr3:uid="{8854EF8E-A2E2-4232-98A4-1BEE3497122D}" name="% COBRADA" dataDxfId="15"/>
    <tableColumn id="4" xr3:uid="{3CDEDE49-EF48-4392-BC01-472855D7FA83}" name="COBRADO" dataDxfId="1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FA7657-EF04-428D-9528-8C58228AEB2C}" name="Tabela1" displayName="Tabela1" ref="A2:S47" totalsRowShown="0" headerRowDxfId="102" headerRowCellStyle="Ênfase1">
  <autoFilter ref="A2:S47" xr:uid="{82FA7657-EF04-428D-9528-8C58228AEB2C}"/>
  <tableColumns count="19">
    <tableColumn id="1" xr3:uid="{36BA47B4-31A3-42C9-9457-C2425DE22703}" name="LOCALIDADE" dataDxfId="101"/>
    <tableColumn id="2" xr3:uid="{FACE0945-C8AA-4264-821F-E820B16250E0}" name="APURADO" dataDxfId="100" dataCellStyle="Moeda"/>
    <tableColumn id="3" xr3:uid="{D2DD0372-DA58-45E0-A9C5-28EE60553823}" name="PRÊMIOS PAGOS" dataDxfId="99" dataCellStyle="Moeda"/>
    <tableColumn id="4" xr3:uid="{FCD04CFB-42E9-47A9-A4D9-755B17283467}" name="COMISSÃO" dataDxfId="98" dataCellStyle="Moeda"/>
    <tableColumn id="12" xr3:uid="{E732FB47-24DA-4E62-9D7B-CD0A350051BA}" name="SALDO" dataDxfId="97" dataCellStyle="Moeda">
      <calculatedColumnFormula>Tabela1[[#This Row],[APURADO]]-Tabela1[[#This Row],[PRÊMIOS PAGOS]]-Tabela1[[#This Row],[COMISSÃO]]</calculatedColumnFormula>
    </tableColumn>
    <tableColumn id="5" xr3:uid="{6DFE8A0C-BE77-45F5-AEE7-0A11200CE89E}" name="SISTEMA (ADM)" dataDxfId="96" dataCellStyle="Moeda">
      <calculatedColumnFormula>Tabela1[[#This Row],[SALDO]]*0.2</calculatedColumnFormula>
    </tableColumn>
    <tableColumn id="6" xr3:uid="{0D56E0BD-1A9B-43AE-883E-AFC6347E1492}" name="DESPESAS" dataDxfId="95" dataCellStyle="Moeda"/>
    <tableColumn id="7" xr3:uid="{CAD759A4-9EEC-47B6-B96D-86D795CBFDB2}" name="LÍQUIDO 1" dataDxfId="94" dataCellStyle="Moeda">
      <calculatedColumnFormula>Tabela1[[#This Row],[SALDO]]-Tabela1[[#This Row],[SISTEMA (ADM)]]</calculatedColumnFormula>
    </tableColumn>
    <tableColumn id="8" xr3:uid="{C2B24D0E-304F-422E-AFAD-9526F5725C13}" name="% PARCEIRO" dataDxfId="93" dataCellStyle="Porcentagem"/>
    <tableColumn id="11" xr3:uid="{DBC297D3-2D40-49B7-81B6-9A4E7EDBF836}" name="% EMPRESA" dataDxfId="92" dataCellStyle="Porcentagem"/>
    <tableColumn id="16" xr3:uid="{035314E6-F41B-4AB0-A852-38D2AFFA9A66}" name="Bônus 1º Deposito" dataDxfId="91" dataCellStyle="Moeda"/>
    <tableColumn id="9" xr3:uid="{D077D90E-B648-45C9-89DB-1FAA8379F5A6}" name="PARCEIRO 1" dataDxfId="90" dataCellStyle="Moeda">
      <calculatedColumnFormula>Tabela1[[#This Row],[LÍQUIDO 1]]*Tabela1[[#This Row],[% PARCEIRO]]</calculatedColumnFormula>
    </tableColumn>
    <tableColumn id="10" xr3:uid="{17C7F2E6-C8E0-4D82-B364-43D5AB6724C6}" name="LIQUIDO 2" dataDxfId="89" dataCellStyle="Moeda">
      <calculatedColumnFormula>Tabela1[[#This Row],[% EMPRESA]]*Tabela1[[#This Row],[LÍQUIDO 1]]</calculatedColumnFormula>
    </tableColumn>
    <tableColumn id="17" xr3:uid="{2088C872-A28C-4E35-9D46-BABEAE1CC6D5}" name="DESP CPA" dataDxfId="88" dataCellStyle="Moeda"/>
    <tableColumn id="21" xr3:uid="{59D5038F-3B75-4DA3-82D1-8934DEF6C045}" name="DESP BONUS" dataDxfId="87" dataCellStyle="Moeda">
      <calculatedColumnFormula>Tabela1[[#This Row],[Bônus 1º Deposito]]</calculatedColumnFormula>
    </tableColumn>
    <tableColumn id="22" xr3:uid="{9DD89A78-7639-4923-AC98-6E4FE59BE09A}" name="LIQUIDO 3" dataDxfId="86" dataCellStyle="Moeda">
      <calculatedColumnFormula>Tabela1[[#This Row],[LIQUIDO 2]]-Tabela1[[#This Row],[DESP CPA]]-Tabela1[[#This Row],[DESP BONUS]]</calculatedColumnFormula>
    </tableColumn>
    <tableColumn id="13" xr3:uid="{342254BB-7A96-4B56-AB04-6CFC54472C57}" name="PARCEIRO 2" dataDxfId="85" dataCellStyle="Moeda">
      <calculatedColumnFormula>Tabela1[[#This Row],[LIQUIDO 2]]*0.05</calculatedColumnFormula>
    </tableColumn>
    <tableColumn id="14" xr3:uid="{5A90BA06-E8CE-4F8D-BF99-CDD0CF1ADC2A}" name="PARCEIRO 3" dataDxfId="84" dataCellStyle="Moeda">
      <calculatedColumnFormula>Tabela1[[#This Row],[LIQUIDO 3]]*0.1</calculatedColumnFormula>
    </tableColumn>
    <tableColumn id="15" xr3:uid="{7189008C-AD35-463C-9C69-A8BB7DA54D25}" name="EMPRESA" dataDxfId="83" dataCellStyle="Moeda">
      <calculatedColumnFormula>Tabela1[[#This Row],[LIQUIDO 3]]-Tabela1[[#This Row],[PARCEIRO 2]]-Tabela1[[#This Row],[PARCEIRO 3]]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BB3A90-B9CF-4238-AD13-29787E1F2C46}" name="Tabela24" displayName="Tabela24" ref="A2:S23" totalsRowShown="0" headerRowDxfId="82" dataDxfId="81">
  <autoFilter ref="A2:S23" xr:uid="{95BB3A90-B9CF-4238-AD13-29787E1F2C46}"/>
  <tableColumns count="19">
    <tableColumn id="1" xr3:uid="{06B0DEEA-C549-4161-A69C-15C105B22199}" name="Nome" dataDxfId="80"/>
    <tableColumn id="5" xr3:uid="{7795A2A7-F6B4-40C2-A6F8-9B4D93765F48}" name="APURADO" dataDxfId="79" dataCellStyle="Moeda"/>
    <tableColumn id="6" xr3:uid="{975A2367-B42C-4D27-9210-69CEBB554621}" name="PREMIOS PAGO" dataDxfId="78" dataCellStyle="Moeda"/>
    <tableColumn id="7" xr3:uid="{34F551B6-58B0-47EB-8C54-6C1523540AD2}" name="Total Comissão Afiliado" dataDxfId="77"/>
    <tableColumn id="8" xr3:uid="{ED855CE6-B86C-4F68-AC63-EE72EFF1BFE6}" name="SALDO" dataDxfId="76" dataCellStyle="Moeda">
      <calculatedColumnFormula>Tabela24[[#This Row],[APURADO]]-Tabela24[[#This Row],[PREMIOS PAGO]]</calculatedColumnFormula>
    </tableColumn>
    <tableColumn id="9" xr3:uid="{B05D0BEB-6117-43BE-983C-01B5056B95E3}" name="Taxa Adm." dataDxfId="75" dataCellStyle="Moeda"/>
    <tableColumn id="10" xr3:uid="{F88B3610-0FC6-4E72-B7BD-4CB7BD47061C}" name="DESP CPA" dataDxfId="74" dataCellStyle="Moeda"/>
    <tableColumn id="11" xr3:uid="{C7162C55-8084-40DB-B516-97EE02227CEC}" name="LIQUIDO 1" dataDxfId="73" dataCellStyle="Moeda">
      <calculatedColumnFormula>Tabela24[[#This Row],[SALDO]]-Tabela24[[#This Row],[Taxa Adm.]]-Tabela24[[#This Row],[DESP CPA]]</calculatedColumnFormula>
    </tableColumn>
    <tableColumn id="12" xr3:uid="{3369A685-20D7-4D66-AE1B-0620E2C1AAD9}" name="% PARCEIRO" dataDxfId="72"/>
    <tableColumn id="13" xr3:uid="{6167C790-36FF-4D77-BC11-32FD4869662F}" name="% EMPRESA" dataDxfId="71"/>
    <tableColumn id="14" xr3:uid="{3C357286-214D-45EC-8B5A-8328C4C3ED9C}" name="BONUS 1 DEPOSITO" dataDxfId="70" dataCellStyle="Moeda"/>
    <tableColumn id="15" xr3:uid="{EC2B83DE-1722-40A0-B83B-59E91287802A}" name="PARCEIRO 1" dataDxfId="69" dataCellStyle="Moeda">
      <calculatedColumnFormula>Tabela24[[#This Row],[LIQUIDO 1]]*Tabela24[[#This Row],[% PARCEIRO]]+Tabela24[[#This Row],[BONUS 1 DEPOSITO]]</calculatedColumnFormula>
    </tableColumn>
    <tableColumn id="16" xr3:uid="{7FEB2C7D-5E1C-49FE-AEB8-A429C7D60A13}" name="LIQUIDO 2" dataDxfId="68" dataCellStyle="Moeda">
      <calculatedColumnFormula>(Tabela24[[#This Row],[LIQUIDO 1]]*Tabela24[[#This Row],[% EMPRESA]])</calculatedColumnFormula>
    </tableColumn>
    <tableColumn id="17" xr3:uid="{2282ED26-B77B-462C-A983-58EECC59291A}" name="DESP CPA2" dataDxfId="67" dataCellStyle="Moeda"/>
    <tableColumn id="18" xr3:uid="{0F9308BA-91E7-43D8-AB07-C0F9815DE1EA}" name="DESP BONUS" dataDxfId="66" dataCellStyle="Moeda">
      <calculatedColumnFormula>Tabela24[[#This Row],[BONUS 1 DEPOSITO]]</calculatedColumnFormula>
    </tableColumn>
    <tableColumn id="19" xr3:uid="{F3A3FEEE-715A-43CB-A48F-E460275472A8}" name="LIQUIDO 3" dataDxfId="65" dataCellStyle="Moeda">
      <calculatedColumnFormula>Tabela24[[#This Row],[LIQUIDO 2]]-Tabela24[[#This Row],[DESP CPA2]]-Tabela24[[#This Row],[DESP BONUS]]</calculatedColumnFormula>
    </tableColumn>
    <tableColumn id="20" xr3:uid="{477D5EAF-AE25-4E57-923A-CC8218072F55}" name="PARCEIRO 2" dataDxfId="64" dataCellStyle="Moeda"/>
    <tableColumn id="21" xr3:uid="{A68673CF-585F-4A23-B727-652266F96C06}" name="PARCEIRO 3" dataDxfId="63" dataCellStyle="Moeda">
      <calculatedColumnFormula>(Tabela24[[#This Row],[LIQUIDO 3]]-Tabela24[[#This Row],[PARCEIRO 2]])*0.1</calculatedColumnFormula>
    </tableColumn>
    <tableColumn id="22" xr3:uid="{5CAC0886-722A-4ECD-8C84-4747A3AC90B1}" name="EMPRESA" dataDxfId="62" dataCellStyle="Moeda">
      <calculatedColumnFormula>Tabela24[[#This Row],[LIQUIDO 3]]-Tabela24[[#This Row],[PARCEIRO 2]]-Tabela24[[#This Row],[PARCEIRO 3]]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B3A8CA-9F71-4B66-998A-2E4597975986}" name="Tabela2" displayName="Tabela2" ref="A21:D28" totalsRowShown="0" headerRowDxfId="61" dataDxfId="60">
  <autoFilter ref="A21:D28" xr:uid="{B6B3A8CA-9F71-4B66-998A-2E4597975986}"/>
  <tableColumns count="4">
    <tableColumn id="1" xr3:uid="{83823691-4A08-4E00-ADF1-786022191822}" name="C.C." dataDxfId="59"/>
    <tableColumn id="2" xr3:uid="{2607E712-F075-4931-BBF0-987B2D133563}" name="NGR" dataDxfId="58"/>
    <tableColumn id="3" xr3:uid="{C254D7FA-72A9-4190-BBB7-2AFC79776649}" name="% COBRADA" dataDxfId="57"/>
    <tableColumn id="4" xr3:uid="{0A8A813C-DC3C-4D88-8E09-0762015F7F53}" name="COBRADO" dataDxfId="56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7C15F3-025E-468A-9A56-4578F10315E8}" name="Tabela3" displayName="Tabela3" ref="A11:D18" totalsRowShown="0" headerRowDxfId="55" dataDxfId="54">
  <autoFilter ref="A11:D18" xr:uid="{C77C15F3-025E-468A-9A56-4578F10315E8}"/>
  <tableColumns count="4">
    <tableColumn id="1" xr3:uid="{DF42BA90-8136-47EF-B010-41858BC99290}" name="C.C." dataDxfId="53"/>
    <tableColumn id="2" xr3:uid="{9FF2EA85-7957-4EFD-87B6-39413E59CFF6}" name="GGR" dataDxfId="52"/>
    <tableColumn id="3" xr3:uid="{E11F577D-BE92-4B96-8AE4-3203843B1724}" name="% COBRADA" dataDxfId="51"/>
    <tableColumn id="4" xr3:uid="{578BB1CA-9559-42E1-A188-D43B5203FCB3}" name="COBRADO" dataDxfId="50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1F52DF-6CAE-4FC9-B89C-3E1BF9FFF4BC}" name="Tabela4" displayName="Tabela4" ref="A2:D8" totalsRowShown="0" headerRowDxfId="49" dataDxfId="48">
  <autoFilter ref="A2:D8" xr:uid="{7B1F52DF-6CAE-4FC9-B89C-3E1BF9FFF4BC}"/>
  <tableColumns count="4">
    <tableColumn id="1" xr3:uid="{D42BE233-E194-4846-8B5D-0A8C7F897DB8}" name="C.C." dataDxfId="47"/>
    <tableColumn id="2" xr3:uid="{18392197-58C2-457D-8C28-EE70AFA33F23}" name="GGR" dataDxfId="46"/>
    <tableColumn id="3" xr3:uid="{03C7AFDD-6184-494F-811C-FAEDB35B0BA7}" name="% COBRADA" dataDxfId="45"/>
    <tableColumn id="4" xr3:uid="{6D45755F-C43F-47E3-8561-623CD4C7FEFC}" name="COBRADO" dataDxfId="44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A38B2A8-DF5A-40EB-88CF-AC38179FD344}" name="Tabela58" displayName="Tabela58" ref="F2:I8" totalsRowShown="0" headerRowDxfId="43" dataDxfId="42">
  <autoFilter ref="F2:I8" xr:uid="{AA38B2A8-DF5A-40EB-88CF-AC38179FD344}"/>
  <tableColumns count="4">
    <tableColumn id="1" xr3:uid="{FF2AA48D-9BE2-4CB8-BA0F-E54C3403D779}" name="C.C." dataDxfId="41"/>
    <tableColumn id="2" xr3:uid="{9DF6327C-4234-4A9D-A1B8-F33CD96AD6A4}" name="GGR" dataDxfId="40"/>
    <tableColumn id="3" xr3:uid="{91EA689D-8483-4807-A768-2C7660EC2BDB}" name="% COBRADA" dataDxfId="39"/>
    <tableColumn id="4" xr3:uid="{146D5E2E-58DC-4D7D-9C66-0CD600FF310E}" name="COBRADO" dataDxfId="38">
      <calculatedColumnFormula>IFERROR(Tabela58[[#This Row],[GGR]]*Tabela58[[#This Row],[% COBRADA]],0)</calculatedColumnFormula>
    </tableColumn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E0C4157-DEA7-48F3-A187-2FF527E5689A}" name="Tabela6" displayName="Tabela6" ref="F11:I18" totalsRowShown="0" headerRowDxfId="37" dataDxfId="36">
  <autoFilter ref="F11:I18" xr:uid="{5E0C4157-DEA7-48F3-A187-2FF527E5689A}"/>
  <tableColumns count="4">
    <tableColumn id="1" xr3:uid="{726CA06A-4180-4AC9-AC57-CA5E7B08F6A4}" name="C.C." dataDxfId="35"/>
    <tableColumn id="2" xr3:uid="{73C2B597-F7EE-4D63-974B-A3D2790D4EE5}" name="GGR" dataDxfId="34"/>
    <tableColumn id="3" xr3:uid="{C9F4EA05-E37D-4AF4-913F-91050F716384}" name="% COBRADA" dataDxfId="33"/>
    <tableColumn id="4" xr3:uid="{793BEE56-7409-47DE-A037-668870C98A5C}" name="COBRADO" dataDxfId="32">
      <calculatedColumnFormula>IFERROR(Tabela6[[#This Row],[GGR]]*Tabela6[[#This Row],[% COBRADA]],0)</calculatedColumnFormula>
    </tableColumn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0CB996F-8FF5-4E8D-BF25-1594A7FE6054}" name="Tabela7" displayName="Tabela7" ref="F21:I28" totalsRowShown="0" headerRowDxfId="31" dataDxfId="30">
  <autoFilter ref="F21:I28" xr:uid="{50CB996F-8FF5-4E8D-BF25-1594A7FE6054}"/>
  <tableColumns count="4">
    <tableColumn id="1" xr3:uid="{B29A1411-74EC-421D-B7DD-420428090A65}" name="C.C." dataDxfId="29"/>
    <tableColumn id="2" xr3:uid="{09F982A1-36C8-4B49-AF00-4A4812895290}" name="NGR" dataDxfId="28"/>
    <tableColumn id="3" xr3:uid="{71FD1108-76CF-4DFA-9DC8-AB348882B03C}" name="% COBRADA" dataDxfId="27"/>
    <tableColumn id="4" xr3:uid="{26233F2D-0807-4A97-8679-E27DB83B9013}" name="COBRADO" dataDxfId="2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taissslopes1@gmail.com" TargetMode="External"/><Relationship Id="rId1" Type="http://schemas.openxmlformats.org/officeDocument/2006/relationships/hyperlink" Target="mailto:limal0136@g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luaralua043@gmail.com" TargetMode="External"/><Relationship Id="rId1" Type="http://schemas.openxmlformats.org/officeDocument/2006/relationships/hyperlink" Target="mailto:hfdistribuidora01@gmail.com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Wendell_1990@hotmail.com" TargetMode="External"/><Relationship Id="rId2" Type="http://schemas.openxmlformats.org/officeDocument/2006/relationships/hyperlink" Target="mailto:Claudio.rocha1983@hotmail.com" TargetMode="External"/><Relationship Id="rId1" Type="http://schemas.openxmlformats.org/officeDocument/2006/relationships/hyperlink" Target="mailto:Trole0@hotmail.com" TargetMode="External"/><Relationship Id="rId4" Type="http://schemas.openxmlformats.org/officeDocument/2006/relationships/hyperlink" Target="mailto:emilyoliveira3110@gmail.com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alopago.bigpag.com.br/Receipt/" TargetMode="External"/><Relationship Id="rId4" Type="http://schemas.openxmlformats.org/officeDocument/2006/relationships/comments" Target="../comments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alopago.bigpag.com.br/Receipt/" TargetMode="External"/><Relationship Id="rId4" Type="http://schemas.openxmlformats.org/officeDocument/2006/relationships/comments" Target="../comments4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alopago.bigpag.com.br/Receipt/" TargetMode="External"/><Relationship Id="rId4" Type="http://schemas.openxmlformats.org/officeDocument/2006/relationships/comments" Target="../comments5.x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alopago.bigpag.com.br/Receipt/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alopago.bigpag.com.br/Receipt/" TargetMode="External"/><Relationship Id="rId4" Type="http://schemas.openxmlformats.org/officeDocument/2006/relationships/comments" Target="../comments6.x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alopago.bigpag.com.br/Receipt/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alopago.bigpag.com.br/Receipt/" TargetMode="External"/><Relationship Id="rId4" Type="http://schemas.openxmlformats.org/officeDocument/2006/relationships/comments" Target="../comments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alopago.bigpag.com.br/Receipt/" TargetMode="External"/><Relationship Id="rId4" Type="http://schemas.openxmlformats.org/officeDocument/2006/relationships/comments" Target="../comments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alopago.bigpag.com.br/Receipt/" TargetMode="External"/><Relationship Id="rId4" Type="http://schemas.openxmlformats.org/officeDocument/2006/relationships/comments" Target="../comments9.x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alopago.bigpag.com.br/Receipt/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s://alopago.bigpag.com.br/Receipt/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s://alopago.bigpag.com.br/Receipt/" TargetMode="External"/><Relationship Id="rId4" Type="http://schemas.openxmlformats.org/officeDocument/2006/relationships/comments" Target="../comments10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s://alopago.bigpag.com.br/Receipt/" TargetMode="External"/><Relationship Id="rId4" Type="http://schemas.openxmlformats.org/officeDocument/2006/relationships/comments" Target="../comments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2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agenciausimagem@hotmail.com" TargetMode="External"/><Relationship Id="rId4" Type="http://schemas.openxmlformats.org/officeDocument/2006/relationships/comments" Target="../comments13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limal0136@gmail.com" TargetMode="External"/><Relationship Id="rId1" Type="http://schemas.openxmlformats.org/officeDocument/2006/relationships/hyperlink" Target="mailto:modatualizad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E2FBD-E2A4-4A6B-8EDA-B11BB3672482}">
  <dimension ref="A1:H31"/>
  <sheetViews>
    <sheetView topLeftCell="B7" workbookViewId="0">
      <selection activeCell="H19" sqref="H18:J19"/>
    </sheetView>
  </sheetViews>
  <sheetFormatPr defaultRowHeight="14.4" x14ac:dyDescent="0.3"/>
  <cols>
    <col min="1" max="1" width="32.21875" customWidth="1"/>
    <col min="2" max="2" width="27.44140625" customWidth="1"/>
    <col min="3" max="3" width="28.88671875" customWidth="1"/>
    <col min="4" max="4" width="16.5546875" customWidth="1"/>
    <col min="5" max="5" width="12.5546875" customWidth="1"/>
    <col min="6" max="6" width="11.21875" customWidth="1"/>
    <col min="7" max="7" width="17.6640625" bestFit="1" customWidth="1"/>
    <col min="8" max="8" width="15.109375" bestFit="1" customWidth="1"/>
    <col min="9" max="9" width="15" bestFit="1" customWidth="1"/>
    <col min="10" max="10" width="28.109375" bestFit="1" customWidth="1"/>
  </cols>
  <sheetData>
    <row r="1" spans="1:8" ht="23.4" x14ac:dyDescent="0.45">
      <c r="A1" s="581" t="s">
        <v>43</v>
      </c>
      <c r="B1" s="581"/>
      <c r="C1" s="581"/>
      <c r="D1" s="581"/>
    </row>
    <row r="2" spans="1:8" ht="15.6" x14ac:dyDescent="0.3">
      <c r="A2" s="8" t="s">
        <v>44</v>
      </c>
      <c r="B2" s="8" t="s">
        <v>45</v>
      </c>
      <c r="C2" s="9" t="s">
        <v>42</v>
      </c>
      <c r="D2" s="8" t="s">
        <v>40</v>
      </c>
    </row>
    <row r="3" spans="1:8" ht="15.6" x14ac:dyDescent="0.3">
      <c r="A3" s="10" t="s">
        <v>46</v>
      </c>
      <c r="B3" s="10" t="s">
        <v>47</v>
      </c>
      <c r="C3" s="11">
        <v>3278.09</v>
      </c>
      <c r="D3" s="10" t="s">
        <v>41</v>
      </c>
    </row>
    <row r="4" spans="1:8" ht="15.6" x14ac:dyDescent="0.3">
      <c r="A4" s="10" t="s">
        <v>48</v>
      </c>
      <c r="B4" s="10" t="s">
        <v>49</v>
      </c>
      <c r="C4" s="11">
        <v>30</v>
      </c>
      <c r="D4" s="10" t="s">
        <v>41</v>
      </c>
    </row>
    <row r="5" spans="1:8" ht="15.6" x14ac:dyDescent="0.3">
      <c r="A5" s="10" t="s">
        <v>50</v>
      </c>
      <c r="B5" s="10" t="s">
        <v>51</v>
      </c>
      <c r="C5" s="11">
        <v>444.88</v>
      </c>
      <c r="D5" s="10" t="s">
        <v>41</v>
      </c>
      <c r="G5" s="582" t="s">
        <v>52</v>
      </c>
      <c r="H5" s="582"/>
    </row>
    <row r="6" spans="1:8" ht="15.6" x14ac:dyDescent="0.3">
      <c r="A6" s="10" t="s">
        <v>53</v>
      </c>
      <c r="B6" s="10" t="s">
        <v>54</v>
      </c>
      <c r="C6" s="11">
        <v>555.48</v>
      </c>
      <c r="D6" s="10" t="s">
        <v>41</v>
      </c>
      <c r="G6" s="582"/>
      <c r="H6" s="582"/>
    </row>
    <row r="7" spans="1:8" ht="15.6" x14ac:dyDescent="0.3">
      <c r="A7" s="10" t="s">
        <v>55</v>
      </c>
      <c r="B7" s="10" t="s">
        <v>56</v>
      </c>
      <c r="C7" s="11">
        <v>0</v>
      </c>
      <c r="D7" s="10" t="s">
        <v>41</v>
      </c>
      <c r="G7" s="6" t="s">
        <v>57</v>
      </c>
      <c r="H7" s="12">
        <v>17025.439999999999</v>
      </c>
    </row>
    <row r="8" spans="1:8" ht="15.6" x14ac:dyDescent="0.3">
      <c r="A8" s="44" t="s">
        <v>58</v>
      </c>
      <c r="B8" s="44">
        <v>7710939503</v>
      </c>
      <c r="C8" s="182">
        <v>30</v>
      </c>
      <c r="D8" s="44" t="s">
        <v>41</v>
      </c>
      <c r="G8" s="6" t="s">
        <v>59</v>
      </c>
      <c r="H8" s="13">
        <v>17791.41</v>
      </c>
    </row>
    <row r="9" spans="1:8" ht="18" x14ac:dyDescent="0.35">
      <c r="A9" s="10" t="s">
        <v>60</v>
      </c>
      <c r="B9" s="10" t="s">
        <v>61</v>
      </c>
      <c r="C9" s="11">
        <v>17791.41</v>
      </c>
      <c r="D9" s="10" t="s">
        <v>41</v>
      </c>
      <c r="G9" s="14" t="s">
        <v>62</v>
      </c>
      <c r="H9" s="15">
        <f>H8-H7</f>
        <v>765.97000000000116</v>
      </c>
    </row>
    <row r="10" spans="1:8" ht="15.6" x14ac:dyDescent="0.3">
      <c r="A10" s="10" t="s">
        <v>63</v>
      </c>
      <c r="B10" s="10" t="s">
        <v>64</v>
      </c>
      <c r="C10" s="11">
        <v>70</v>
      </c>
      <c r="D10" s="10" t="s">
        <v>41</v>
      </c>
    </row>
    <row r="11" spans="1:8" ht="15.6" x14ac:dyDescent="0.3">
      <c r="A11" s="10" t="s">
        <v>41</v>
      </c>
      <c r="B11" s="10" t="s">
        <v>65</v>
      </c>
      <c r="C11" s="11">
        <v>16531.169999999998</v>
      </c>
      <c r="D11" s="10" t="s">
        <v>41</v>
      </c>
    </row>
    <row r="12" spans="1:8" ht="15.6" x14ac:dyDescent="0.3">
      <c r="A12" s="10" t="s">
        <v>41</v>
      </c>
      <c r="B12" s="10" t="s">
        <v>65</v>
      </c>
      <c r="C12" s="11">
        <v>31321.27</v>
      </c>
      <c r="D12" s="10" t="s">
        <v>41</v>
      </c>
      <c r="E12" s="16" t="s">
        <v>68</v>
      </c>
    </row>
    <row r="13" spans="1:8" ht="15.6" x14ac:dyDescent="0.3">
      <c r="A13" s="10" t="s">
        <v>66</v>
      </c>
      <c r="B13" s="10" t="s">
        <v>67</v>
      </c>
      <c r="C13" s="11">
        <v>247.7</v>
      </c>
      <c r="D13" s="10" t="s">
        <v>41</v>
      </c>
    </row>
    <row r="14" spans="1:8" ht="15.6" x14ac:dyDescent="0.3">
      <c r="A14" s="10" t="s">
        <v>69</v>
      </c>
      <c r="B14" s="10" t="s">
        <v>70</v>
      </c>
      <c r="C14" s="11">
        <v>125</v>
      </c>
      <c r="D14" s="10" t="s">
        <v>41</v>
      </c>
      <c r="G14" s="583" t="s">
        <v>71</v>
      </c>
      <c r="H14" s="583"/>
    </row>
    <row r="15" spans="1:8" ht="15.6" x14ac:dyDescent="0.3">
      <c r="A15" s="10" t="s">
        <v>72</v>
      </c>
      <c r="B15" s="10" t="s">
        <v>73</v>
      </c>
      <c r="C15" s="11">
        <v>0</v>
      </c>
      <c r="D15" s="10" t="s">
        <v>41</v>
      </c>
      <c r="G15" s="3" t="s">
        <v>58</v>
      </c>
      <c r="H15" s="11">
        <v>30</v>
      </c>
    </row>
    <row r="16" spans="1:8" ht="15.6" x14ac:dyDescent="0.3">
      <c r="A16" s="10" t="s">
        <v>74</v>
      </c>
      <c r="B16" s="18" t="s">
        <v>75</v>
      </c>
      <c r="C16" s="11">
        <v>422.46</v>
      </c>
      <c r="D16" s="10" t="s">
        <v>41</v>
      </c>
    </row>
    <row r="17" spans="1:7" ht="15.6" x14ac:dyDescent="0.3">
      <c r="A17" s="10" t="s">
        <v>76</v>
      </c>
      <c r="B17" s="10" t="s">
        <v>77</v>
      </c>
      <c r="C17" s="11">
        <v>196.6</v>
      </c>
      <c r="D17" s="10" t="s">
        <v>41</v>
      </c>
    </row>
    <row r="18" spans="1:7" ht="15.6" x14ac:dyDescent="0.3">
      <c r="A18" s="10" t="s">
        <v>78</v>
      </c>
      <c r="B18" s="10" t="s">
        <v>79</v>
      </c>
      <c r="C18" s="11">
        <v>0</v>
      </c>
      <c r="D18" s="10" t="s">
        <v>41</v>
      </c>
      <c r="G18" s="5"/>
    </row>
    <row r="19" spans="1:7" ht="15.6" x14ac:dyDescent="0.3">
      <c r="A19" s="10" t="s">
        <v>80</v>
      </c>
      <c r="B19" s="10" t="s">
        <v>81</v>
      </c>
      <c r="C19" s="11">
        <v>53.06</v>
      </c>
      <c r="D19" s="10" t="s">
        <v>41</v>
      </c>
      <c r="G19" s="5"/>
    </row>
    <row r="20" spans="1:7" ht="15.6" x14ac:dyDescent="0.3">
      <c r="A20" s="10" t="s">
        <v>82</v>
      </c>
      <c r="B20" s="10">
        <v>71999446888</v>
      </c>
      <c r="C20" s="11">
        <v>331.32</v>
      </c>
      <c r="D20" s="10" t="s">
        <v>41</v>
      </c>
      <c r="G20" s="5"/>
    </row>
    <row r="21" spans="1:7" ht="15.6" x14ac:dyDescent="0.3">
      <c r="A21" s="10" t="s">
        <v>83</v>
      </c>
      <c r="B21" s="10">
        <v>44169134812</v>
      </c>
      <c r="C21" s="11">
        <v>190</v>
      </c>
      <c r="D21" s="10" t="s">
        <v>41</v>
      </c>
    </row>
    <row r="22" spans="1:7" ht="15.6" x14ac:dyDescent="0.3">
      <c r="A22" s="19"/>
      <c r="B22" s="10" t="s">
        <v>31</v>
      </c>
      <c r="C22" s="11">
        <f>SUM(C3:C21)</f>
        <v>71618.440000000017</v>
      </c>
      <c r="D22" s="19"/>
    </row>
    <row r="23" spans="1:7" ht="15.6" x14ac:dyDescent="0.3">
      <c r="A23" s="19"/>
      <c r="B23" s="19"/>
      <c r="C23" s="20"/>
      <c r="D23" s="19"/>
    </row>
    <row r="24" spans="1:7" ht="15.6" x14ac:dyDescent="0.3">
      <c r="A24" s="19"/>
      <c r="B24" s="19"/>
      <c r="C24" s="20"/>
      <c r="D24" s="19"/>
    </row>
    <row r="25" spans="1:7" ht="15.6" x14ac:dyDescent="0.3">
      <c r="A25" s="19"/>
      <c r="B25" s="19"/>
      <c r="C25" s="20"/>
      <c r="D25" s="19"/>
    </row>
    <row r="26" spans="1:7" x14ac:dyDescent="0.3">
      <c r="B26" s="4"/>
      <c r="C26" s="21"/>
      <c r="D26" s="4"/>
    </row>
    <row r="27" spans="1:7" ht="15.6" x14ac:dyDescent="0.3">
      <c r="A27" s="10" t="s">
        <v>44</v>
      </c>
      <c r="B27" s="10" t="s">
        <v>45</v>
      </c>
      <c r="C27" s="11" t="s">
        <v>42</v>
      </c>
      <c r="D27" s="10" t="s">
        <v>40</v>
      </c>
    </row>
    <row r="28" spans="1:7" ht="31.2" x14ac:dyDescent="0.3">
      <c r="A28" s="10" t="s">
        <v>84</v>
      </c>
      <c r="B28" s="10">
        <v>71981840833</v>
      </c>
      <c r="C28" s="11">
        <v>48.84</v>
      </c>
      <c r="D28" s="10" t="s">
        <v>84</v>
      </c>
    </row>
    <row r="29" spans="1:7" ht="31.2" x14ac:dyDescent="0.3">
      <c r="A29" s="10" t="s">
        <v>85</v>
      </c>
      <c r="B29" s="10" t="s">
        <v>86</v>
      </c>
      <c r="C29" s="11">
        <v>83.71</v>
      </c>
      <c r="D29" s="10" t="s">
        <v>85</v>
      </c>
    </row>
    <row r="30" spans="1:7" ht="15.6" x14ac:dyDescent="0.3">
      <c r="A30" s="10" t="s">
        <v>87</v>
      </c>
      <c r="B30" s="10">
        <v>75999667755</v>
      </c>
      <c r="C30" s="11">
        <v>21.91</v>
      </c>
      <c r="D30" s="10" t="s">
        <v>87</v>
      </c>
    </row>
    <row r="31" spans="1:7" ht="15.6" x14ac:dyDescent="0.3">
      <c r="A31" s="10"/>
      <c r="B31" s="10"/>
      <c r="C31" s="11"/>
      <c r="D31" s="10"/>
    </row>
  </sheetData>
  <mergeCells count="3">
    <mergeCell ref="A1:D1"/>
    <mergeCell ref="G5:H6"/>
    <mergeCell ref="G14:H14"/>
  </mergeCells>
  <hyperlinks>
    <hyperlink ref="B9" r:id="rId1" xr:uid="{4AB26BA8-C500-4270-9EB0-5836FAB3D353}"/>
    <hyperlink ref="B16" r:id="rId2" xr:uid="{2730E890-1379-49DD-95DD-EBDFA46869F6}"/>
  </hyperlinks>
  <pageMargins left="0.511811024" right="0.511811024" top="0.78740157499999996" bottom="0.78740157499999996" header="0.31496062000000002" footer="0.3149606200000000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51355-B906-41AC-A606-347FF5693F5F}">
  <dimension ref="A1:I20"/>
  <sheetViews>
    <sheetView workbookViewId="0">
      <selection activeCell="H19" sqref="H18:J19"/>
    </sheetView>
  </sheetViews>
  <sheetFormatPr defaultRowHeight="14.4" x14ac:dyDescent="0.3"/>
  <cols>
    <col min="1" max="1" width="26.5546875" customWidth="1"/>
    <col min="2" max="2" width="54.21875" customWidth="1"/>
    <col min="3" max="5" width="26.5546875" customWidth="1"/>
    <col min="6" max="6" width="12.21875" customWidth="1"/>
    <col min="8" max="8" width="12.44140625" customWidth="1"/>
  </cols>
  <sheetData>
    <row r="1" spans="1:9" ht="16.2" thickBot="1" x14ac:dyDescent="0.35">
      <c r="A1" s="91" t="s">
        <v>393</v>
      </c>
      <c r="B1" s="92" t="s">
        <v>394</v>
      </c>
      <c r="C1" s="92" t="s">
        <v>395</v>
      </c>
      <c r="D1" s="92" t="s">
        <v>396</v>
      </c>
      <c r="E1" s="92" t="s">
        <v>384</v>
      </c>
      <c r="F1" s="92" t="s">
        <v>397</v>
      </c>
      <c r="H1" s="161" t="s">
        <v>37</v>
      </c>
      <c r="I1">
        <v>5.85</v>
      </c>
    </row>
    <row r="2" spans="1:9" ht="27.6" thickBot="1" x14ac:dyDescent="0.35">
      <c r="A2" s="94" t="s">
        <v>35</v>
      </c>
      <c r="B2" s="95" t="s">
        <v>416</v>
      </c>
      <c r="C2" s="96">
        <v>9.09</v>
      </c>
      <c r="D2" s="145" t="s">
        <v>417</v>
      </c>
      <c r="E2" s="95" t="s">
        <v>86</v>
      </c>
      <c r="F2" s="95" t="s">
        <v>59</v>
      </c>
    </row>
    <row r="3" spans="1:9" ht="15" thickBot="1" x14ac:dyDescent="0.35">
      <c r="A3" s="94" t="s">
        <v>418</v>
      </c>
      <c r="B3" s="95" t="s">
        <v>419</v>
      </c>
      <c r="C3" s="96">
        <v>81.88</v>
      </c>
      <c r="D3" s="99" t="s">
        <v>171</v>
      </c>
      <c r="E3" s="95">
        <v>87742772515</v>
      </c>
      <c r="F3" s="95" t="s">
        <v>59</v>
      </c>
    </row>
    <row r="4" spans="1:9" ht="15" thickBot="1" x14ac:dyDescent="0.35">
      <c r="A4" s="94" t="s">
        <v>36</v>
      </c>
      <c r="B4" s="95" t="s">
        <v>420</v>
      </c>
      <c r="C4" s="96">
        <v>0.77</v>
      </c>
      <c r="D4" s="104" t="s">
        <v>401</v>
      </c>
      <c r="E4" s="95">
        <v>75999667755</v>
      </c>
      <c r="F4" s="95" t="s">
        <v>59</v>
      </c>
    </row>
    <row r="5" spans="1:9" ht="15" thickBot="1" x14ac:dyDescent="0.35">
      <c r="A5" s="146" t="s">
        <v>421</v>
      </c>
      <c r="B5" s="147" t="s">
        <v>422</v>
      </c>
      <c r="C5" s="148">
        <v>21.59</v>
      </c>
      <c r="D5" s="149" t="s">
        <v>171</v>
      </c>
      <c r="E5" s="150">
        <v>15456371000150</v>
      </c>
      <c r="F5" s="150" t="s">
        <v>398</v>
      </c>
    </row>
    <row r="6" spans="1:9" ht="15" thickBot="1" x14ac:dyDescent="0.35">
      <c r="A6" s="94" t="s">
        <v>423</v>
      </c>
      <c r="B6" s="95" t="s">
        <v>424</v>
      </c>
      <c r="C6" s="96">
        <v>264.07</v>
      </c>
      <c r="D6" s="104" t="s">
        <v>171</v>
      </c>
      <c r="E6" s="95">
        <v>3330271590</v>
      </c>
      <c r="F6" s="95" t="s">
        <v>59</v>
      </c>
    </row>
    <row r="7" spans="1:9" ht="15" thickBot="1" x14ac:dyDescent="0.35">
      <c r="A7" s="94" t="s">
        <v>176</v>
      </c>
      <c r="B7" s="95" t="s">
        <v>34</v>
      </c>
      <c r="C7" s="96">
        <v>456.71</v>
      </c>
      <c r="D7" s="104" t="s">
        <v>401</v>
      </c>
      <c r="E7" s="95">
        <v>71981840833</v>
      </c>
      <c r="F7" s="95" t="s">
        <v>59</v>
      </c>
    </row>
    <row r="8" spans="1:9" ht="15" thickBot="1" x14ac:dyDescent="0.35">
      <c r="A8" s="94" t="s">
        <v>187</v>
      </c>
      <c r="B8" s="95" t="s">
        <v>425</v>
      </c>
      <c r="C8" s="96">
        <v>38.630000000000003</v>
      </c>
      <c r="D8" s="101" t="s">
        <v>180</v>
      </c>
      <c r="E8" s="95" t="s">
        <v>188</v>
      </c>
      <c r="F8" s="95" t="s">
        <v>59</v>
      </c>
    </row>
    <row r="9" spans="1:9" ht="15" thickBot="1" x14ac:dyDescent="0.35">
      <c r="A9" s="94" t="s">
        <v>426</v>
      </c>
      <c r="B9" s="95" t="s">
        <v>427</v>
      </c>
      <c r="C9" s="96">
        <v>1076.5899999999999</v>
      </c>
      <c r="D9" s="104" t="s">
        <v>401</v>
      </c>
      <c r="E9" s="95">
        <v>71991084426</v>
      </c>
      <c r="F9" s="95" t="s">
        <v>59</v>
      </c>
    </row>
    <row r="10" spans="1:9" ht="15" thickBot="1" x14ac:dyDescent="0.35">
      <c r="A10" s="94" t="s">
        <v>428</v>
      </c>
      <c r="B10" s="95" t="s">
        <v>429</v>
      </c>
      <c r="C10" s="96">
        <v>31.67</v>
      </c>
      <c r="D10" s="99" t="s">
        <v>171</v>
      </c>
      <c r="E10" s="95">
        <v>4257558512</v>
      </c>
      <c r="F10" s="95" t="s">
        <v>59</v>
      </c>
    </row>
    <row r="11" spans="1:9" ht="27.6" thickBot="1" x14ac:dyDescent="0.35">
      <c r="A11" s="94" t="s">
        <v>195</v>
      </c>
      <c r="B11" s="95" t="s">
        <v>430</v>
      </c>
      <c r="C11" s="96">
        <v>59.83</v>
      </c>
      <c r="D11" s="104" t="s">
        <v>401</v>
      </c>
      <c r="E11" s="95">
        <v>71994042511</v>
      </c>
      <c r="F11" s="95" t="s">
        <v>59</v>
      </c>
    </row>
    <row r="12" spans="1:9" ht="16.2" thickBot="1" x14ac:dyDescent="0.35">
      <c r="A12" s="151"/>
      <c r="B12" s="151"/>
      <c r="C12" s="151"/>
      <c r="D12" s="151"/>
      <c r="E12" s="151"/>
      <c r="F12" s="151"/>
    </row>
    <row r="13" spans="1:9" ht="15" thickBot="1" x14ac:dyDescent="0.35">
      <c r="A13" s="152" t="s">
        <v>431</v>
      </c>
      <c r="B13" s="153" t="s">
        <v>432</v>
      </c>
      <c r="C13" s="154" t="s">
        <v>395</v>
      </c>
      <c r="D13" s="155" t="s">
        <v>396</v>
      </c>
      <c r="E13" s="153" t="s">
        <v>384</v>
      </c>
      <c r="F13" s="95"/>
    </row>
    <row r="14" spans="1:9" ht="15" thickBot="1" x14ac:dyDescent="0.35">
      <c r="A14" s="3" t="s">
        <v>433</v>
      </c>
      <c r="B14" s="3" t="s">
        <v>434</v>
      </c>
      <c r="C14" s="156">
        <v>2105.65</v>
      </c>
      <c r="D14" s="3" t="s">
        <v>171</v>
      </c>
      <c r="E14" s="3">
        <v>79413587515</v>
      </c>
      <c r="F14" s="95" t="s">
        <v>59</v>
      </c>
    </row>
    <row r="15" spans="1:9" ht="15" thickBot="1" x14ac:dyDescent="0.35">
      <c r="A15" s="3" t="s">
        <v>433</v>
      </c>
      <c r="B15" s="3" t="s">
        <v>443</v>
      </c>
      <c r="C15" s="156">
        <v>203.11</v>
      </c>
      <c r="D15" s="3" t="s">
        <v>171</v>
      </c>
      <c r="E15" s="3">
        <v>87742772515</v>
      </c>
      <c r="F15" s="95" t="s">
        <v>59</v>
      </c>
    </row>
    <row r="17" spans="3:4" x14ac:dyDescent="0.3">
      <c r="C17" s="585" t="s">
        <v>435</v>
      </c>
      <c r="D17" s="585"/>
    </row>
    <row r="18" spans="3:4" x14ac:dyDescent="0.3">
      <c r="C18" s="3" t="s">
        <v>405</v>
      </c>
      <c r="D18" s="157">
        <v>4349.59</v>
      </c>
    </row>
    <row r="19" spans="3:4" x14ac:dyDescent="0.3">
      <c r="C19" s="3" t="s">
        <v>406</v>
      </c>
      <c r="D19" s="157">
        <v>4328</v>
      </c>
    </row>
    <row r="20" spans="3:4" x14ac:dyDescent="0.3">
      <c r="D20" s="90"/>
    </row>
  </sheetData>
  <mergeCells count="1">
    <mergeCell ref="C17:D17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E4F36-19E4-4395-B9C4-F9C80CA0A131}">
  <dimension ref="A1"/>
  <sheetViews>
    <sheetView workbookViewId="0">
      <selection activeCell="H19" sqref="H18:J1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2FB81-77BA-4BD2-B4F6-ABE7DD80F9B8}">
  <dimension ref="A1:J42"/>
  <sheetViews>
    <sheetView zoomScaleNormal="100" workbookViewId="0">
      <selection activeCell="H19" sqref="H18:J19"/>
    </sheetView>
  </sheetViews>
  <sheetFormatPr defaultRowHeight="14.4" x14ac:dyDescent="0.3"/>
  <cols>
    <col min="1" max="1" width="32.77734375" customWidth="1"/>
    <col min="2" max="9" width="18" customWidth="1"/>
    <col min="10" max="10" width="11" bestFit="1" customWidth="1"/>
  </cols>
  <sheetData>
    <row r="1" spans="1:10" ht="16.2" thickBot="1" x14ac:dyDescent="0.35">
      <c r="A1" s="187" t="s">
        <v>251</v>
      </c>
      <c r="B1" s="188" t="s">
        <v>252</v>
      </c>
      <c r="C1" s="188" t="s">
        <v>255</v>
      </c>
      <c r="D1" s="188" t="s">
        <v>10</v>
      </c>
      <c r="E1" s="188" t="s">
        <v>457</v>
      </c>
      <c r="F1" s="188" t="s">
        <v>458</v>
      </c>
      <c r="G1" s="188" t="s">
        <v>459</v>
      </c>
      <c r="H1" s="188" t="s">
        <v>460</v>
      </c>
      <c r="I1" s="188" t="s">
        <v>59</v>
      </c>
    </row>
    <row r="2" spans="1:10" ht="16.2" thickBot="1" x14ac:dyDescent="0.35">
      <c r="A2" s="193" t="s">
        <v>461</v>
      </c>
      <c r="B2" s="194" t="s">
        <v>462</v>
      </c>
      <c r="C2" s="194">
        <v>6</v>
      </c>
      <c r="D2" s="195">
        <v>60</v>
      </c>
      <c r="E2" s="196" t="s">
        <v>463</v>
      </c>
      <c r="F2" s="195">
        <v>35.1</v>
      </c>
      <c r="G2" s="197"/>
      <c r="H2" s="197"/>
      <c r="I2" s="197"/>
      <c r="J2" s="198"/>
    </row>
    <row r="3" spans="1:10" ht="16.2" thickBot="1" x14ac:dyDescent="0.35">
      <c r="A3" s="189" t="s">
        <v>464</v>
      </c>
      <c r="B3" s="190" t="s">
        <v>465</v>
      </c>
      <c r="C3" s="190">
        <v>5</v>
      </c>
      <c r="D3" s="191">
        <v>244.51</v>
      </c>
      <c r="E3" s="192" t="s">
        <v>463</v>
      </c>
      <c r="F3" s="191">
        <v>8.59</v>
      </c>
      <c r="G3" s="97"/>
      <c r="H3" s="97"/>
      <c r="I3" s="97"/>
      <c r="J3" s="141"/>
    </row>
    <row r="4" spans="1:10" ht="16.2" thickBot="1" x14ac:dyDescent="0.35">
      <c r="A4" s="189" t="s">
        <v>466</v>
      </c>
      <c r="B4" s="190" t="s">
        <v>467</v>
      </c>
      <c r="C4" s="190">
        <v>3</v>
      </c>
      <c r="D4" s="191">
        <v>45</v>
      </c>
      <c r="E4" s="192" t="s">
        <v>463</v>
      </c>
      <c r="F4" s="191">
        <v>2</v>
      </c>
      <c r="G4" s="97"/>
      <c r="H4" s="97"/>
      <c r="I4" s="97"/>
      <c r="J4" s="141"/>
    </row>
    <row r="5" spans="1:10" ht="16.2" thickBot="1" x14ac:dyDescent="0.35">
      <c r="A5" s="189" t="s">
        <v>468</v>
      </c>
      <c r="B5" s="190" t="s">
        <v>469</v>
      </c>
      <c r="C5" s="190">
        <v>16</v>
      </c>
      <c r="D5" s="191">
        <v>602.30999999999995</v>
      </c>
      <c r="E5" s="192" t="s">
        <v>463</v>
      </c>
      <c r="F5" s="191">
        <v>14.68</v>
      </c>
      <c r="G5" s="97"/>
      <c r="H5" s="97"/>
      <c r="I5" s="97"/>
      <c r="J5" s="141"/>
    </row>
    <row r="6" spans="1:10" ht="16.2" thickBot="1" x14ac:dyDescent="0.35">
      <c r="A6" s="189" t="s">
        <v>470</v>
      </c>
      <c r="B6" s="190" t="s">
        <v>471</v>
      </c>
      <c r="C6" s="190">
        <v>1</v>
      </c>
      <c r="D6" s="191">
        <v>53.46</v>
      </c>
      <c r="E6" s="192" t="s">
        <v>463</v>
      </c>
      <c r="F6" s="191">
        <v>7.54</v>
      </c>
      <c r="G6" s="97"/>
      <c r="H6" s="97"/>
      <c r="I6" s="97"/>
      <c r="J6" s="141"/>
    </row>
    <row r="7" spans="1:10" ht="16.2" thickBot="1" x14ac:dyDescent="0.35">
      <c r="A7" s="189" t="s">
        <v>472</v>
      </c>
      <c r="B7" s="190" t="s">
        <v>473</v>
      </c>
      <c r="C7" s="190">
        <v>7</v>
      </c>
      <c r="D7" s="191">
        <v>90</v>
      </c>
      <c r="E7" s="192" t="s">
        <v>463</v>
      </c>
      <c r="F7" s="191">
        <v>25.09</v>
      </c>
      <c r="G7" s="97"/>
      <c r="H7" s="97"/>
      <c r="I7" s="97"/>
      <c r="J7" s="141"/>
    </row>
    <row r="8" spans="1:10" ht="16.2" thickBot="1" x14ac:dyDescent="0.35">
      <c r="A8" s="189" t="s">
        <v>474</v>
      </c>
      <c r="B8" s="190" t="s">
        <v>475</v>
      </c>
      <c r="C8" s="190">
        <v>1</v>
      </c>
      <c r="D8" s="191">
        <v>15</v>
      </c>
      <c r="E8" s="192" t="s">
        <v>463</v>
      </c>
      <c r="F8" s="191">
        <v>0.7</v>
      </c>
      <c r="G8" s="97"/>
      <c r="H8" s="97"/>
      <c r="I8" s="97"/>
      <c r="J8" s="141"/>
    </row>
    <row r="9" spans="1:10" ht="16.2" thickBot="1" x14ac:dyDescent="0.35">
      <c r="A9" s="189" t="s">
        <v>476</v>
      </c>
      <c r="B9" s="190" t="s">
        <v>477</v>
      </c>
      <c r="C9" s="190">
        <v>3</v>
      </c>
      <c r="D9" s="191">
        <v>30</v>
      </c>
      <c r="E9" s="192" t="s">
        <v>463</v>
      </c>
      <c r="F9" s="191">
        <v>2.4</v>
      </c>
      <c r="G9" s="97"/>
      <c r="H9" s="97"/>
      <c r="I9" s="97"/>
      <c r="J9" s="141"/>
    </row>
    <row r="10" spans="1:10" ht="16.2" thickBot="1" x14ac:dyDescent="0.35">
      <c r="A10" s="189" t="s">
        <v>478</v>
      </c>
      <c r="B10" s="190" t="s">
        <v>479</v>
      </c>
      <c r="C10" s="190">
        <v>6</v>
      </c>
      <c r="D10" s="191">
        <v>60</v>
      </c>
      <c r="E10" s="192" t="s">
        <v>463</v>
      </c>
      <c r="F10" s="191">
        <v>4.8</v>
      </c>
      <c r="G10" s="97"/>
      <c r="H10" s="97"/>
      <c r="I10" s="97"/>
      <c r="J10" s="141"/>
    </row>
    <row r="11" spans="1:10" ht="16.2" thickBot="1" x14ac:dyDescent="0.35">
      <c r="A11" s="189" t="s">
        <v>480</v>
      </c>
      <c r="B11" s="190" t="s">
        <v>481</v>
      </c>
      <c r="C11" s="190">
        <v>6</v>
      </c>
      <c r="D11" s="191">
        <v>130.72999999999999</v>
      </c>
      <c r="E11" s="192" t="s">
        <v>463</v>
      </c>
      <c r="F11" s="191">
        <v>9.15</v>
      </c>
      <c r="G11" s="97"/>
      <c r="H11" s="97"/>
      <c r="I11" s="97"/>
      <c r="J11" s="141"/>
    </row>
    <row r="12" spans="1:10" ht="16.2" thickBot="1" x14ac:dyDescent="0.35">
      <c r="A12" s="189" t="s">
        <v>482</v>
      </c>
      <c r="B12" s="190" t="s">
        <v>483</v>
      </c>
      <c r="C12" s="190">
        <v>3</v>
      </c>
      <c r="D12" s="191">
        <v>30</v>
      </c>
      <c r="E12" s="192" t="s">
        <v>463</v>
      </c>
      <c r="F12" s="191">
        <v>7.8</v>
      </c>
      <c r="G12" s="97"/>
      <c r="H12" s="97"/>
      <c r="I12" s="97"/>
      <c r="J12" s="141"/>
    </row>
    <row r="13" spans="1:10" ht="16.2" thickBot="1" x14ac:dyDescent="0.35">
      <c r="A13" s="189" t="s">
        <v>484</v>
      </c>
      <c r="B13" s="190" t="s">
        <v>485</v>
      </c>
      <c r="C13" s="190">
        <v>9</v>
      </c>
      <c r="D13" s="191">
        <v>128.53</v>
      </c>
      <c r="E13" s="192" t="s">
        <v>463</v>
      </c>
      <c r="F13" s="191">
        <v>30.67</v>
      </c>
      <c r="G13" s="97"/>
      <c r="H13" s="97"/>
      <c r="I13" s="97"/>
      <c r="J13" s="141"/>
    </row>
    <row r="14" spans="1:10" ht="16.2" thickBot="1" x14ac:dyDescent="0.35">
      <c r="A14" s="189" t="s">
        <v>486</v>
      </c>
      <c r="B14" s="190" t="s">
        <v>487</v>
      </c>
      <c r="C14" s="190">
        <v>12</v>
      </c>
      <c r="D14" s="191">
        <v>473.51</v>
      </c>
      <c r="E14" s="192" t="s">
        <v>463</v>
      </c>
      <c r="F14" s="191">
        <v>525.04999999999995</v>
      </c>
      <c r="G14" s="97"/>
      <c r="H14" s="97"/>
      <c r="I14" s="97"/>
      <c r="J14" s="141"/>
    </row>
    <row r="15" spans="1:10" ht="16.2" thickBot="1" x14ac:dyDescent="0.35">
      <c r="A15" s="189" t="s">
        <v>488</v>
      </c>
      <c r="B15" s="190" t="s">
        <v>489</v>
      </c>
      <c r="C15" s="190">
        <v>36</v>
      </c>
      <c r="D15" s="191">
        <v>2312.84</v>
      </c>
      <c r="E15" s="192" t="s">
        <v>463</v>
      </c>
      <c r="F15" s="191">
        <v>36.64</v>
      </c>
      <c r="G15" s="97"/>
      <c r="H15" s="97"/>
      <c r="I15" s="97"/>
      <c r="J15" s="141"/>
    </row>
    <row r="16" spans="1:10" ht="16.2" thickBot="1" x14ac:dyDescent="0.35">
      <c r="A16" s="189" t="s">
        <v>490</v>
      </c>
      <c r="B16" s="190" t="s">
        <v>491</v>
      </c>
      <c r="C16" s="190">
        <v>5</v>
      </c>
      <c r="D16" s="191">
        <v>15</v>
      </c>
      <c r="E16" s="192" t="s">
        <v>463</v>
      </c>
      <c r="F16" s="191">
        <v>55.19</v>
      </c>
      <c r="G16" s="97"/>
      <c r="H16" s="97"/>
      <c r="I16" s="97"/>
      <c r="J16" s="141"/>
    </row>
    <row r="17" spans="1:10" ht="16.2" thickBot="1" x14ac:dyDescent="0.35">
      <c r="A17" s="189" t="s">
        <v>492</v>
      </c>
      <c r="B17" s="190" t="s">
        <v>493</v>
      </c>
      <c r="C17" s="190">
        <v>5</v>
      </c>
      <c r="D17" s="191">
        <v>93.54</v>
      </c>
      <c r="E17" s="192" t="s">
        <v>463</v>
      </c>
      <c r="F17" s="191">
        <v>97.26</v>
      </c>
      <c r="G17" s="97"/>
      <c r="H17" s="97"/>
      <c r="I17" s="97"/>
      <c r="J17" s="141"/>
    </row>
    <row r="18" spans="1:10" ht="16.2" thickBot="1" x14ac:dyDescent="0.35">
      <c r="A18" s="189" t="s">
        <v>494</v>
      </c>
      <c r="B18" s="190" t="s">
        <v>495</v>
      </c>
      <c r="C18" s="190">
        <v>18</v>
      </c>
      <c r="D18" s="191">
        <v>322.73</v>
      </c>
      <c r="E18" s="192" t="s">
        <v>463</v>
      </c>
      <c r="F18" s="191">
        <v>15.92</v>
      </c>
      <c r="G18" s="97"/>
      <c r="H18" s="97"/>
      <c r="I18" s="97"/>
      <c r="J18" s="141"/>
    </row>
    <row r="19" spans="1:10" ht="16.2" thickBot="1" x14ac:dyDescent="0.35">
      <c r="A19" s="189" t="s">
        <v>496</v>
      </c>
      <c r="B19" s="190" t="s">
        <v>497</v>
      </c>
      <c r="C19" s="190">
        <v>3</v>
      </c>
      <c r="D19" s="191">
        <v>3.08</v>
      </c>
      <c r="E19" s="192" t="s">
        <v>463</v>
      </c>
      <c r="F19" s="191">
        <v>36.520000000000003</v>
      </c>
      <c r="G19" s="97"/>
      <c r="H19" s="97"/>
      <c r="I19" s="97"/>
      <c r="J19" s="141"/>
    </row>
    <row r="20" spans="1:10" ht="16.2" thickBot="1" x14ac:dyDescent="0.35">
      <c r="A20" s="189" t="s">
        <v>534</v>
      </c>
      <c r="B20" s="190" t="s">
        <v>535</v>
      </c>
      <c r="C20" s="190">
        <v>3</v>
      </c>
      <c r="D20" s="190" t="s">
        <v>402</v>
      </c>
      <c r="E20" s="192" t="s">
        <v>463</v>
      </c>
      <c r="F20" s="191">
        <v>51.72</v>
      </c>
      <c r="G20" s="97"/>
      <c r="H20" s="97"/>
      <c r="I20" s="97"/>
      <c r="J20" s="141"/>
    </row>
    <row r="21" spans="1:10" ht="16.2" thickBot="1" x14ac:dyDescent="0.35">
      <c r="A21" s="189" t="s">
        <v>536</v>
      </c>
      <c r="B21" s="190" t="s">
        <v>537</v>
      </c>
      <c r="C21" s="190">
        <v>3</v>
      </c>
      <c r="D21" s="190" t="s">
        <v>402</v>
      </c>
      <c r="E21" s="192" t="s">
        <v>463</v>
      </c>
      <c r="F21" s="191">
        <v>14</v>
      </c>
      <c r="G21" s="97"/>
      <c r="H21" s="97"/>
      <c r="I21" s="97"/>
      <c r="J21" s="141"/>
    </row>
    <row r="22" spans="1:10" ht="16.2" thickBot="1" x14ac:dyDescent="0.35">
      <c r="A22" s="189" t="s">
        <v>498</v>
      </c>
      <c r="B22" s="190" t="s">
        <v>499</v>
      </c>
      <c r="C22" s="190">
        <v>5</v>
      </c>
      <c r="D22" s="191">
        <v>65.03</v>
      </c>
      <c r="E22" s="192" t="s">
        <v>463</v>
      </c>
      <c r="F22" s="191">
        <v>48.17</v>
      </c>
      <c r="G22" s="97"/>
      <c r="H22" s="97"/>
      <c r="I22" s="97"/>
      <c r="J22" s="141"/>
    </row>
    <row r="23" spans="1:10" ht="16.2" thickBot="1" x14ac:dyDescent="0.35">
      <c r="A23" s="189" t="s">
        <v>500</v>
      </c>
      <c r="B23" s="190" t="s">
        <v>501</v>
      </c>
      <c r="C23" s="190">
        <v>3</v>
      </c>
      <c r="D23" s="191">
        <v>15</v>
      </c>
      <c r="E23" s="192" t="s">
        <v>463</v>
      </c>
      <c r="F23" s="191">
        <v>9.6</v>
      </c>
      <c r="G23" s="97"/>
      <c r="H23" s="97"/>
      <c r="I23" s="97"/>
      <c r="J23" s="141"/>
    </row>
    <row r="24" spans="1:10" ht="16.2" thickBot="1" x14ac:dyDescent="0.35">
      <c r="A24" s="189" t="s">
        <v>502</v>
      </c>
      <c r="B24" s="190" t="s">
        <v>503</v>
      </c>
      <c r="C24" s="190">
        <v>10</v>
      </c>
      <c r="D24" s="191">
        <v>37.69</v>
      </c>
      <c r="E24" s="192" t="s">
        <v>463</v>
      </c>
      <c r="F24" s="191">
        <v>8.81</v>
      </c>
      <c r="G24" s="97"/>
      <c r="H24" s="97"/>
      <c r="I24" s="97"/>
      <c r="J24" s="141"/>
    </row>
    <row r="25" spans="1:10" ht="16.2" thickBot="1" x14ac:dyDescent="0.35">
      <c r="A25" s="189" t="s">
        <v>504</v>
      </c>
      <c r="B25" s="190" t="s">
        <v>505</v>
      </c>
      <c r="C25" s="190">
        <v>7</v>
      </c>
      <c r="D25" s="191">
        <v>63.23</v>
      </c>
      <c r="E25" s="192" t="s">
        <v>463</v>
      </c>
      <c r="F25" s="191">
        <v>2.78</v>
      </c>
      <c r="G25" s="97"/>
      <c r="H25" s="97"/>
      <c r="I25" s="97"/>
      <c r="J25" s="141"/>
    </row>
    <row r="26" spans="1:10" ht="16.2" thickBot="1" x14ac:dyDescent="0.35">
      <c r="A26" s="189" t="s">
        <v>506</v>
      </c>
      <c r="B26" s="190" t="s">
        <v>507</v>
      </c>
      <c r="C26" s="190">
        <v>17</v>
      </c>
      <c r="D26" s="191">
        <v>345.85</v>
      </c>
      <c r="E26" s="192" t="s">
        <v>463</v>
      </c>
      <c r="F26" s="191">
        <v>232.01</v>
      </c>
      <c r="G26" s="97"/>
      <c r="H26" s="97"/>
      <c r="I26" s="97"/>
      <c r="J26" s="141"/>
    </row>
    <row r="27" spans="1:10" ht="16.2" thickBot="1" x14ac:dyDescent="0.35">
      <c r="A27" s="189" t="s">
        <v>508</v>
      </c>
      <c r="B27" s="190" t="s">
        <v>509</v>
      </c>
      <c r="C27" s="190">
        <v>6</v>
      </c>
      <c r="D27" s="191">
        <v>28.58</v>
      </c>
      <c r="E27" s="192" t="s">
        <v>463</v>
      </c>
      <c r="F27" s="191">
        <v>16.14</v>
      </c>
      <c r="G27" s="97"/>
      <c r="H27" s="97"/>
      <c r="I27" s="97"/>
      <c r="J27" s="141"/>
    </row>
    <row r="28" spans="1:10" ht="16.2" thickBot="1" x14ac:dyDescent="0.35">
      <c r="A28" s="189" t="s">
        <v>510</v>
      </c>
      <c r="B28" s="190" t="s">
        <v>511</v>
      </c>
      <c r="C28" s="190">
        <v>8</v>
      </c>
      <c r="D28" s="191">
        <v>179.49</v>
      </c>
      <c r="E28" s="192" t="s">
        <v>463</v>
      </c>
      <c r="F28" s="191">
        <v>8.85</v>
      </c>
      <c r="G28" s="97"/>
      <c r="H28" s="97"/>
      <c r="I28" s="97"/>
      <c r="J28" s="141"/>
    </row>
    <row r="29" spans="1:10" ht="16.2" thickBot="1" x14ac:dyDescent="0.35">
      <c r="A29" s="189" t="s">
        <v>512</v>
      </c>
      <c r="B29" s="190" t="s">
        <v>513</v>
      </c>
      <c r="C29" s="190">
        <v>4</v>
      </c>
      <c r="D29" s="191">
        <v>166.07</v>
      </c>
      <c r="E29" s="192" t="s">
        <v>463</v>
      </c>
      <c r="F29" s="191">
        <v>44.23</v>
      </c>
      <c r="G29" s="97"/>
      <c r="H29" s="97"/>
      <c r="I29" s="97"/>
      <c r="J29" s="141"/>
    </row>
    <row r="30" spans="1:10" ht="16.2" thickBot="1" x14ac:dyDescent="0.35">
      <c r="A30" s="189" t="s">
        <v>514</v>
      </c>
      <c r="B30" s="190" t="s">
        <v>515</v>
      </c>
      <c r="C30" s="190">
        <v>7</v>
      </c>
      <c r="D30" s="191">
        <v>239.61</v>
      </c>
      <c r="E30" s="192" t="s">
        <v>463</v>
      </c>
      <c r="F30" s="191">
        <v>64.290000000000006</v>
      </c>
      <c r="G30" s="97"/>
      <c r="H30" s="97"/>
      <c r="I30" s="97"/>
      <c r="J30" s="141"/>
    </row>
    <row r="31" spans="1:10" ht="16.2" thickBot="1" x14ac:dyDescent="0.35">
      <c r="A31" s="189" t="s">
        <v>516</v>
      </c>
      <c r="B31" s="190" t="s">
        <v>517</v>
      </c>
      <c r="C31" s="190">
        <v>4</v>
      </c>
      <c r="D31" s="191">
        <v>45</v>
      </c>
      <c r="E31" s="192" t="s">
        <v>463</v>
      </c>
      <c r="F31" s="191">
        <v>16</v>
      </c>
      <c r="G31" s="97"/>
      <c r="H31" s="97"/>
      <c r="I31" s="97"/>
      <c r="J31" s="141"/>
    </row>
    <row r="32" spans="1:10" ht="16.2" thickBot="1" x14ac:dyDescent="0.35">
      <c r="A32" s="189" t="s">
        <v>518</v>
      </c>
      <c r="B32" s="190" t="s">
        <v>519</v>
      </c>
      <c r="C32" s="190">
        <v>6</v>
      </c>
      <c r="D32" s="191">
        <v>15</v>
      </c>
      <c r="E32" s="192" t="s">
        <v>463</v>
      </c>
      <c r="F32" s="191">
        <v>27</v>
      </c>
      <c r="G32" s="97"/>
      <c r="H32" s="97"/>
      <c r="I32" s="97"/>
      <c r="J32" s="141"/>
    </row>
    <row r="33" spans="1:10" ht="16.2" thickBot="1" x14ac:dyDescent="0.35">
      <c r="A33" s="189" t="s">
        <v>520</v>
      </c>
      <c r="B33" s="190" t="s">
        <v>521</v>
      </c>
      <c r="C33" s="190">
        <v>7</v>
      </c>
      <c r="D33" s="191">
        <v>142.61000000000001</v>
      </c>
      <c r="E33" s="192" t="s">
        <v>463</v>
      </c>
      <c r="F33" s="191">
        <v>172.58</v>
      </c>
      <c r="G33" s="97"/>
      <c r="H33" s="97"/>
      <c r="I33" s="97"/>
      <c r="J33" s="141"/>
    </row>
    <row r="34" spans="1:10" ht="16.2" thickBot="1" x14ac:dyDescent="0.35">
      <c r="A34" s="189" t="s">
        <v>538</v>
      </c>
      <c r="B34" s="190" t="s">
        <v>539</v>
      </c>
      <c r="C34" s="190">
        <v>3</v>
      </c>
      <c r="D34" s="190" t="s">
        <v>402</v>
      </c>
      <c r="E34" s="192" t="s">
        <v>463</v>
      </c>
      <c r="F34" s="191">
        <v>56.05</v>
      </c>
      <c r="G34" s="97"/>
      <c r="H34" s="97"/>
      <c r="I34" s="97"/>
      <c r="J34" s="141"/>
    </row>
    <row r="35" spans="1:10" ht="16.2" thickBot="1" x14ac:dyDescent="0.35">
      <c r="A35" s="189" t="s">
        <v>540</v>
      </c>
      <c r="B35" s="190" t="s">
        <v>541</v>
      </c>
      <c r="C35" s="190">
        <v>3</v>
      </c>
      <c r="D35" s="190" t="s">
        <v>402</v>
      </c>
      <c r="E35" s="192" t="s">
        <v>463</v>
      </c>
      <c r="F35" s="191">
        <v>40.9</v>
      </c>
      <c r="G35" s="97"/>
      <c r="H35" s="97"/>
      <c r="I35" s="97"/>
      <c r="J35" s="141"/>
    </row>
    <row r="36" spans="1:10" ht="16.2" thickBot="1" x14ac:dyDescent="0.35">
      <c r="A36" s="189" t="s">
        <v>522</v>
      </c>
      <c r="B36" s="190" t="s">
        <v>523</v>
      </c>
      <c r="C36" s="190">
        <v>2</v>
      </c>
      <c r="D36" s="191">
        <v>112.39</v>
      </c>
      <c r="E36" s="192" t="s">
        <v>463</v>
      </c>
      <c r="F36" s="191">
        <v>22.61</v>
      </c>
      <c r="G36" s="97"/>
      <c r="H36" s="97"/>
      <c r="I36" s="97"/>
      <c r="J36" s="141"/>
    </row>
    <row r="37" spans="1:10" ht="16.2" thickBot="1" x14ac:dyDescent="0.35">
      <c r="A37" s="189" t="s">
        <v>524</v>
      </c>
      <c r="B37" s="190" t="s">
        <v>525</v>
      </c>
      <c r="C37" s="190">
        <v>24</v>
      </c>
      <c r="D37" s="191">
        <v>304.27999999999997</v>
      </c>
      <c r="E37" s="192" t="s">
        <v>463</v>
      </c>
      <c r="F37" s="191">
        <v>12.03</v>
      </c>
      <c r="G37" s="97"/>
      <c r="H37" s="97"/>
      <c r="I37" s="97"/>
      <c r="J37" s="141"/>
    </row>
    <row r="38" spans="1:10" ht="16.2" thickBot="1" x14ac:dyDescent="0.35">
      <c r="A38" s="189" t="s">
        <v>526</v>
      </c>
      <c r="B38" s="190" t="s">
        <v>527</v>
      </c>
      <c r="C38" s="190">
        <v>16</v>
      </c>
      <c r="D38" s="191">
        <v>144.78</v>
      </c>
      <c r="E38" s="192" t="s">
        <v>463</v>
      </c>
      <c r="F38" s="191">
        <v>61.14</v>
      </c>
      <c r="G38" s="97"/>
      <c r="H38" s="97"/>
      <c r="I38" s="97"/>
      <c r="J38" s="141"/>
    </row>
    <row r="39" spans="1:10" ht="16.2" thickBot="1" x14ac:dyDescent="0.35">
      <c r="A39" s="189" t="s">
        <v>528</v>
      </c>
      <c r="B39" s="190" t="s">
        <v>529</v>
      </c>
      <c r="C39" s="190">
        <v>3</v>
      </c>
      <c r="D39" s="191">
        <v>19.62</v>
      </c>
      <c r="E39" s="192" t="s">
        <v>463</v>
      </c>
      <c r="F39" s="191">
        <v>2.78</v>
      </c>
      <c r="G39" s="97"/>
      <c r="H39" s="97"/>
      <c r="I39" s="97"/>
      <c r="J39" s="141"/>
    </row>
    <row r="40" spans="1:10" ht="16.2" thickBot="1" x14ac:dyDescent="0.35">
      <c r="A40" s="189" t="s">
        <v>530</v>
      </c>
      <c r="B40" s="190" t="s">
        <v>531</v>
      </c>
      <c r="C40" s="190">
        <v>1</v>
      </c>
      <c r="D40" s="191">
        <v>1.48</v>
      </c>
      <c r="E40" s="192" t="s">
        <v>463</v>
      </c>
      <c r="F40" s="191">
        <v>2.52</v>
      </c>
      <c r="G40" s="97"/>
      <c r="H40" s="97"/>
      <c r="I40" s="97"/>
      <c r="J40" s="141"/>
    </row>
    <row r="41" spans="1:10" ht="16.2" thickBot="1" x14ac:dyDescent="0.35">
      <c r="A41" s="189" t="s">
        <v>532</v>
      </c>
      <c r="B41" s="190" t="s">
        <v>533</v>
      </c>
      <c r="C41" s="190">
        <v>1</v>
      </c>
      <c r="D41" s="191">
        <v>21.52</v>
      </c>
      <c r="E41" s="192" t="s">
        <v>463</v>
      </c>
      <c r="F41" s="191">
        <v>1.18</v>
      </c>
      <c r="G41" s="97"/>
      <c r="H41" s="97"/>
      <c r="I41" s="97"/>
      <c r="J41" s="141"/>
    </row>
    <row r="42" spans="1:10" x14ac:dyDescent="0.3">
      <c r="F42" s="90">
        <f>SUM(F2:F41)</f>
        <v>1830.4899999999996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04133-3549-4FE6-9FF8-1E8B94D1CEDF}">
  <dimension ref="A1:T1000"/>
  <sheetViews>
    <sheetView topLeftCell="C4" workbookViewId="0">
      <selection activeCell="H19" sqref="H18:J19"/>
    </sheetView>
  </sheetViews>
  <sheetFormatPr defaultRowHeight="14.4" x14ac:dyDescent="0.3"/>
  <cols>
    <col min="1" max="1" width="28" customWidth="1"/>
    <col min="2" max="2" width="19.6640625" customWidth="1"/>
    <col min="3" max="3" width="9.5546875" customWidth="1"/>
    <col min="4" max="4" width="28.6640625" customWidth="1"/>
    <col min="5" max="5" width="36.5546875" bestFit="1" customWidth="1"/>
    <col min="6" max="7" width="19.6640625" customWidth="1"/>
    <col min="8" max="8" width="36.77734375" customWidth="1"/>
    <col min="9" max="9" width="19.6640625" customWidth="1"/>
  </cols>
  <sheetData>
    <row r="1" spans="1:20" ht="15" thickBot="1" x14ac:dyDescent="0.35">
      <c r="A1" s="141"/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</row>
    <row r="2" spans="1:20" ht="15" thickBot="1" x14ac:dyDescent="0.35">
      <c r="A2" s="141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</row>
    <row r="3" spans="1:20" ht="17.399999999999999" thickBot="1" x14ac:dyDescent="0.35">
      <c r="A3" s="586" t="s">
        <v>542</v>
      </c>
      <c r="B3" s="587"/>
      <c r="C3" s="141"/>
      <c r="D3" s="141"/>
      <c r="E3" s="586" t="s">
        <v>543</v>
      </c>
      <c r="F3" s="588"/>
      <c r="G3" s="587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</row>
    <row r="4" spans="1:20" ht="15" thickBot="1" x14ac:dyDescent="0.35">
      <c r="A4" s="199"/>
      <c r="B4" s="199"/>
      <c r="C4" s="141"/>
      <c r="D4" s="199"/>
      <c r="E4" s="199"/>
      <c r="F4" s="199"/>
      <c r="G4" s="199"/>
      <c r="H4" s="199"/>
      <c r="I4" s="199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</row>
    <row r="5" spans="1:20" ht="31.8" thickBot="1" x14ac:dyDescent="0.35">
      <c r="A5" s="200" t="s">
        <v>544</v>
      </c>
      <c r="B5" s="201" t="s">
        <v>395</v>
      </c>
      <c r="C5" s="202"/>
      <c r="D5" s="201" t="s">
        <v>393</v>
      </c>
      <c r="E5" s="201" t="s">
        <v>394</v>
      </c>
      <c r="F5" s="201" t="s">
        <v>395</v>
      </c>
      <c r="G5" s="201" t="s">
        <v>396</v>
      </c>
      <c r="H5" s="201" t="s">
        <v>384</v>
      </c>
      <c r="I5" s="201" t="s">
        <v>397</v>
      </c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</row>
    <row r="6" spans="1:20" ht="15" thickBot="1" x14ac:dyDescent="0.35">
      <c r="A6" s="208" t="s">
        <v>192</v>
      </c>
      <c r="B6" s="209">
        <v>656.31</v>
      </c>
      <c r="C6" s="202"/>
      <c r="D6" s="203" t="s">
        <v>35</v>
      </c>
      <c r="E6" s="95" t="s">
        <v>416</v>
      </c>
      <c r="F6" s="96">
        <v>4.0599999999999996</v>
      </c>
      <c r="G6" s="145" t="s">
        <v>417</v>
      </c>
      <c r="H6" s="95" t="s">
        <v>86</v>
      </c>
      <c r="I6" s="102" t="s">
        <v>59</v>
      </c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</row>
    <row r="7" spans="1:20" ht="15" thickBot="1" x14ac:dyDescent="0.35">
      <c r="A7" s="94" t="s">
        <v>36</v>
      </c>
      <c r="B7" s="105" t="s">
        <v>402</v>
      </c>
      <c r="C7" s="202"/>
      <c r="D7" s="203" t="s">
        <v>418</v>
      </c>
      <c r="E7" s="95" t="s">
        <v>419</v>
      </c>
      <c r="F7" s="96">
        <v>55.9</v>
      </c>
      <c r="G7" s="99" t="s">
        <v>171</v>
      </c>
      <c r="H7" s="95">
        <v>87742772515</v>
      </c>
      <c r="I7" s="100" t="s">
        <v>59</v>
      </c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</row>
    <row r="8" spans="1:20" ht="14.4" customHeight="1" thickBot="1" x14ac:dyDescent="0.35">
      <c r="A8" s="94" t="s">
        <v>426</v>
      </c>
      <c r="B8" s="96">
        <v>1133.3599999999999</v>
      </c>
      <c r="C8" s="202"/>
      <c r="D8" s="203" t="s">
        <v>36</v>
      </c>
      <c r="E8" s="95" t="s">
        <v>420</v>
      </c>
      <c r="F8" s="105" t="s">
        <v>402</v>
      </c>
      <c r="G8" s="104" t="s">
        <v>401</v>
      </c>
      <c r="H8" s="95">
        <v>75999667755</v>
      </c>
      <c r="I8" s="107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</row>
    <row r="9" spans="1:20" ht="15" thickBot="1" x14ac:dyDescent="0.35">
      <c r="A9" s="94" t="s">
        <v>34</v>
      </c>
      <c r="B9" s="96">
        <v>188.42</v>
      </c>
      <c r="C9" s="202"/>
      <c r="D9" s="203" t="s">
        <v>421</v>
      </c>
      <c r="E9" s="95" t="s">
        <v>422</v>
      </c>
      <c r="F9" s="105" t="s">
        <v>402</v>
      </c>
      <c r="G9" s="99" t="s">
        <v>171</v>
      </c>
      <c r="H9" s="95">
        <v>15456371000150</v>
      </c>
      <c r="I9" s="120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1"/>
    </row>
    <row r="10" spans="1:20" ht="22.2" thickBot="1" x14ac:dyDescent="0.35">
      <c r="A10" s="94" t="s">
        <v>423</v>
      </c>
      <c r="B10" s="96">
        <v>21.64</v>
      </c>
      <c r="C10" s="202"/>
      <c r="D10" s="203" t="s">
        <v>423</v>
      </c>
      <c r="E10" s="95" t="s">
        <v>424</v>
      </c>
      <c r="F10" s="96">
        <v>21.64</v>
      </c>
      <c r="G10" s="99" t="s">
        <v>171</v>
      </c>
      <c r="H10" s="204" t="s">
        <v>545</v>
      </c>
      <c r="I10" s="102" t="s">
        <v>59</v>
      </c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1"/>
    </row>
    <row r="11" spans="1:20" ht="15" thickBot="1" x14ac:dyDescent="0.35">
      <c r="A11" s="208" t="s">
        <v>546</v>
      </c>
      <c r="B11" s="209">
        <v>1.42</v>
      </c>
      <c r="C11" s="202"/>
      <c r="D11" s="203" t="s">
        <v>176</v>
      </c>
      <c r="E11" s="95" t="s">
        <v>34</v>
      </c>
      <c r="F11" s="96">
        <v>604.51</v>
      </c>
      <c r="G11" s="104" t="s">
        <v>401</v>
      </c>
      <c r="H11" s="95">
        <v>71981840833</v>
      </c>
      <c r="I11" s="100" t="s">
        <v>59</v>
      </c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</row>
    <row r="12" spans="1:20" ht="15" thickBot="1" x14ac:dyDescent="0.35">
      <c r="A12" s="94" t="s">
        <v>35</v>
      </c>
      <c r="B12" s="96">
        <v>4.0599999999999996</v>
      </c>
      <c r="C12" s="202"/>
      <c r="D12" s="203" t="s">
        <v>187</v>
      </c>
      <c r="E12" s="95" t="s">
        <v>425</v>
      </c>
      <c r="F12" s="96">
        <v>20.05</v>
      </c>
      <c r="G12" s="101" t="s">
        <v>180</v>
      </c>
      <c r="H12" s="95" t="s">
        <v>188</v>
      </c>
      <c r="I12" s="102" t="s">
        <v>59</v>
      </c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</row>
    <row r="13" spans="1:20" ht="15" thickBot="1" x14ac:dyDescent="0.35">
      <c r="A13" s="94" t="s">
        <v>547</v>
      </c>
      <c r="B13" s="96">
        <v>3.09</v>
      </c>
      <c r="C13" s="202"/>
      <c r="D13" s="203" t="s">
        <v>426</v>
      </c>
      <c r="E13" s="95" t="s">
        <v>427</v>
      </c>
      <c r="F13" s="96">
        <v>1276.03</v>
      </c>
      <c r="G13" s="104" t="s">
        <v>401</v>
      </c>
      <c r="H13" s="95">
        <v>71991084426</v>
      </c>
      <c r="I13" s="100" t="s">
        <v>59</v>
      </c>
      <c r="J13" s="141"/>
      <c r="K13" s="261"/>
      <c r="L13" s="265"/>
      <c r="M13" s="141"/>
      <c r="N13" s="141"/>
      <c r="O13" s="141"/>
      <c r="P13" s="141"/>
      <c r="Q13" s="141"/>
      <c r="R13" s="141"/>
      <c r="S13" s="141"/>
      <c r="T13" s="141"/>
    </row>
    <row r="14" spans="1:20" ht="15" thickBot="1" x14ac:dyDescent="0.35">
      <c r="A14" s="208" t="s">
        <v>179</v>
      </c>
      <c r="B14" s="209">
        <v>4.54</v>
      </c>
      <c r="C14" s="202"/>
      <c r="D14" s="203" t="s">
        <v>428</v>
      </c>
      <c r="E14" s="95" t="s">
        <v>429</v>
      </c>
      <c r="F14" s="96">
        <v>71.34</v>
      </c>
      <c r="G14" s="99" t="s">
        <v>171</v>
      </c>
      <c r="H14" s="95">
        <v>4257558512</v>
      </c>
      <c r="I14" s="102" t="s">
        <v>59</v>
      </c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</row>
    <row r="15" spans="1:20" ht="15" thickBot="1" x14ac:dyDescent="0.35">
      <c r="A15" s="208" t="s">
        <v>194</v>
      </c>
      <c r="B15" s="209">
        <v>1.66</v>
      </c>
      <c r="C15" s="202"/>
      <c r="D15" s="203" t="s">
        <v>195</v>
      </c>
      <c r="E15" s="95" t="s">
        <v>430</v>
      </c>
      <c r="F15" s="96">
        <v>73.84</v>
      </c>
      <c r="G15" s="104" t="s">
        <v>401</v>
      </c>
      <c r="H15" s="95">
        <v>71994042511</v>
      </c>
      <c r="I15" s="100" t="s">
        <v>59</v>
      </c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</row>
    <row r="16" spans="1:20" ht="15" thickBot="1" x14ac:dyDescent="0.35">
      <c r="A16" s="208" t="s">
        <v>548</v>
      </c>
      <c r="B16" s="209">
        <v>3.96</v>
      </c>
      <c r="C16" s="202"/>
      <c r="D16" s="203" t="s">
        <v>549</v>
      </c>
      <c r="E16" s="95" t="s">
        <v>550</v>
      </c>
      <c r="F16" s="96">
        <v>134.21</v>
      </c>
      <c r="G16" s="104" t="s">
        <v>401</v>
      </c>
      <c r="H16" s="95">
        <v>71991137194</v>
      </c>
      <c r="I16" s="102" t="s">
        <v>59</v>
      </c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</row>
    <row r="17" spans="1:20" ht="15" thickBot="1" x14ac:dyDescent="0.35">
      <c r="A17" s="94" t="s">
        <v>187</v>
      </c>
      <c r="B17" s="96">
        <v>20.05</v>
      </c>
      <c r="C17" s="202"/>
      <c r="D17" s="97"/>
      <c r="E17" s="97"/>
      <c r="F17" s="97"/>
      <c r="G17" s="97"/>
      <c r="H17" s="97"/>
      <c r="I17" s="120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</row>
    <row r="18" spans="1:20" ht="15" thickBot="1" x14ac:dyDescent="0.35">
      <c r="A18" s="205"/>
      <c r="B18" s="97"/>
      <c r="C18" s="202"/>
      <c r="D18" s="97"/>
      <c r="E18" s="97"/>
      <c r="F18" s="97"/>
      <c r="G18" s="97"/>
      <c r="H18" s="97"/>
      <c r="I18" s="107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</row>
    <row r="19" spans="1:20" ht="31.8" thickBot="1" x14ac:dyDescent="0.35">
      <c r="A19" s="200" t="s">
        <v>551</v>
      </c>
      <c r="B19" s="201" t="s">
        <v>395</v>
      </c>
      <c r="C19" s="141"/>
      <c r="D19" s="141"/>
      <c r="E19" s="141"/>
      <c r="F19" s="141"/>
      <c r="G19" s="141"/>
      <c r="H19" s="265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</row>
    <row r="20" spans="1:20" ht="15" thickBot="1" x14ac:dyDescent="0.35">
      <c r="A20" s="94" t="s">
        <v>176</v>
      </c>
      <c r="B20" s="96">
        <v>416.09</v>
      </c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</row>
    <row r="21" spans="1:20" ht="15" thickBot="1" x14ac:dyDescent="0.35">
      <c r="A21" s="94" t="s">
        <v>552</v>
      </c>
      <c r="B21" s="105" t="s">
        <v>402</v>
      </c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41"/>
      <c r="T21" s="141"/>
    </row>
    <row r="22" spans="1:20" ht="15" thickBot="1" x14ac:dyDescent="0.35">
      <c r="A22" s="94" t="s">
        <v>418</v>
      </c>
      <c r="B22" s="96">
        <v>52.81</v>
      </c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</row>
    <row r="23" spans="1:20" ht="15" thickBot="1" x14ac:dyDescent="0.35">
      <c r="A23" s="94" t="s">
        <v>426</v>
      </c>
      <c r="B23" s="96">
        <v>142.66999999999999</v>
      </c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</row>
    <row r="24" spans="1:20" ht="15" thickBot="1" x14ac:dyDescent="0.35">
      <c r="A24" s="208" t="s">
        <v>192</v>
      </c>
      <c r="B24" s="209">
        <v>43.35</v>
      </c>
      <c r="C24" s="141"/>
      <c r="D24" s="141"/>
      <c r="E24" s="199"/>
      <c r="F24" s="199"/>
      <c r="G24" s="199"/>
      <c r="H24" s="199"/>
      <c r="I24" s="199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</row>
    <row r="25" spans="1:20" ht="31.8" thickBot="1" x14ac:dyDescent="0.35">
      <c r="A25" s="200" t="s">
        <v>553</v>
      </c>
      <c r="B25" s="201" t="s">
        <v>395</v>
      </c>
      <c r="C25" s="141"/>
      <c r="D25" s="202"/>
      <c r="E25" s="201" t="s">
        <v>431</v>
      </c>
      <c r="F25" s="201" t="s">
        <v>395</v>
      </c>
      <c r="G25" s="201" t="s">
        <v>396</v>
      </c>
      <c r="H25" s="201" t="s">
        <v>384</v>
      </c>
      <c r="I25" s="201" t="s">
        <v>397</v>
      </c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</row>
    <row r="26" spans="1:20" ht="15" thickBot="1" x14ac:dyDescent="0.35">
      <c r="A26" s="94" t="s">
        <v>549</v>
      </c>
      <c r="B26" s="96">
        <v>134.21</v>
      </c>
      <c r="C26" s="141"/>
      <c r="D26" s="202"/>
      <c r="E26" s="203" t="s">
        <v>433</v>
      </c>
      <c r="F26" s="96">
        <v>5571.19</v>
      </c>
      <c r="G26" s="97" t="s">
        <v>554</v>
      </c>
      <c r="H26" s="17">
        <v>79413587515</v>
      </c>
      <c r="I26" s="102" t="s">
        <v>59</v>
      </c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</row>
    <row r="27" spans="1:20" ht="15" thickBot="1" x14ac:dyDescent="0.35">
      <c r="A27" s="94" t="s">
        <v>555</v>
      </c>
      <c r="B27" s="96">
        <v>73.84</v>
      </c>
      <c r="C27" s="141"/>
      <c r="D27" s="202"/>
      <c r="E27" s="203" t="s">
        <v>627</v>
      </c>
      <c r="F27" s="96">
        <v>388.09</v>
      </c>
      <c r="G27" s="97" t="s">
        <v>554</v>
      </c>
      <c r="H27" s="17">
        <v>87742772515</v>
      </c>
      <c r="I27" s="102" t="s">
        <v>59</v>
      </c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</row>
    <row r="28" spans="1:20" ht="15" thickBot="1" x14ac:dyDescent="0.35">
      <c r="A28" s="208" t="s">
        <v>556</v>
      </c>
      <c r="B28" s="209">
        <v>26.41</v>
      </c>
      <c r="C28" s="141"/>
      <c r="D28" s="202"/>
      <c r="E28" s="262" t="s">
        <v>628</v>
      </c>
      <c r="F28" s="263">
        <v>18.93</v>
      </c>
      <c r="G28" s="264" t="s">
        <v>554</v>
      </c>
      <c r="H28" s="264"/>
      <c r="I28" s="107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</row>
    <row r="29" spans="1:20" ht="15" thickBot="1" x14ac:dyDescent="0.35">
      <c r="A29" s="94" t="s">
        <v>428</v>
      </c>
      <c r="B29" s="96">
        <v>71.34</v>
      </c>
      <c r="C29" s="141"/>
      <c r="D29" s="202"/>
      <c r="E29" s="262" t="s">
        <v>629</v>
      </c>
      <c r="F29" s="263">
        <v>369.17</v>
      </c>
      <c r="G29" s="264" t="s">
        <v>554</v>
      </c>
      <c r="H29" s="264"/>
      <c r="I29" s="120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</row>
    <row r="30" spans="1:20" ht="15" thickBot="1" x14ac:dyDescent="0.35">
      <c r="A30" s="208" t="s">
        <v>558</v>
      </c>
      <c r="B30" s="209">
        <v>21.67</v>
      </c>
      <c r="C30" s="141"/>
      <c r="D30" s="202"/>
      <c r="E30" s="203" t="s">
        <v>630</v>
      </c>
      <c r="F30" s="96">
        <v>5464.7640000000001</v>
      </c>
      <c r="G30" s="97" t="s">
        <v>554</v>
      </c>
      <c r="H30" s="17"/>
      <c r="I30" s="102" t="s">
        <v>59</v>
      </c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</row>
    <row r="31" spans="1:20" ht="15" thickBot="1" x14ac:dyDescent="0.35">
      <c r="A31" s="205"/>
      <c r="B31" s="97"/>
      <c r="C31" s="141"/>
      <c r="D31" s="202"/>
      <c r="E31" s="203" t="s">
        <v>631</v>
      </c>
      <c r="F31" s="148">
        <v>3643.1760000000004</v>
      </c>
      <c r="G31" s="97"/>
      <c r="H31" s="17"/>
      <c r="I31" s="120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</row>
    <row r="32" spans="1:20" ht="15" thickBot="1" x14ac:dyDescent="0.35">
      <c r="A32" s="205"/>
      <c r="B32" s="97"/>
      <c r="C32" s="141"/>
      <c r="D32" s="141"/>
      <c r="E32" s="203" t="s">
        <v>557</v>
      </c>
      <c r="F32" s="96"/>
      <c r="G32" s="97" t="s">
        <v>554</v>
      </c>
      <c r="H32" s="17"/>
      <c r="I32" s="120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</row>
    <row r="33" spans="1:20" ht="15" thickBot="1" x14ac:dyDescent="0.35">
      <c r="A33" s="205"/>
      <c r="B33" s="97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</row>
    <row r="34" spans="1:20" ht="15" thickBot="1" x14ac:dyDescent="0.35">
      <c r="A34" s="205"/>
      <c r="B34" s="97"/>
      <c r="C34" s="141"/>
      <c r="D34" s="141"/>
      <c r="E34" s="141"/>
      <c r="F34" s="265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</row>
    <row r="35" spans="1:20" ht="15" thickBot="1" x14ac:dyDescent="0.35">
      <c r="A35" s="205"/>
      <c r="B35" s="97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</row>
    <row r="36" spans="1:20" ht="15" thickBot="1" x14ac:dyDescent="0.35">
      <c r="A36" s="141"/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</row>
    <row r="37" spans="1:20" ht="15" thickBot="1" x14ac:dyDescent="0.35">
      <c r="A37" s="141"/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</row>
    <row r="38" spans="1:20" ht="15" thickBot="1" x14ac:dyDescent="0.35">
      <c r="A38" s="141"/>
      <c r="B38" s="141"/>
      <c r="C38" s="141"/>
      <c r="D38" s="141"/>
      <c r="E38" s="141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</row>
    <row r="39" spans="1:20" ht="15" thickBot="1" x14ac:dyDescent="0.35">
      <c r="A39" s="141"/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</row>
    <row r="40" spans="1:20" ht="15" thickBot="1" x14ac:dyDescent="0.35">
      <c r="A40" s="141"/>
      <c r="B40" s="141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</row>
    <row r="41" spans="1:20" ht="15" thickBot="1" x14ac:dyDescent="0.35">
      <c r="A41" s="141"/>
      <c r="B41" s="141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</row>
    <row r="42" spans="1:20" ht="15" thickBot="1" x14ac:dyDescent="0.35">
      <c r="A42" s="141"/>
      <c r="B42" s="141"/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</row>
    <row r="43" spans="1:20" ht="15" thickBot="1" x14ac:dyDescent="0.35">
      <c r="A43" s="141"/>
      <c r="B43" s="141"/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</row>
    <row r="44" spans="1:20" ht="15" thickBot="1" x14ac:dyDescent="0.35">
      <c r="A44" s="141"/>
      <c r="B44" s="141"/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</row>
    <row r="45" spans="1:20" ht="15" thickBot="1" x14ac:dyDescent="0.35">
      <c r="A45" s="141"/>
      <c r="B45" s="141"/>
      <c r="C45" s="141"/>
      <c r="D45" s="141"/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</row>
    <row r="46" spans="1:20" ht="15" thickBot="1" x14ac:dyDescent="0.35">
      <c r="A46" s="141"/>
      <c r="B46" s="141"/>
      <c r="C46" s="141"/>
      <c r="D46" s="141"/>
      <c r="E46" s="141"/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</row>
    <row r="47" spans="1:20" ht="15" thickBot="1" x14ac:dyDescent="0.35">
      <c r="A47" s="141"/>
      <c r="B47" s="141"/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</row>
    <row r="48" spans="1:20" ht="15" thickBot="1" x14ac:dyDescent="0.35">
      <c r="A48" s="141"/>
      <c r="B48" s="141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</row>
    <row r="49" spans="1:20" ht="15" thickBot="1" x14ac:dyDescent="0.35">
      <c r="A49" s="141"/>
      <c r="B49" s="141"/>
      <c r="C49" s="141"/>
      <c r="D49" s="141"/>
      <c r="E49" s="141"/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141"/>
      <c r="Q49" s="141"/>
      <c r="R49" s="141"/>
      <c r="S49" s="141"/>
      <c r="T49" s="141"/>
    </row>
    <row r="50" spans="1:20" ht="15" thickBot="1" x14ac:dyDescent="0.35">
      <c r="A50" s="141"/>
      <c r="B50" s="141"/>
      <c r="C50" s="141"/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</row>
    <row r="51" spans="1:20" ht="15" thickBot="1" x14ac:dyDescent="0.35">
      <c r="A51" s="141"/>
      <c r="B51" s="141"/>
      <c r="C51" s="141"/>
      <c r="D51" s="141"/>
      <c r="E51" s="141"/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1"/>
      <c r="S51" s="141"/>
      <c r="T51" s="141"/>
    </row>
    <row r="52" spans="1:20" ht="15" thickBot="1" x14ac:dyDescent="0.35">
      <c r="A52" s="141"/>
      <c r="B52" s="141"/>
      <c r="C52" s="141"/>
      <c r="D52" s="141"/>
      <c r="E52" s="141"/>
      <c r="F52" s="141"/>
      <c r="G52" s="141"/>
      <c r="H52" s="141"/>
      <c r="I52" s="141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</row>
    <row r="53" spans="1:20" ht="15" thickBot="1" x14ac:dyDescent="0.35">
      <c r="A53" s="141"/>
      <c r="B53" s="141"/>
      <c r="C53" s="141"/>
      <c r="D53" s="141"/>
      <c r="E53" s="141"/>
      <c r="F53" s="141"/>
      <c r="G53" s="141"/>
      <c r="H53" s="141"/>
      <c r="I53" s="141"/>
      <c r="J53" s="141"/>
      <c r="K53" s="141"/>
      <c r="L53" s="141"/>
      <c r="M53" s="141"/>
      <c r="N53" s="141"/>
      <c r="O53" s="141"/>
      <c r="P53" s="141"/>
      <c r="Q53" s="141"/>
      <c r="R53" s="141"/>
      <c r="S53" s="141"/>
      <c r="T53" s="141"/>
    </row>
    <row r="54" spans="1:20" ht="15" thickBot="1" x14ac:dyDescent="0.35">
      <c r="A54" s="141"/>
      <c r="B54" s="141"/>
      <c r="C54" s="141"/>
      <c r="D54" s="141"/>
      <c r="E54" s="141"/>
      <c r="F54" s="141"/>
      <c r="G54" s="141"/>
      <c r="H54" s="141"/>
      <c r="I54" s="141"/>
      <c r="J54" s="141"/>
      <c r="K54" s="141"/>
      <c r="L54" s="141"/>
      <c r="M54" s="141"/>
      <c r="N54" s="141"/>
      <c r="O54" s="141"/>
      <c r="P54" s="141"/>
      <c r="Q54" s="141"/>
      <c r="R54" s="141"/>
      <c r="S54" s="141"/>
      <c r="T54" s="141"/>
    </row>
    <row r="55" spans="1:20" ht="15" thickBot="1" x14ac:dyDescent="0.35">
      <c r="A55" s="141"/>
      <c r="B55" s="141"/>
      <c r="C55" s="141"/>
      <c r="D55" s="141"/>
      <c r="E55" s="141"/>
      <c r="F55" s="141"/>
      <c r="G55" s="141"/>
      <c r="H55" s="141"/>
      <c r="I55" s="141"/>
      <c r="J55" s="141"/>
      <c r="K55" s="141"/>
      <c r="L55" s="141"/>
      <c r="M55" s="141"/>
      <c r="N55" s="141"/>
      <c r="O55" s="141"/>
      <c r="P55" s="141"/>
      <c r="Q55" s="141"/>
      <c r="R55" s="141"/>
      <c r="S55" s="141"/>
      <c r="T55" s="141"/>
    </row>
    <row r="56" spans="1:20" ht="15" thickBot="1" x14ac:dyDescent="0.35">
      <c r="A56" s="141"/>
      <c r="B56" s="141"/>
      <c r="C56" s="141"/>
      <c r="D56" s="141"/>
      <c r="E56" s="141"/>
      <c r="F56" s="141"/>
      <c r="G56" s="141"/>
      <c r="H56" s="141"/>
      <c r="I56" s="141"/>
      <c r="J56" s="141"/>
      <c r="K56" s="141"/>
      <c r="L56" s="141"/>
      <c r="M56" s="141"/>
      <c r="N56" s="141"/>
      <c r="O56" s="141"/>
      <c r="P56" s="141"/>
      <c r="Q56" s="141"/>
      <c r="R56" s="141"/>
      <c r="S56" s="141"/>
      <c r="T56" s="141"/>
    </row>
    <row r="57" spans="1:20" ht="15" thickBot="1" x14ac:dyDescent="0.35">
      <c r="A57" s="141"/>
      <c r="B57" s="141"/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  <c r="T57" s="141"/>
    </row>
    <row r="58" spans="1:20" ht="15" thickBot="1" x14ac:dyDescent="0.35">
      <c r="A58" s="141"/>
      <c r="B58" s="141"/>
      <c r="C58" s="141"/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41"/>
      <c r="O58" s="141"/>
      <c r="P58" s="141"/>
      <c r="Q58" s="141"/>
      <c r="R58" s="141"/>
      <c r="S58" s="141"/>
      <c r="T58" s="141"/>
    </row>
    <row r="59" spans="1:20" ht="15" thickBot="1" x14ac:dyDescent="0.35">
      <c r="A59" s="141"/>
      <c r="B59" s="141"/>
      <c r="C59" s="141"/>
      <c r="D59" s="141"/>
      <c r="E59" s="141"/>
      <c r="F59" s="141"/>
      <c r="G59" s="141"/>
      <c r="H59" s="141"/>
      <c r="I59" s="141"/>
      <c r="J59" s="141"/>
      <c r="K59" s="141"/>
      <c r="L59" s="141"/>
      <c r="M59" s="141"/>
      <c r="N59" s="141"/>
      <c r="O59" s="141"/>
      <c r="P59" s="141"/>
      <c r="Q59" s="141"/>
      <c r="R59" s="141"/>
      <c r="S59" s="141"/>
      <c r="T59" s="141"/>
    </row>
    <row r="60" spans="1:20" ht="15" thickBot="1" x14ac:dyDescent="0.35">
      <c r="A60" s="141"/>
      <c r="B60" s="141"/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  <c r="P60" s="141"/>
      <c r="Q60" s="141"/>
      <c r="R60" s="141"/>
      <c r="S60" s="141"/>
      <c r="T60" s="141"/>
    </row>
    <row r="61" spans="1:20" ht="15" thickBot="1" x14ac:dyDescent="0.35">
      <c r="A61" s="141"/>
      <c r="B61" s="141"/>
      <c r="C61" s="141"/>
      <c r="D61" s="141"/>
      <c r="E61" s="141"/>
      <c r="F61" s="141"/>
      <c r="G61" s="141"/>
      <c r="H61" s="141"/>
      <c r="I61" s="141"/>
      <c r="J61" s="141"/>
      <c r="K61" s="141"/>
      <c r="L61" s="141"/>
      <c r="M61" s="141"/>
      <c r="N61" s="141"/>
      <c r="O61" s="141"/>
      <c r="P61" s="141"/>
      <c r="Q61" s="141"/>
      <c r="R61" s="141"/>
      <c r="S61" s="141"/>
      <c r="T61" s="141"/>
    </row>
    <row r="62" spans="1:20" ht="15" thickBot="1" x14ac:dyDescent="0.35">
      <c r="A62" s="141"/>
      <c r="B62" s="141"/>
      <c r="C62" s="141"/>
      <c r="D62" s="141"/>
      <c r="E62" s="141"/>
      <c r="F62" s="141"/>
      <c r="G62" s="141"/>
      <c r="H62" s="141"/>
      <c r="I62" s="141"/>
      <c r="J62" s="141"/>
      <c r="K62" s="141"/>
      <c r="L62" s="141"/>
      <c r="M62" s="141"/>
      <c r="N62" s="141"/>
      <c r="O62" s="141"/>
      <c r="P62" s="141"/>
      <c r="Q62" s="141"/>
      <c r="R62" s="141"/>
      <c r="S62" s="141"/>
      <c r="T62" s="141"/>
    </row>
    <row r="63" spans="1:20" ht="15" thickBot="1" x14ac:dyDescent="0.35">
      <c r="A63" s="141"/>
      <c r="B63" s="141"/>
      <c r="C63" s="141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  <c r="T63" s="141"/>
    </row>
    <row r="64" spans="1:20" ht="15" thickBot="1" x14ac:dyDescent="0.35">
      <c r="A64" s="141"/>
      <c r="B64" s="141"/>
      <c r="C64" s="141"/>
      <c r="D64" s="141"/>
      <c r="E64" s="141"/>
      <c r="F64" s="141"/>
      <c r="G64" s="141"/>
      <c r="H64" s="141"/>
      <c r="I64" s="141"/>
      <c r="J64" s="141"/>
      <c r="K64" s="141"/>
      <c r="L64" s="141"/>
      <c r="M64" s="141"/>
      <c r="N64" s="141"/>
      <c r="O64" s="141"/>
      <c r="P64" s="141"/>
      <c r="Q64" s="141"/>
      <c r="R64" s="141"/>
      <c r="S64" s="141"/>
      <c r="T64" s="141"/>
    </row>
    <row r="65" spans="1:20" ht="15" thickBot="1" x14ac:dyDescent="0.35">
      <c r="A65" s="141"/>
      <c r="B65" s="141"/>
      <c r="C65" s="141"/>
      <c r="D65" s="141"/>
      <c r="E65" s="141"/>
      <c r="F65" s="141"/>
      <c r="G65" s="141"/>
      <c r="H65" s="141"/>
      <c r="I65" s="141"/>
      <c r="J65" s="141"/>
      <c r="K65" s="141"/>
      <c r="L65" s="141"/>
      <c r="M65" s="141"/>
      <c r="N65" s="141"/>
      <c r="O65" s="141"/>
      <c r="P65" s="141"/>
      <c r="Q65" s="141"/>
      <c r="R65" s="141"/>
      <c r="S65" s="141"/>
      <c r="T65" s="141"/>
    </row>
    <row r="66" spans="1:20" ht="15" thickBot="1" x14ac:dyDescent="0.35">
      <c r="A66" s="141"/>
      <c r="B66" s="141"/>
      <c r="C66" s="141"/>
      <c r="D66" s="141"/>
      <c r="E66" s="141"/>
      <c r="F66" s="141"/>
      <c r="G66" s="141"/>
      <c r="H66" s="141"/>
      <c r="I66" s="141"/>
      <c r="J66" s="141"/>
      <c r="K66" s="141"/>
      <c r="L66" s="141"/>
      <c r="M66" s="141"/>
      <c r="N66" s="141"/>
      <c r="O66" s="141"/>
      <c r="P66" s="141"/>
      <c r="Q66" s="141"/>
      <c r="R66" s="141"/>
      <c r="S66" s="141"/>
      <c r="T66" s="141"/>
    </row>
    <row r="67" spans="1:20" ht="15" thickBot="1" x14ac:dyDescent="0.35">
      <c r="A67" s="141"/>
      <c r="B67" s="141"/>
      <c r="C67" s="141"/>
      <c r="D67" s="141"/>
      <c r="E67" s="141"/>
      <c r="F67" s="141"/>
      <c r="G67" s="141"/>
      <c r="H67" s="141"/>
      <c r="I67" s="141"/>
      <c r="J67" s="141"/>
      <c r="K67" s="141"/>
      <c r="L67" s="141"/>
      <c r="M67" s="141"/>
      <c r="N67" s="141"/>
      <c r="O67" s="141"/>
      <c r="P67" s="141"/>
      <c r="Q67" s="141"/>
      <c r="R67" s="141"/>
      <c r="S67" s="141"/>
      <c r="T67" s="141"/>
    </row>
    <row r="68" spans="1:20" ht="15" thickBot="1" x14ac:dyDescent="0.35">
      <c r="A68" s="141"/>
      <c r="B68" s="141"/>
      <c r="C68" s="141"/>
      <c r="D68" s="141"/>
      <c r="E68" s="141"/>
      <c r="F68" s="141"/>
      <c r="G68" s="141"/>
      <c r="H68" s="141"/>
      <c r="I68" s="141"/>
      <c r="J68" s="141"/>
      <c r="K68" s="141"/>
      <c r="L68" s="141"/>
      <c r="M68" s="141"/>
      <c r="N68" s="141"/>
      <c r="O68" s="141"/>
      <c r="P68" s="141"/>
      <c r="Q68" s="141"/>
      <c r="R68" s="141"/>
      <c r="S68" s="141"/>
      <c r="T68" s="141"/>
    </row>
    <row r="69" spans="1:20" ht="15" thickBot="1" x14ac:dyDescent="0.35">
      <c r="A69" s="141"/>
      <c r="B69" s="141"/>
      <c r="C69" s="141"/>
      <c r="D69" s="141"/>
      <c r="E69" s="141"/>
      <c r="F69" s="141"/>
      <c r="G69" s="141"/>
      <c r="H69" s="141"/>
      <c r="I69" s="141"/>
      <c r="J69" s="141"/>
      <c r="K69" s="141"/>
      <c r="L69" s="141"/>
      <c r="M69" s="141"/>
      <c r="N69" s="141"/>
      <c r="O69" s="141"/>
      <c r="P69" s="141"/>
      <c r="Q69" s="141"/>
      <c r="R69" s="141"/>
      <c r="S69" s="141"/>
      <c r="T69" s="141"/>
    </row>
    <row r="70" spans="1:20" ht="15" thickBot="1" x14ac:dyDescent="0.35">
      <c r="A70" s="141"/>
      <c r="B70" s="141"/>
      <c r="C70" s="141"/>
      <c r="D70" s="141"/>
      <c r="E70" s="141"/>
      <c r="F70" s="141"/>
      <c r="G70" s="141"/>
      <c r="H70" s="141"/>
      <c r="I70" s="141"/>
      <c r="J70" s="141"/>
      <c r="K70" s="141"/>
      <c r="L70" s="141"/>
      <c r="M70" s="141"/>
      <c r="N70" s="141"/>
      <c r="O70" s="141"/>
      <c r="P70" s="141"/>
      <c r="Q70" s="141"/>
      <c r="R70" s="141"/>
      <c r="S70" s="141"/>
      <c r="T70" s="141"/>
    </row>
    <row r="71" spans="1:20" ht="15" thickBot="1" x14ac:dyDescent="0.35">
      <c r="A71" s="141"/>
      <c r="B71" s="141"/>
      <c r="C71" s="141"/>
      <c r="D71" s="141"/>
      <c r="E71" s="141"/>
      <c r="F71" s="141"/>
      <c r="G71" s="141"/>
      <c r="H71" s="141"/>
      <c r="I71" s="141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</row>
    <row r="72" spans="1:20" ht="15" thickBot="1" x14ac:dyDescent="0.35">
      <c r="A72" s="141"/>
      <c r="B72" s="141"/>
      <c r="C72" s="141"/>
      <c r="D72" s="141"/>
      <c r="E72" s="141"/>
      <c r="F72" s="141"/>
      <c r="G72" s="141"/>
      <c r="H72" s="141"/>
      <c r="I72" s="141"/>
      <c r="J72" s="141"/>
      <c r="K72" s="141"/>
      <c r="L72" s="141"/>
      <c r="M72" s="141"/>
      <c r="N72" s="141"/>
      <c r="O72" s="141"/>
      <c r="P72" s="141"/>
      <c r="Q72" s="141"/>
      <c r="R72" s="141"/>
      <c r="S72" s="141"/>
      <c r="T72" s="141"/>
    </row>
    <row r="73" spans="1:20" ht="15" thickBot="1" x14ac:dyDescent="0.35">
      <c r="A73" s="141"/>
      <c r="B73" s="141"/>
      <c r="C73" s="141"/>
      <c r="D73" s="141"/>
      <c r="E73" s="141"/>
      <c r="F73" s="141"/>
      <c r="G73" s="141"/>
      <c r="H73" s="141"/>
      <c r="I73" s="141"/>
      <c r="J73" s="141"/>
      <c r="K73" s="141"/>
      <c r="L73" s="141"/>
      <c r="M73" s="141"/>
      <c r="N73" s="141"/>
      <c r="O73" s="141"/>
      <c r="P73" s="141"/>
      <c r="Q73" s="141"/>
      <c r="R73" s="141"/>
      <c r="S73" s="141"/>
      <c r="T73" s="141"/>
    </row>
    <row r="74" spans="1:20" ht="15" thickBot="1" x14ac:dyDescent="0.35">
      <c r="A74" s="141"/>
      <c r="B74" s="141"/>
      <c r="C74" s="141"/>
      <c r="D74" s="141"/>
      <c r="E74" s="141"/>
      <c r="F74" s="141"/>
      <c r="G74" s="141"/>
      <c r="H74" s="141"/>
      <c r="I74" s="141"/>
      <c r="J74" s="141"/>
      <c r="K74" s="141"/>
      <c r="L74" s="141"/>
      <c r="M74" s="141"/>
      <c r="N74" s="141"/>
      <c r="O74" s="141"/>
      <c r="P74" s="141"/>
      <c r="Q74" s="141"/>
      <c r="R74" s="141"/>
      <c r="S74" s="141"/>
      <c r="T74" s="141"/>
    </row>
    <row r="75" spans="1:20" ht="15" thickBot="1" x14ac:dyDescent="0.35">
      <c r="A75" s="141"/>
      <c r="B75" s="141"/>
      <c r="C75" s="141"/>
      <c r="D75" s="141"/>
      <c r="E75" s="141"/>
      <c r="F75" s="141"/>
      <c r="G75" s="141"/>
      <c r="H75" s="141"/>
      <c r="I75" s="141"/>
      <c r="J75" s="141"/>
      <c r="K75" s="141"/>
      <c r="L75" s="141"/>
      <c r="M75" s="141"/>
      <c r="N75" s="141"/>
      <c r="O75" s="141"/>
      <c r="P75" s="141"/>
      <c r="Q75" s="141"/>
      <c r="R75" s="141"/>
      <c r="S75" s="141"/>
      <c r="T75" s="141"/>
    </row>
    <row r="76" spans="1:20" ht="15" thickBot="1" x14ac:dyDescent="0.35">
      <c r="A76" s="141"/>
      <c r="B76" s="141"/>
      <c r="C76" s="141"/>
      <c r="D76" s="141"/>
      <c r="E76" s="141"/>
      <c r="F76" s="141"/>
      <c r="G76" s="141"/>
      <c r="H76" s="141"/>
      <c r="I76" s="141"/>
      <c r="J76" s="141"/>
      <c r="K76" s="141"/>
      <c r="L76" s="141"/>
      <c r="M76" s="141"/>
      <c r="N76" s="141"/>
      <c r="O76" s="141"/>
      <c r="P76" s="141"/>
      <c r="Q76" s="141"/>
      <c r="R76" s="141"/>
      <c r="S76" s="141"/>
      <c r="T76" s="141"/>
    </row>
    <row r="77" spans="1:20" ht="15" thickBot="1" x14ac:dyDescent="0.35">
      <c r="A77" s="141"/>
      <c r="B77" s="141"/>
      <c r="C77" s="141"/>
      <c r="D77" s="141"/>
      <c r="E77" s="141"/>
      <c r="F77" s="141"/>
      <c r="G77" s="141"/>
      <c r="H77" s="141"/>
      <c r="I77" s="141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141"/>
    </row>
    <row r="78" spans="1:20" ht="15" thickBot="1" x14ac:dyDescent="0.35">
      <c r="A78" s="141"/>
      <c r="B78" s="141"/>
      <c r="C78" s="141"/>
      <c r="D78" s="141"/>
      <c r="E78" s="141"/>
      <c r="F78" s="141"/>
      <c r="G78" s="141"/>
      <c r="H78" s="141"/>
      <c r="I78" s="141"/>
      <c r="J78" s="141"/>
      <c r="K78" s="141"/>
      <c r="L78" s="141"/>
      <c r="M78" s="141"/>
      <c r="N78" s="141"/>
      <c r="O78" s="141"/>
      <c r="P78" s="141"/>
      <c r="Q78" s="141"/>
      <c r="R78" s="141"/>
      <c r="S78" s="141"/>
      <c r="T78" s="141"/>
    </row>
    <row r="79" spans="1:20" ht="15" thickBot="1" x14ac:dyDescent="0.35">
      <c r="A79" s="141"/>
      <c r="B79" s="141"/>
      <c r="C79" s="141"/>
      <c r="D79" s="141"/>
      <c r="E79" s="141"/>
      <c r="F79" s="141"/>
      <c r="G79" s="141"/>
      <c r="H79" s="141"/>
      <c r="I79" s="141"/>
      <c r="J79" s="141"/>
      <c r="K79" s="141"/>
      <c r="L79" s="141"/>
      <c r="M79" s="141"/>
      <c r="N79" s="141"/>
      <c r="O79" s="141"/>
      <c r="P79" s="141"/>
      <c r="Q79" s="141"/>
      <c r="R79" s="141"/>
      <c r="S79" s="141"/>
      <c r="T79" s="141"/>
    </row>
    <row r="80" spans="1:20" ht="15" thickBot="1" x14ac:dyDescent="0.35">
      <c r="A80" s="141"/>
      <c r="B80" s="141"/>
      <c r="C80" s="141"/>
      <c r="D80" s="141"/>
      <c r="E80" s="141"/>
      <c r="F80" s="141"/>
      <c r="G80" s="141"/>
      <c r="H80" s="141"/>
      <c r="I80" s="141"/>
      <c r="J80" s="141"/>
      <c r="K80" s="141"/>
      <c r="L80" s="141"/>
      <c r="M80" s="141"/>
      <c r="N80" s="141"/>
      <c r="O80" s="141"/>
      <c r="P80" s="141"/>
      <c r="Q80" s="141"/>
      <c r="R80" s="141"/>
      <c r="S80" s="141"/>
      <c r="T80" s="141"/>
    </row>
    <row r="81" spans="1:20" ht="15" thickBot="1" x14ac:dyDescent="0.35">
      <c r="A81" s="141"/>
      <c r="B81" s="141"/>
      <c r="C81" s="141"/>
      <c r="D81" s="141"/>
      <c r="E81" s="141"/>
      <c r="F81" s="141"/>
      <c r="G81" s="141"/>
      <c r="H81" s="141"/>
      <c r="I81" s="141"/>
      <c r="J81" s="141"/>
      <c r="K81" s="141"/>
      <c r="L81" s="141"/>
      <c r="M81" s="141"/>
      <c r="N81" s="141"/>
      <c r="O81" s="141"/>
      <c r="P81" s="141"/>
      <c r="Q81" s="141"/>
      <c r="R81" s="141"/>
      <c r="S81" s="141"/>
      <c r="T81" s="141"/>
    </row>
    <row r="82" spans="1:20" ht="15" thickBot="1" x14ac:dyDescent="0.35">
      <c r="A82" s="141"/>
      <c r="B82" s="141"/>
      <c r="C82" s="141"/>
      <c r="D82" s="141"/>
      <c r="E82" s="141"/>
      <c r="F82" s="141"/>
      <c r="G82" s="141"/>
      <c r="H82" s="141"/>
      <c r="I82" s="141"/>
      <c r="J82" s="141"/>
      <c r="K82" s="141"/>
      <c r="L82" s="141"/>
      <c r="M82" s="141"/>
      <c r="N82" s="141"/>
      <c r="O82" s="141"/>
      <c r="P82" s="141"/>
      <c r="Q82" s="141"/>
      <c r="R82" s="141"/>
      <c r="S82" s="141"/>
      <c r="T82" s="141"/>
    </row>
    <row r="83" spans="1:20" ht="15" thickBot="1" x14ac:dyDescent="0.35">
      <c r="A83" s="141"/>
      <c r="B83" s="141"/>
      <c r="C83" s="141"/>
      <c r="D83" s="141"/>
      <c r="E83" s="141"/>
      <c r="F83" s="141"/>
      <c r="G83" s="141"/>
      <c r="H83" s="141"/>
      <c r="I83" s="141"/>
      <c r="J83" s="141"/>
      <c r="K83" s="141"/>
      <c r="L83" s="141"/>
      <c r="M83" s="141"/>
      <c r="N83" s="141"/>
      <c r="O83" s="141"/>
      <c r="P83" s="141"/>
      <c r="Q83" s="141"/>
      <c r="R83" s="141"/>
      <c r="S83" s="141"/>
      <c r="T83" s="141"/>
    </row>
    <row r="84" spans="1:20" ht="15" thickBot="1" x14ac:dyDescent="0.35">
      <c r="A84" s="141"/>
      <c r="B84" s="141"/>
      <c r="C84" s="141"/>
      <c r="D84" s="141"/>
      <c r="E84" s="141"/>
      <c r="F84" s="141"/>
      <c r="G84" s="141"/>
      <c r="H84" s="141"/>
      <c r="I84" s="141"/>
      <c r="J84" s="141"/>
      <c r="K84" s="141"/>
      <c r="L84" s="141"/>
      <c r="M84" s="141"/>
      <c r="N84" s="141"/>
      <c r="O84" s="141"/>
      <c r="P84" s="141"/>
      <c r="Q84" s="141"/>
      <c r="R84" s="141"/>
      <c r="S84" s="141"/>
      <c r="T84" s="141"/>
    </row>
    <row r="85" spans="1:20" ht="15" thickBot="1" x14ac:dyDescent="0.35">
      <c r="A85" s="141"/>
      <c r="B85" s="141"/>
      <c r="C85" s="141"/>
      <c r="D85" s="141"/>
      <c r="E85" s="141"/>
      <c r="F85" s="141"/>
      <c r="G85" s="141"/>
      <c r="H85" s="141"/>
      <c r="I85" s="141"/>
      <c r="J85" s="141"/>
      <c r="K85" s="141"/>
      <c r="L85" s="141"/>
      <c r="M85" s="141"/>
      <c r="N85" s="141"/>
      <c r="O85" s="141"/>
      <c r="P85" s="141"/>
      <c r="Q85" s="141"/>
      <c r="R85" s="141"/>
      <c r="S85" s="141"/>
      <c r="T85" s="141"/>
    </row>
    <row r="86" spans="1:20" ht="15" thickBot="1" x14ac:dyDescent="0.35">
      <c r="A86" s="141"/>
      <c r="B86" s="141"/>
      <c r="C86" s="141"/>
      <c r="D86" s="141"/>
      <c r="E86" s="141"/>
      <c r="F86" s="141"/>
      <c r="G86" s="141"/>
      <c r="H86" s="141"/>
      <c r="I86" s="141"/>
      <c r="J86" s="141"/>
      <c r="K86" s="141"/>
      <c r="L86" s="141"/>
      <c r="M86" s="141"/>
      <c r="N86" s="141"/>
      <c r="O86" s="141"/>
      <c r="P86" s="141"/>
      <c r="Q86" s="141"/>
      <c r="R86" s="141"/>
      <c r="S86" s="141"/>
      <c r="T86" s="141"/>
    </row>
    <row r="87" spans="1:20" ht="15" thickBot="1" x14ac:dyDescent="0.35">
      <c r="A87" s="141"/>
      <c r="B87" s="141"/>
      <c r="C87" s="141"/>
      <c r="D87" s="141"/>
      <c r="E87" s="141"/>
      <c r="F87" s="141"/>
      <c r="G87" s="141"/>
      <c r="H87" s="141"/>
      <c r="I87" s="141"/>
      <c r="J87" s="141"/>
      <c r="K87" s="141"/>
      <c r="L87" s="141"/>
      <c r="M87" s="141"/>
      <c r="N87" s="141"/>
      <c r="O87" s="141"/>
      <c r="P87" s="141"/>
      <c r="Q87" s="141"/>
      <c r="R87" s="141"/>
      <c r="S87" s="141"/>
      <c r="T87" s="141"/>
    </row>
    <row r="88" spans="1:20" ht="15" thickBot="1" x14ac:dyDescent="0.35">
      <c r="A88" s="141"/>
      <c r="B88" s="141"/>
      <c r="C88" s="141"/>
      <c r="D88" s="141"/>
      <c r="E88" s="141"/>
      <c r="F88" s="141"/>
      <c r="G88" s="141"/>
      <c r="H88" s="141"/>
      <c r="I88" s="141"/>
      <c r="J88" s="141"/>
      <c r="K88" s="141"/>
      <c r="L88" s="141"/>
      <c r="M88" s="141"/>
      <c r="N88" s="141"/>
      <c r="O88" s="141"/>
      <c r="P88" s="141"/>
      <c r="Q88" s="141"/>
      <c r="R88" s="141"/>
      <c r="S88" s="141"/>
      <c r="T88" s="141"/>
    </row>
    <row r="89" spans="1:20" ht="15" thickBot="1" x14ac:dyDescent="0.35">
      <c r="A89" s="141"/>
      <c r="B89" s="141"/>
      <c r="C89" s="141"/>
      <c r="D89" s="141"/>
      <c r="E89" s="141"/>
      <c r="F89" s="141"/>
      <c r="G89" s="141"/>
      <c r="H89" s="141"/>
      <c r="I89" s="141"/>
      <c r="J89" s="141"/>
      <c r="K89" s="141"/>
      <c r="L89" s="141"/>
      <c r="M89" s="141"/>
      <c r="N89" s="141"/>
      <c r="O89" s="141"/>
      <c r="P89" s="141"/>
      <c r="Q89" s="141"/>
      <c r="R89" s="141"/>
      <c r="S89" s="141"/>
      <c r="T89" s="141"/>
    </row>
    <row r="90" spans="1:20" ht="15" thickBot="1" x14ac:dyDescent="0.35">
      <c r="A90" s="141"/>
      <c r="B90" s="141"/>
      <c r="C90" s="141"/>
      <c r="D90" s="141"/>
      <c r="E90" s="141"/>
      <c r="F90" s="141"/>
      <c r="G90" s="141"/>
      <c r="H90" s="141"/>
      <c r="I90" s="141"/>
      <c r="J90" s="141"/>
      <c r="K90" s="141"/>
      <c r="L90" s="141"/>
      <c r="M90" s="141"/>
      <c r="N90" s="141"/>
      <c r="O90" s="141"/>
      <c r="P90" s="141"/>
      <c r="Q90" s="141"/>
      <c r="R90" s="141"/>
      <c r="S90" s="141"/>
      <c r="T90" s="141"/>
    </row>
    <row r="91" spans="1:20" ht="15" thickBot="1" x14ac:dyDescent="0.35">
      <c r="A91" s="141"/>
      <c r="B91" s="141"/>
      <c r="C91" s="141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  <c r="T91" s="141"/>
    </row>
    <row r="92" spans="1:20" ht="15" thickBot="1" x14ac:dyDescent="0.35">
      <c r="A92" s="141"/>
      <c r="B92" s="141"/>
      <c r="C92" s="141"/>
      <c r="D92" s="141"/>
      <c r="E92" s="141"/>
      <c r="F92" s="141"/>
      <c r="G92" s="141"/>
      <c r="H92" s="141"/>
      <c r="I92" s="141"/>
      <c r="J92" s="141"/>
      <c r="K92" s="141"/>
      <c r="L92" s="141"/>
      <c r="M92" s="141"/>
      <c r="N92" s="141"/>
      <c r="O92" s="141"/>
      <c r="P92" s="141"/>
      <c r="Q92" s="141"/>
      <c r="R92" s="141"/>
      <c r="S92" s="141"/>
      <c r="T92" s="141"/>
    </row>
    <row r="93" spans="1:20" ht="15" thickBot="1" x14ac:dyDescent="0.35">
      <c r="A93" s="141"/>
      <c r="B93" s="141"/>
      <c r="C93" s="141"/>
      <c r="D93" s="141"/>
      <c r="E93" s="141"/>
      <c r="F93" s="141"/>
      <c r="G93" s="141"/>
      <c r="H93" s="141"/>
      <c r="I93" s="141"/>
      <c r="J93" s="141"/>
      <c r="K93" s="141"/>
      <c r="L93" s="141"/>
      <c r="M93" s="141"/>
      <c r="N93" s="141"/>
      <c r="O93" s="141"/>
      <c r="P93" s="141"/>
      <c r="Q93" s="141"/>
      <c r="R93" s="141"/>
      <c r="S93" s="141"/>
      <c r="T93" s="141"/>
    </row>
    <row r="94" spans="1:20" ht="15" thickBot="1" x14ac:dyDescent="0.35">
      <c r="A94" s="141"/>
      <c r="B94" s="141"/>
      <c r="C94" s="141"/>
      <c r="D94" s="141"/>
      <c r="E94" s="141"/>
      <c r="F94" s="141"/>
      <c r="G94" s="141"/>
      <c r="H94" s="141"/>
      <c r="I94" s="141"/>
      <c r="J94" s="141"/>
      <c r="K94" s="141"/>
      <c r="L94" s="141"/>
      <c r="M94" s="141"/>
      <c r="N94" s="141"/>
      <c r="O94" s="141"/>
      <c r="P94" s="141"/>
      <c r="Q94" s="141"/>
      <c r="R94" s="141"/>
      <c r="S94" s="141"/>
      <c r="T94" s="141"/>
    </row>
    <row r="95" spans="1:20" ht="15" thickBot="1" x14ac:dyDescent="0.35">
      <c r="A95" s="141"/>
      <c r="B95" s="141"/>
      <c r="C95" s="141"/>
      <c r="D95" s="141"/>
      <c r="E95" s="141"/>
      <c r="F95" s="141"/>
      <c r="G95" s="141"/>
      <c r="H95" s="141"/>
      <c r="I95" s="141"/>
      <c r="J95" s="141"/>
      <c r="K95" s="141"/>
      <c r="L95" s="141"/>
      <c r="M95" s="141"/>
      <c r="N95" s="141"/>
      <c r="O95" s="141"/>
      <c r="P95" s="141"/>
      <c r="Q95" s="141"/>
      <c r="R95" s="141"/>
      <c r="S95" s="141"/>
      <c r="T95" s="141"/>
    </row>
    <row r="96" spans="1:20" ht="15" thickBot="1" x14ac:dyDescent="0.35">
      <c r="A96" s="141"/>
      <c r="B96" s="141"/>
      <c r="C96" s="141"/>
      <c r="D96" s="141"/>
      <c r="E96" s="141"/>
      <c r="F96" s="141"/>
      <c r="G96" s="141"/>
      <c r="H96" s="141"/>
      <c r="I96" s="141"/>
      <c r="J96" s="141"/>
      <c r="K96" s="141"/>
      <c r="L96" s="141"/>
      <c r="M96" s="141"/>
      <c r="N96" s="141"/>
      <c r="O96" s="141"/>
      <c r="P96" s="141"/>
      <c r="Q96" s="141"/>
      <c r="R96" s="141"/>
      <c r="S96" s="141"/>
      <c r="T96" s="141"/>
    </row>
    <row r="97" spans="1:20" ht="15" thickBot="1" x14ac:dyDescent="0.35">
      <c r="A97" s="141"/>
      <c r="B97" s="141"/>
      <c r="C97" s="141"/>
      <c r="D97" s="141"/>
      <c r="E97" s="141"/>
      <c r="F97" s="141"/>
      <c r="G97" s="141"/>
      <c r="H97" s="141"/>
      <c r="I97" s="141"/>
      <c r="J97" s="141"/>
      <c r="K97" s="141"/>
      <c r="L97" s="141"/>
      <c r="M97" s="141"/>
      <c r="N97" s="141"/>
      <c r="O97" s="141"/>
      <c r="P97" s="141"/>
      <c r="Q97" s="141"/>
      <c r="R97" s="141"/>
      <c r="S97" s="141"/>
      <c r="T97" s="141"/>
    </row>
    <row r="98" spans="1:20" ht="15" thickBot="1" x14ac:dyDescent="0.35">
      <c r="A98" s="141"/>
      <c r="B98" s="141"/>
      <c r="C98" s="141"/>
      <c r="D98" s="141"/>
      <c r="E98" s="141"/>
      <c r="F98" s="141"/>
      <c r="G98" s="141"/>
      <c r="H98" s="141"/>
      <c r="I98" s="141"/>
      <c r="J98" s="141"/>
      <c r="K98" s="141"/>
      <c r="L98" s="141"/>
      <c r="M98" s="141"/>
      <c r="N98" s="141"/>
      <c r="O98" s="141"/>
      <c r="P98" s="141"/>
      <c r="Q98" s="141"/>
      <c r="R98" s="141"/>
      <c r="S98" s="141"/>
      <c r="T98" s="141"/>
    </row>
    <row r="99" spans="1:20" ht="15" thickBot="1" x14ac:dyDescent="0.35">
      <c r="A99" s="141"/>
      <c r="B99" s="141"/>
      <c r="C99" s="141"/>
      <c r="D99" s="141"/>
      <c r="E99" s="141"/>
      <c r="F99" s="141"/>
      <c r="G99" s="141"/>
      <c r="H99" s="141"/>
      <c r="I99" s="141"/>
      <c r="J99" s="141"/>
      <c r="K99" s="141"/>
      <c r="L99" s="141"/>
      <c r="M99" s="141"/>
      <c r="N99" s="141"/>
      <c r="O99" s="141"/>
      <c r="P99" s="141"/>
      <c r="Q99" s="141"/>
      <c r="R99" s="141"/>
      <c r="S99" s="141"/>
      <c r="T99" s="141"/>
    </row>
    <row r="100" spans="1:20" ht="15" thickBot="1" x14ac:dyDescent="0.35">
      <c r="A100" s="141"/>
      <c r="B100" s="141"/>
      <c r="C100" s="141"/>
      <c r="D100" s="141"/>
      <c r="E100" s="141"/>
      <c r="F100" s="141"/>
      <c r="G100" s="141"/>
      <c r="H100" s="141"/>
      <c r="I100" s="141"/>
      <c r="J100" s="141"/>
      <c r="K100" s="141"/>
      <c r="L100" s="141"/>
      <c r="M100" s="141"/>
      <c r="N100" s="141"/>
      <c r="O100" s="141"/>
      <c r="P100" s="141"/>
      <c r="Q100" s="141"/>
      <c r="R100" s="141"/>
      <c r="S100" s="141"/>
      <c r="T100" s="141"/>
    </row>
    <row r="101" spans="1:20" ht="15" thickBot="1" x14ac:dyDescent="0.35">
      <c r="A101" s="141"/>
      <c r="B101" s="141"/>
      <c r="C101" s="141"/>
      <c r="D101" s="141"/>
      <c r="E101" s="141"/>
      <c r="F101" s="141"/>
      <c r="G101" s="141"/>
      <c r="H101" s="141"/>
      <c r="I101" s="141"/>
      <c r="J101" s="141"/>
      <c r="K101" s="141"/>
      <c r="L101" s="141"/>
      <c r="M101" s="141"/>
      <c r="N101" s="141"/>
      <c r="O101" s="141"/>
      <c r="P101" s="141"/>
      <c r="Q101" s="141"/>
      <c r="R101" s="141"/>
      <c r="S101" s="141"/>
      <c r="T101" s="141"/>
    </row>
    <row r="102" spans="1:20" ht="15" thickBot="1" x14ac:dyDescent="0.35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  <c r="K102" s="141"/>
      <c r="L102" s="141"/>
      <c r="M102" s="141"/>
      <c r="N102" s="141"/>
      <c r="O102" s="141"/>
      <c r="P102" s="141"/>
      <c r="Q102" s="141"/>
      <c r="R102" s="141"/>
      <c r="S102" s="141"/>
      <c r="T102" s="141"/>
    </row>
    <row r="103" spans="1:20" ht="15" thickBot="1" x14ac:dyDescent="0.35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  <c r="K103" s="141"/>
      <c r="L103" s="141"/>
      <c r="M103" s="141"/>
      <c r="N103" s="141"/>
      <c r="O103" s="141"/>
      <c r="P103" s="141"/>
      <c r="Q103" s="141"/>
      <c r="R103" s="141"/>
      <c r="S103" s="141"/>
      <c r="T103" s="141"/>
    </row>
    <row r="104" spans="1:20" ht="15" thickBot="1" x14ac:dyDescent="0.35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  <c r="K104" s="141"/>
      <c r="L104" s="141"/>
      <c r="M104" s="141"/>
      <c r="N104" s="141"/>
      <c r="O104" s="141"/>
      <c r="P104" s="141"/>
      <c r="Q104" s="141"/>
      <c r="R104" s="141"/>
      <c r="S104" s="141"/>
      <c r="T104" s="141"/>
    </row>
    <row r="105" spans="1:20" ht="15" thickBot="1" x14ac:dyDescent="0.3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  <c r="K105" s="141"/>
      <c r="L105" s="141"/>
      <c r="M105" s="141"/>
      <c r="N105" s="141"/>
      <c r="O105" s="141"/>
      <c r="P105" s="141"/>
      <c r="Q105" s="141"/>
      <c r="R105" s="141"/>
      <c r="S105" s="141"/>
      <c r="T105" s="141"/>
    </row>
    <row r="106" spans="1:20" ht="15" thickBot="1" x14ac:dyDescent="0.35">
      <c r="A106" s="141"/>
      <c r="B106" s="141"/>
      <c r="C106" s="141"/>
      <c r="D106" s="141"/>
      <c r="E106" s="141"/>
      <c r="F106" s="141"/>
      <c r="G106" s="141"/>
      <c r="H106" s="141"/>
      <c r="I106" s="141"/>
      <c r="J106" s="141"/>
      <c r="K106" s="141"/>
      <c r="L106" s="141"/>
      <c r="M106" s="141"/>
      <c r="N106" s="141"/>
      <c r="O106" s="141"/>
      <c r="P106" s="141"/>
      <c r="Q106" s="141"/>
      <c r="R106" s="141"/>
      <c r="S106" s="141"/>
      <c r="T106" s="141"/>
    </row>
    <row r="107" spans="1:20" ht="15" thickBot="1" x14ac:dyDescent="0.35">
      <c r="A107" s="141"/>
      <c r="B107" s="141"/>
      <c r="C107" s="141"/>
      <c r="D107" s="141"/>
      <c r="E107" s="141"/>
      <c r="F107" s="141"/>
      <c r="G107" s="141"/>
      <c r="H107" s="141"/>
      <c r="I107" s="141"/>
      <c r="J107" s="141"/>
      <c r="K107" s="141"/>
      <c r="L107" s="141"/>
      <c r="M107" s="141"/>
      <c r="N107" s="141"/>
      <c r="O107" s="141"/>
      <c r="P107" s="141"/>
      <c r="Q107" s="141"/>
      <c r="R107" s="141"/>
      <c r="S107" s="141"/>
      <c r="T107" s="141"/>
    </row>
    <row r="108" spans="1:20" ht="15" thickBot="1" x14ac:dyDescent="0.35">
      <c r="A108" s="141"/>
      <c r="B108" s="141"/>
      <c r="C108" s="141"/>
      <c r="D108" s="141"/>
      <c r="E108" s="141"/>
      <c r="F108" s="141"/>
      <c r="G108" s="141"/>
      <c r="H108" s="141"/>
      <c r="I108" s="141"/>
      <c r="J108" s="141"/>
      <c r="K108" s="141"/>
      <c r="L108" s="141"/>
      <c r="M108" s="141"/>
      <c r="N108" s="141"/>
      <c r="O108" s="141"/>
      <c r="P108" s="141"/>
      <c r="Q108" s="141"/>
      <c r="R108" s="141"/>
      <c r="S108" s="141"/>
      <c r="T108" s="141"/>
    </row>
    <row r="109" spans="1:20" ht="15" thickBot="1" x14ac:dyDescent="0.35">
      <c r="A109" s="141"/>
      <c r="B109" s="141"/>
      <c r="C109" s="141"/>
      <c r="D109" s="141"/>
      <c r="E109" s="141"/>
      <c r="F109" s="141"/>
      <c r="G109" s="141"/>
      <c r="H109" s="141"/>
      <c r="I109" s="141"/>
      <c r="J109" s="141"/>
      <c r="K109" s="141"/>
      <c r="L109" s="141"/>
      <c r="M109" s="141"/>
      <c r="N109" s="141"/>
      <c r="O109" s="141"/>
      <c r="P109" s="141"/>
      <c r="Q109" s="141"/>
      <c r="R109" s="141"/>
      <c r="S109" s="141"/>
      <c r="T109" s="141"/>
    </row>
    <row r="110" spans="1:20" ht="15" thickBot="1" x14ac:dyDescent="0.35">
      <c r="A110" s="141"/>
      <c r="B110" s="141"/>
      <c r="C110" s="141"/>
      <c r="D110" s="141"/>
      <c r="E110" s="141"/>
      <c r="F110" s="141"/>
      <c r="G110" s="141"/>
      <c r="H110" s="141"/>
      <c r="I110" s="141"/>
      <c r="J110" s="141"/>
      <c r="K110" s="141"/>
      <c r="L110" s="141"/>
      <c r="M110" s="141"/>
      <c r="N110" s="141"/>
      <c r="O110" s="141"/>
      <c r="P110" s="141"/>
      <c r="Q110" s="141"/>
      <c r="R110" s="141"/>
      <c r="S110" s="141"/>
      <c r="T110" s="141"/>
    </row>
    <row r="111" spans="1:20" ht="15" thickBot="1" x14ac:dyDescent="0.35">
      <c r="A111" s="141"/>
      <c r="B111" s="141"/>
      <c r="C111" s="141"/>
      <c r="D111" s="141"/>
      <c r="E111" s="141"/>
      <c r="F111" s="141"/>
      <c r="G111" s="141"/>
      <c r="H111" s="141"/>
      <c r="I111" s="141"/>
      <c r="J111" s="141"/>
      <c r="K111" s="141"/>
      <c r="L111" s="141"/>
      <c r="M111" s="141"/>
      <c r="N111" s="141"/>
      <c r="O111" s="141"/>
      <c r="P111" s="141"/>
      <c r="Q111" s="141"/>
      <c r="R111" s="141"/>
      <c r="S111" s="141"/>
      <c r="T111" s="141"/>
    </row>
    <row r="112" spans="1:20" ht="15" thickBot="1" x14ac:dyDescent="0.35">
      <c r="A112" s="141"/>
      <c r="B112" s="141"/>
      <c r="C112" s="141"/>
      <c r="D112" s="141"/>
      <c r="E112" s="141"/>
      <c r="F112" s="141"/>
      <c r="G112" s="141"/>
      <c r="H112" s="141"/>
      <c r="I112" s="141"/>
      <c r="J112" s="141"/>
      <c r="K112" s="141"/>
      <c r="L112" s="141"/>
      <c r="M112" s="141"/>
      <c r="N112" s="141"/>
      <c r="O112" s="141"/>
      <c r="P112" s="141"/>
      <c r="Q112" s="141"/>
      <c r="R112" s="141"/>
      <c r="S112" s="141"/>
      <c r="T112" s="141"/>
    </row>
    <row r="113" spans="1:20" ht="15" thickBot="1" x14ac:dyDescent="0.35">
      <c r="A113" s="141"/>
      <c r="B113" s="141"/>
      <c r="C113" s="141"/>
      <c r="D113" s="141"/>
      <c r="E113" s="141"/>
      <c r="F113" s="141"/>
      <c r="G113" s="141"/>
      <c r="H113" s="141"/>
      <c r="I113" s="141"/>
      <c r="J113" s="141"/>
      <c r="K113" s="141"/>
      <c r="L113" s="141"/>
      <c r="M113" s="141"/>
      <c r="N113" s="141"/>
      <c r="O113" s="141"/>
      <c r="P113" s="141"/>
      <c r="Q113" s="141"/>
      <c r="R113" s="141"/>
      <c r="S113" s="141"/>
      <c r="T113" s="141"/>
    </row>
    <row r="114" spans="1:20" ht="15" thickBot="1" x14ac:dyDescent="0.35">
      <c r="A114" s="141"/>
      <c r="B114" s="141"/>
      <c r="C114" s="141"/>
      <c r="D114" s="141"/>
      <c r="E114" s="141"/>
      <c r="F114" s="141"/>
      <c r="G114" s="141"/>
      <c r="H114" s="141"/>
      <c r="I114" s="141"/>
      <c r="J114" s="141"/>
      <c r="K114" s="141"/>
      <c r="L114" s="141"/>
      <c r="M114" s="141"/>
      <c r="N114" s="141"/>
      <c r="O114" s="141"/>
      <c r="P114" s="141"/>
      <c r="Q114" s="141"/>
      <c r="R114" s="141"/>
      <c r="S114" s="141"/>
      <c r="T114" s="141"/>
    </row>
    <row r="115" spans="1:20" ht="15" thickBot="1" x14ac:dyDescent="0.35">
      <c r="A115" s="141"/>
      <c r="B115" s="141"/>
      <c r="C115" s="141"/>
      <c r="D115" s="141"/>
      <c r="E115" s="141"/>
      <c r="F115" s="141"/>
      <c r="G115" s="141"/>
      <c r="H115" s="141"/>
      <c r="I115" s="141"/>
      <c r="J115" s="141"/>
      <c r="K115" s="141"/>
      <c r="L115" s="141"/>
      <c r="M115" s="141"/>
      <c r="N115" s="141"/>
      <c r="O115" s="141"/>
      <c r="P115" s="141"/>
      <c r="Q115" s="141"/>
      <c r="R115" s="141"/>
      <c r="S115" s="141"/>
      <c r="T115" s="141"/>
    </row>
    <row r="116" spans="1:20" ht="15" thickBot="1" x14ac:dyDescent="0.35">
      <c r="A116" s="141"/>
      <c r="B116" s="141"/>
      <c r="C116" s="141"/>
      <c r="D116" s="141"/>
      <c r="E116" s="141"/>
      <c r="F116" s="141"/>
      <c r="G116" s="141"/>
      <c r="H116" s="141"/>
      <c r="I116" s="141"/>
      <c r="J116" s="141"/>
      <c r="K116" s="141"/>
      <c r="L116" s="141"/>
      <c r="M116" s="141"/>
      <c r="N116" s="141"/>
      <c r="O116" s="141"/>
      <c r="P116" s="141"/>
      <c r="Q116" s="141"/>
      <c r="R116" s="141"/>
      <c r="S116" s="141"/>
      <c r="T116" s="141"/>
    </row>
    <row r="117" spans="1:20" ht="15" thickBot="1" x14ac:dyDescent="0.35">
      <c r="A117" s="141"/>
      <c r="B117" s="141"/>
      <c r="C117" s="141"/>
      <c r="D117" s="141"/>
      <c r="E117" s="141"/>
      <c r="F117" s="141"/>
      <c r="G117" s="141"/>
      <c r="H117" s="141"/>
      <c r="I117" s="141"/>
      <c r="J117" s="141"/>
      <c r="K117" s="141"/>
      <c r="L117" s="141"/>
      <c r="M117" s="141"/>
      <c r="N117" s="141"/>
      <c r="O117" s="141"/>
      <c r="P117" s="141"/>
      <c r="Q117" s="141"/>
      <c r="R117" s="141"/>
      <c r="S117" s="141"/>
      <c r="T117" s="141"/>
    </row>
    <row r="118" spans="1:20" ht="15" thickBot="1" x14ac:dyDescent="0.35">
      <c r="A118" s="141"/>
      <c r="B118" s="141"/>
      <c r="C118" s="141"/>
      <c r="D118" s="141"/>
      <c r="E118" s="141"/>
      <c r="F118" s="141"/>
      <c r="G118" s="141"/>
      <c r="H118" s="141"/>
      <c r="I118" s="141"/>
      <c r="J118" s="141"/>
      <c r="K118" s="141"/>
      <c r="L118" s="141"/>
      <c r="M118" s="141"/>
      <c r="N118" s="141"/>
      <c r="O118" s="141"/>
      <c r="P118" s="141"/>
      <c r="Q118" s="141"/>
      <c r="R118" s="141"/>
      <c r="S118" s="141"/>
      <c r="T118" s="141"/>
    </row>
    <row r="119" spans="1:20" ht="15" thickBot="1" x14ac:dyDescent="0.35">
      <c r="A119" s="141"/>
      <c r="B119" s="141"/>
      <c r="C119" s="141"/>
      <c r="D119" s="141"/>
      <c r="E119" s="141"/>
      <c r="F119" s="141"/>
      <c r="G119" s="141"/>
      <c r="H119" s="141"/>
      <c r="I119" s="141"/>
      <c r="J119" s="141"/>
      <c r="K119" s="141"/>
      <c r="L119" s="141"/>
      <c r="M119" s="141"/>
      <c r="N119" s="141"/>
      <c r="O119" s="141"/>
      <c r="P119" s="141"/>
      <c r="Q119" s="141"/>
      <c r="R119" s="141"/>
      <c r="S119" s="141"/>
      <c r="T119" s="141"/>
    </row>
    <row r="120" spans="1:20" ht="15" thickBot="1" x14ac:dyDescent="0.35">
      <c r="A120" s="141"/>
      <c r="B120" s="141"/>
      <c r="C120" s="141"/>
      <c r="D120" s="141"/>
      <c r="E120" s="141"/>
      <c r="F120" s="141"/>
      <c r="G120" s="141"/>
      <c r="H120" s="141"/>
      <c r="I120" s="141"/>
      <c r="J120" s="141"/>
      <c r="K120" s="141"/>
      <c r="L120" s="141"/>
      <c r="M120" s="141"/>
      <c r="N120" s="141"/>
      <c r="O120" s="141"/>
      <c r="P120" s="141"/>
      <c r="Q120" s="141"/>
      <c r="R120" s="141"/>
      <c r="S120" s="141"/>
      <c r="T120" s="141"/>
    </row>
    <row r="121" spans="1:20" ht="15" thickBot="1" x14ac:dyDescent="0.35">
      <c r="A121" s="141"/>
      <c r="B121" s="141"/>
      <c r="C121" s="141"/>
      <c r="D121" s="141"/>
      <c r="E121" s="141"/>
      <c r="F121" s="141"/>
      <c r="G121" s="141"/>
      <c r="H121" s="141"/>
      <c r="I121" s="141"/>
      <c r="J121" s="141"/>
      <c r="K121" s="141"/>
      <c r="L121" s="141"/>
      <c r="M121" s="141"/>
      <c r="N121" s="141"/>
      <c r="O121" s="141"/>
      <c r="P121" s="141"/>
      <c r="Q121" s="141"/>
      <c r="R121" s="141"/>
      <c r="S121" s="141"/>
      <c r="T121" s="141"/>
    </row>
    <row r="122" spans="1:20" ht="15" thickBot="1" x14ac:dyDescent="0.35">
      <c r="A122" s="141"/>
      <c r="B122" s="141"/>
      <c r="C122" s="141"/>
      <c r="D122" s="141"/>
      <c r="E122" s="141"/>
      <c r="F122" s="141"/>
      <c r="G122" s="141"/>
      <c r="H122" s="141"/>
      <c r="I122" s="141"/>
      <c r="J122" s="141"/>
      <c r="K122" s="141"/>
      <c r="L122" s="141"/>
      <c r="M122" s="141"/>
      <c r="N122" s="141"/>
      <c r="O122" s="141"/>
      <c r="P122" s="141"/>
      <c r="Q122" s="141"/>
      <c r="R122" s="141"/>
      <c r="S122" s="141"/>
      <c r="T122" s="141"/>
    </row>
    <row r="123" spans="1:20" ht="15" thickBot="1" x14ac:dyDescent="0.35">
      <c r="A123" s="141"/>
      <c r="B123" s="141"/>
      <c r="C123" s="141"/>
      <c r="D123" s="141"/>
      <c r="E123" s="141"/>
      <c r="F123" s="141"/>
      <c r="G123" s="141"/>
      <c r="H123" s="141"/>
      <c r="I123" s="141"/>
      <c r="J123" s="141"/>
      <c r="K123" s="141"/>
      <c r="L123" s="141"/>
      <c r="M123" s="141"/>
      <c r="N123" s="141"/>
      <c r="O123" s="141"/>
      <c r="P123" s="141"/>
      <c r="Q123" s="141"/>
      <c r="R123" s="141"/>
      <c r="S123" s="141"/>
      <c r="T123" s="141"/>
    </row>
    <row r="124" spans="1:20" ht="15" thickBot="1" x14ac:dyDescent="0.35">
      <c r="A124" s="141"/>
      <c r="B124" s="141"/>
      <c r="C124" s="141"/>
      <c r="D124" s="141"/>
      <c r="E124" s="141"/>
      <c r="F124" s="141"/>
      <c r="G124" s="141"/>
      <c r="H124" s="141"/>
      <c r="I124" s="141"/>
      <c r="J124" s="141"/>
      <c r="K124" s="141"/>
      <c r="L124" s="141"/>
      <c r="M124" s="141"/>
      <c r="N124" s="141"/>
      <c r="O124" s="141"/>
      <c r="P124" s="141"/>
      <c r="Q124" s="141"/>
      <c r="R124" s="141"/>
      <c r="S124" s="141"/>
      <c r="T124" s="141"/>
    </row>
    <row r="125" spans="1:20" ht="15" thickBot="1" x14ac:dyDescent="0.35">
      <c r="A125" s="141"/>
      <c r="B125" s="141"/>
      <c r="C125" s="141"/>
      <c r="D125" s="141"/>
      <c r="E125" s="141"/>
      <c r="F125" s="141"/>
      <c r="G125" s="141"/>
      <c r="H125" s="141"/>
      <c r="I125" s="141"/>
      <c r="J125" s="141"/>
      <c r="K125" s="141"/>
      <c r="L125" s="141"/>
      <c r="M125" s="141"/>
      <c r="N125" s="141"/>
      <c r="O125" s="141"/>
      <c r="P125" s="141"/>
      <c r="Q125" s="141"/>
      <c r="R125" s="141"/>
      <c r="S125" s="141"/>
      <c r="T125" s="141"/>
    </row>
    <row r="126" spans="1:20" ht="15" thickBot="1" x14ac:dyDescent="0.35">
      <c r="A126" s="141"/>
      <c r="B126" s="141"/>
      <c r="C126" s="141"/>
      <c r="D126" s="141"/>
      <c r="E126" s="141"/>
      <c r="F126" s="141"/>
      <c r="G126" s="141"/>
      <c r="H126" s="141"/>
      <c r="I126" s="141"/>
      <c r="J126" s="141"/>
      <c r="K126" s="141"/>
      <c r="L126" s="141"/>
      <c r="M126" s="141"/>
      <c r="N126" s="141"/>
      <c r="O126" s="141"/>
      <c r="P126" s="141"/>
      <c r="Q126" s="141"/>
      <c r="R126" s="141"/>
      <c r="S126" s="141"/>
      <c r="T126" s="141"/>
    </row>
    <row r="127" spans="1:20" ht="15" thickBot="1" x14ac:dyDescent="0.35">
      <c r="A127" s="141"/>
      <c r="B127" s="141"/>
      <c r="C127" s="141"/>
      <c r="D127" s="141"/>
      <c r="E127" s="141"/>
      <c r="F127" s="141"/>
      <c r="G127" s="141"/>
      <c r="H127" s="141"/>
      <c r="I127" s="141"/>
      <c r="J127" s="141"/>
      <c r="K127" s="141"/>
      <c r="L127" s="141"/>
      <c r="M127" s="141"/>
      <c r="N127" s="141"/>
      <c r="O127" s="141"/>
      <c r="P127" s="141"/>
      <c r="Q127" s="141"/>
      <c r="R127" s="141"/>
      <c r="S127" s="141"/>
      <c r="T127" s="141"/>
    </row>
    <row r="128" spans="1:20" ht="15" thickBot="1" x14ac:dyDescent="0.35">
      <c r="A128" s="141"/>
      <c r="B128" s="141"/>
      <c r="C128" s="141"/>
      <c r="D128" s="141"/>
      <c r="E128" s="141"/>
      <c r="F128" s="141"/>
      <c r="G128" s="141"/>
      <c r="H128" s="141"/>
      <c r="I128" s="141"/>
      <c r="J128" s="141"/>
      <c r="K128" s="141"/>
      <c r="L128" s="141"/>
      <c r="M128" s="141"/>
      <c r="N128" s="141"/>
      <c r="O128" s="141"/>
      <c r="P128" s="141"/>
      <c r="Q128" s="141"/>
      <c r="R128" s="141"/>
      <c r="S128" s="141"/>
      <c r="T128" s="141"/>
    </row>
    <row r="129" spans="1:20" ht="15" thickBot="1" x14ac:dyDescent="0.35">
      <c r="A129" s="141"/>
      <c r="B129" s="141"/>
      <c r="C129" s="141"/>
      <c r="D129" s="141"/>
      <c r="E129" s="141"/>
      <c r="F129" s="141"/>
      <c r="G129" s="141"/>
      <c r="H129" s="141"/>
      <c r="I129" s="141"/>
      <c r="J129" s="141"/>
      <c r="K129" s="141"/>
      <c r="L129" s="141"/>
      <c r="M129" s="141"/>
      <c r="N129" s="141"/>
      <c r="O129" s="141"/>
      <c r="P129" s="141"/>
      <c r="Q129" s="141"/>
      <c r="R129" s="141"/>
      <c r="S129" s="141"/>
      <c r="T129" s="141"/>
    </row>
    <row r="130" spans="1:20" ht="15" thickBot="1" x14ac:dyDescent="0.35">
      <c r="A130" s="141"/>
      <c r="B130" s="141"/>
      <c r="C130" s="141"/>
      <c r="D130" s="141"/>
      <c r="E130" s="141"/>
      <c r="F130" s="141"/>
      <c r="G130" s="141"/>
      <c r="H130" s="141"/>
      <c r="I130" s="141"/>
      <c r="J130" s="141"/>
      <c r="K130" s="141"/>
      <c r="L130" s="141"/>
      <c r="M130" s="141"/>
      <c r="N130" s="141"/>
      <c r="O130" s="141"/>
      <c r="P130" s="141"/>
      <c r="Q130" s="141"/>
      <c r="R130" s="141"/>
      <c r="S130" s="141"/>
      <c r="T130" s="141"/>
    </row>
    <row r="131" spans="1:20" ht="15" thickBot="1" x14ac:dyDescent="0.35">
      <c r="A131" s="141"/>
      <c r="B131" s="141"/>
      <c r="C131" s="141"/>
      <c r="D131" s="141"/>
      <c r="E131" s="141"/>
      <c r="F131" s="141"/>
      <c r="G131" s="141"/>
      <c r="H131" s="141"/>
      <c r="I131" s="141"/>
      <c r="J131" s="141"/>
      <c r="K131" s="141"/>
      <c r="L131" s="141"/>
      <c r="M131" s="141"/>
      <c r="N131" s="141"/>
      <c r="O131" s="141"/>
      <c r="P131" s="141"/>
      <c r="Q131" s="141"/>
      <c r="R131" s="141"/>
      <c r="S131" s="141"/>
      <c r="T131" s="141"/>
    </row>
    <row r="132" spans="1:20" ht="15" thickBot="1" x14ac:dyDescent="0.35">
      <c r="A132" s="141"/>
      <c r="B132" s="141"/>
      <c r="C132" s="141"/>
      <c r="D132" s="141"/>
      <c r="E132" s="141"/>
      <c r="F132" s="141"/>
      <c r="G132" s="141"/>
      <c r="H132" s="141"/>
      <c r="I132" s="141"/>
      <c r="J132" s="141"/>
      <c r="K132" s="141"/>
      <c r="L132" s="141"/>
      <c r="M132" s="141"/>
      <c r="N132" s="141"/>
      <c r="O132" s="141"/>
      <c r="P132" s="141"/>
      <c r="Q132" s="141"/>
      <c r="R132" s="141"/>
      <c r="S132" s="141"/>
      <c r="T132" s="141"/>
    </row>
    <row r="133" spans="1:20" ht="15" thickBot="1" x14ac:dyDescent="0.35">
      <c r="A133" s="141"/>
      <c r="B133" s="141"/>
      <c r="C133" s="141"/>
      <c r="D133" s="141"/>
      <c r="E133" s="141"/>
      <c r="F133" s="141"/>
      <c r="G133" s="141"/>
      <c r="H133" s="141"/>
      <c r="I133" s="141"/>
      <c r="J133" s="141"/>
      <c r="K133" s="141"/>
      <c r="L133" s="141"/>
      <c r="M133" s="141"/>
      <c r="N133" s="141"/>
      <c r="O133" s="141"/>
      <c r="P133" s="141"/>
      <c r="Q133" s="141"/>
      <c r="R133" s="141"/>
      <c r="S133" s="141"/>
      <c r="T133" s="141"/>
    </row>
    <row r="134" spans="1:20" ht="15" thickBot="1" x14ac:dyDescent="0.35">
      <c r="A134" s="141"/>
      <c r="B134" s="141"/>
      <c r="C134" s="141"/>
      <c r="D134" s="141"/>
      <c r="E134" s="141"/>
      <c r="F134" s="141"/>
      <c r="G134" s="141"/>
      <c r="H134" s="141"/>
      <c r="I134" s="141"/>
      <c r="J134" s="141"/>
      <c r="K134" s="141"/>
      <c r="L134" s="141"/>
      <c r="M134" s="141"/>
      <c r="N134" s="141"/>
      <c r="O134" s="141"/>
      <c r="P134" s="141"/>
      <c r="Q134" s="141"/>
      <c r="R134" s="141"/>
      <c r="S134" s="141"/>
      <c r="T134" s="141"/>
    </row>
    <row r="135" spans="1:20" ht="15" thickBot="1" x14ac:dyDescent="0.35">
      <c r="A135" s="141"/>
      <c r="B135" s="141"/>
      <c r="C135" s="141"/>
      <c r="D135" s="141"/>
      <c r="E135" s="141"/>
      <c r="F135" s="141"/>
      <c r="G135" s="141"/>
      <c r="H135" s="141"/>
      <c r="I135" s="141"/>
      <c r="J135" s="141"/>
      <c r="K135" s="141"/>
      <c r="L135" s="141"/>
      <c r="M135" s="141"/>
      <c r="N135" s="141"/>
      <c r="O135" s="141"/>
      <c r="P135" s="141"/>
      <c r="Q135" s="141"/>
      <c r="R135" s="141"/>
      <c r="S135" s="141"/>
      <c r="T135" s="141"/>
    </row>
    <row r="136" spans="1:20" ht="15" thickBot="1" x14ac:dyDescent="0.35">
      <c r="A136" s="141"/>
      <c r="B136" s="141"/>
      <c r="C136" s="141"/>
      <c r="D136" s="141"/>
      <c r="E136" s="141"/>
      <c r="F136" s="141"/>
      <c r="G136" s="141"/>
      <c r="H136" s="141"/>
      <c r="I136" s="141"/>
      <c r="J136" s="141"/>
      <c r="K136" s="141"/>
      <c r="L136" s="141"/>
      <c r="M136" s="141"/>
      <c r="N136" s="141"/>
      <c r="O136" s="141"/>
      <c r="P136" s="141"/>
      <c r="Q136" s="141"/>
      <c r="R136" s="141"/>
      <c r="S136" s="141"/>
      <c r="T136" s="141"/>
    </row>
    <row r="137" spans="1:20" ht="15" thickBot="1" x14ac:dyDescent="0.35">
      <c r="A137" s="141"/>
      <c r="B137" s="141"/>
      <c r="C137" s="141"/>
      <c r="D137" s="141"/>
      <c r="E137" s="141"/>
      <c r="F137" s="141"/>
      <c r="G137" s="141"/>
      <c r="H137" s="141"/>
      <c r="I137" s="141"/>
      <c r="J137" s="141"/>
      <c r="K137" s="141"/>
      <c r="L137" s="141"/>
      <c r="M137" s="141"/>
      <c r="N137" s="141"/>
      <c r="O137" s="141"/>
      <c r="P137" s="141"/>
      <c r="Q137" s="141"/>
      <c r="R137" s="141"/>
      <c r="S137" s="141"/>
      <c r="T137" s="141"/>
    </row>
    <row r="138" spans="1:20" ht="15" thickBot="1" x14ac:dyDescent="0.35">
      <c r="A138" s="141"/>
      <c r="B138" s="141"/>
      <c r="C138" s="141"/>
      <c r="D138" s="141"/>
      <c r="E138" s="141"/>
      <c r="F138" s="141"/>
      <c r="G138" s="141"/>
      <c r="H138" s="141"/>
      <c r="I138" s="141"/>
      <c r="J138" s="141"/>
      <c r="K138" s="141"/>
      <c r="L138" s="141"/>
      <c r="M138" s="141"/>
      <c r="N138" s="141"/>
      <c r="O138" s="141"/>
      <c r="P138" s="141"/>
      <c r="Q138" s="141"/>
      <c r="R138" s="141"/>
      <c r="S138" s="141"/>
      <c r="T138" s="141"/>
    </row>
    <row r="139" spans="1:20" ht="15" thickBot="1" x14ac:dyDescent="0.35">
      <c r="A139" s="141"/>
      <c r="B139" s="141"/>
      <c r="C139" s="141"/>
      <c r="D139" s="141"/>
      <c r="E139" s="141"/>
      <c r="F139" s="141"/>
      <c r="G139" s="141"/>
      <c r="H139" s="141"/>
      <c r="I139" s="141"/>
      <c r="J139" s="141"/>
      <c r="K139" s="141"/>
      <c r="L139" s="141"/>
      <c r="M139" s="141"/>
      <c r="N139" s="141"/>
      <c r="O139" s="141"/>
      <c r="P139" s="141"/>
      <c r="Q139" s="141"/>
      <c r="R139" s="141"/>
      <c r="S139" s="141"/>
      <c r="T139" s="141"/>
    </row>
    <row r="140" spans="1:20" ht="15" thickBot="1" x14ac:dyDescent="0.35">
      <c r="A140" s="141"/>
      <c r="B140" s="141"/>
      <c r="C140" s="141"/>
      <c r="D140" s="141"/>
      <c r="E140" s="141"/>
      <c r="F140" s="141"/>
      <c r="G140" s="141"/>
      <c r="H140" s="141"/>
      <c r="I140" s="141"/>
      <c r="J140" s="141"/>
      <c r="K140" s="141"/>
      <c r="L140" s="141"/>
      <c r="M140" s="141"/>
      <c r="N140" s="141"/>
      <c r="O140" s="141"/>
      <c r="P140" s="141"/>
      <c r="Q140" s="141"/>
      <c r="R140" s="141"/>
      <c r="S140" s="141"/>
      <c r="T140" s="141"/>
    </row>
    <row r="141" spans="1:20" ht="15" thickBot="1" x14ac:dyDescent="0.35">
      <c r="A141" s="141"/>
      <c r="B141" s="141"/>
      <c r="C141" s="141"/>
      <c r="D141" s="141"/>
      <c r="E141" s="141"/>
      <c r="F141" s="141"/>
      <c r="G141" s="141"/>
      <c r="H141" s="141"/>
      <c r="I141" s="141"/>
      <c r="J141" s="141"/>
      <c r="K141" s="141"/>
      <c r="L141" s="141"/>
      <c r="M141" s="141"/>
      <c r="N141" s="141"/>
      <c r="O141" s="141"/>
      <c r="P141" s="141"/>
      <c r="Q141" s="141"/>
      <c r="R141" s="141"/>
      <c r="S141" s="141"/>
      <c r="T141" s="141"/>
    </row>
    <row r="142" spans="1:20" ht="15" thickBot="1" x14ac:dyDescent="0.35">
      <c r="A142" s="141"/>
      <c r="B142" s="141"/>
      <c r="C142" s="141"/>
      <c r="D142" s="141"/>
      <c r="E142" s="141"/>
      <c r="F142" s="141"/>
      <c r="G142" s="141"/>
      <c r="H142" s="141"/>
      <c r="I142" s="141"/>
      <c r="J142" s="141"/>
      <c r="K142" s="141"/>
      <c r="L142" s="141"/>
      <c r="M142" s="141"/>
      <c r="N142" s="141"/>
      <c r="O142" s="141"/>
      <c r="P142" s="141"/>
      <c r="Q142" s="141"/>
      <c r="R142" s="141"/>
      <c r="S142" s="141"/>
      <c r="T142" s="141"/>
    </row>
    <row r="143" spans="1:20" ht="15" thickBot="1" x14ac:dyDescent="0.35">
      <c r="A143" s="141"/>
      <c r="B143" s="141"/>
      <c r="C143" s="141"/>
      <c r="D143" s="141"/>
      <c r="E143" s="141"/>
      <c r="F143" s="141"/>
      <c r="G143" s="141"/>
      <c r="H143" s="141"/>
      <c r="I143" s="141"/>
      <c r="J143" s="141"/>
      <c r="K143" s="141"/>
      <c r="L143" s="141"/>
      <c r="M143" s="141"/>
      <c r="N143" s="141"/>
      <c r="O143" s="141"/>
      <c r="P143" s="141"/>
      <c r="Q143" s="141"/>
      <c r="R143" s="141"/>
      <c r="S143" s="141"/>
      <c r="T143" s="141"/>
    </row>
    <row r="144" spans="1:20" ht="15" thickBot="1" x14ac:dyDescent="0.35">
      <c r="A144" s="141"/>
      <c r="B144" s="141"/>
      <c r="C144" s="141"/>
      <c r="D144" s="141"/>
      <c r="E144" s="141"/>
      <c r="F144" s="141"/>
      <c r="G144" s="141"/>
      <c r="H144" s="141"/>
      <c r="I144" s="141"/>
      <c r="J144" s="141"/>
      <c r="K144" s="141"/>
      <c r="L144" s="141"/>
      <c r="M144" s="141"/>
      <c r="N144" s="141"/>
      <c r="O144" s="141"/>
      <c r="P144" s="141"/>
      <c r="Q144" s="141"/>
      <c r="R144" s="141"/>
      <c r="S144" s="141"/>
      <c r="T144" s="141"/>
    </row>
    <row r="145" spans="1:20" ht="15" thickBot="1" x14ac:dyDescent="0.35">
      <c r="A145" s="141"/>
      <c r="B145" s="141"/>
      <c r="C145" s="141"/>
      <c r="D145" s="141"/>
      <c r="E145" s="141"/>
      <c r="F145" s="141"/>
      <c r="G145" s="141"/>
      <c r="H145" s="141"/>
      <c r="I145" s="141"/>
      <c r="J145" s="141"/>
      <c r="K145" s="141"/>
      <c r="L145" s="141"/>
      <c r="M145" s="141"/>
      <c r="N145" s="141"/>
      <c r="O145" s="141"/>
      <c r="P145" s="141"/>
      <c r="Q145" s="141"/>
      <c r="R145" s="141"/>
      <c r="S145" s="141"/>
      <c r="T145" s="141"/>
    </row>
    <row r="146" spans="1:20" ht="15" thickBot="1" x14ac:dyDescent="0.35">
      <c r="A146" s="141"/>
      <c r="B146" s="141"/>
      <c r="C146" s="141"/>
      <c r="D146" s="141"/>
      <c r="E146" s="141"/>
      <c r="F146" s="141"/>
      <c r="G146" s="141"/>
      <c r="H146" s="141"/>
      <c r="I146" s="141"/>
      <c r="J146" s="141"/>
      <c r="K146" s="141"/>
      <c r="L146" s="141"/>
      <c r="M146" s="141"/>
      <c r="N146" s="141"/>
      <c r="O146" s="141"/>
      <c r="P146" s="141"/>
      <c r="Q146" s="141"/>
      <c r="R146" s="141"/>
      <c r="S146" s="141"/>
      <c r="T146" s="141"/>
    </row>
    <row r="147" spans="1:20" ht="15" thickBot="1" x14ac:dyDescent="0.35">
      <c r="A147" s="141"/>
      <c r="B147" s="141"/>
      <c r="C147" s="141"/>
      <c r="D147" s="141"/>
      <c r="E147" s="141"/>
      <c r="F147" s="141"/>
      <c r="G147" s="141"/>
      <c r="H147" s="141"/>
      <c r="I147" s="141"/>
      <c r="J147" s="141"/>
      <c r="K147" s="141"/>
      <c r="L147" s="141"/>
      <c r="M147" s="141"/>
      <c r="N147" s="141"/>
      <c r="O147" s="141"/>
      <c r="P147" s="141"/>
      <c r="Q147" s="141"/>
      <c r="R147" s="141"/>
      <c r="S147" s="141"/>
      <c r="T147" s="141"/>
    </row>
    <row r="148" spans="1:20" ht="15" thickBot="1" x14ac:dyDescent="0.35">
      <c r="A148" s="141"/>
      <c r="B148" s="141"/>
      <c r="C148" s="141"/>
      <c r="D148" s="141"/>
      <c r="E148" s="141"/>
      <c r="F148" s="141"/>
      <c r="G148" s="141"/>
      <c r="H148" s="141"/>
      <c r="I148" s="141"/>
      <c r="J148" s="141"/>
      <c r="K148" s="141"/>
      <c r="L148" s="141"/>
      <c r="M148" s="141"/>
      <c r="N148" s="141"/>
      <c r="O148" s="141"/>
      <c r="P148" s="141"/>
      <c r="Q148" s="141"/>
      <c r="R148" s="141"/>
      <c r="S148" s="141"/>
      <c r="T148" s="141"/>
    </row>
    <row r="149" spans="1:20" ht="15" thickBot="1" x14ac:dyDescent="0.35">
      <c r="A149" s="141"/>
      <c r="B149" s="141"/>
      <c r="C149" s="141"/>
      <c r="D149" s="141"/>
      <c r="E149" s="141"/>
      <c r="F149" s="141"/>
      <c r="G149" s="141"/>
      <c r="H149" s="141"/>
      <c r="I149" s="141"/>
      <c r="J149" s="141"/>
      <c r="K149" s="141"/>
      <c r="L149" s="141"/>
      <c r="M149" s="141"/>
      <c r="N149" s="141"/>
      <c r="O149" s="141"/>
      <c r="P149" s="141"/>
      <c r="Q149" s="141"/>
      <c r="R149" s="141"/>
      <c r="S149" s="141"/>
      <c r="T149" s="141"/>
    </row>
    <row r="150" spans="1:20" ht="15" thickBot="1" x14ac:dyDescent="0.35">
      <c r="A150" s="141"/>
      <c r="B150" s="141"/>
      <c r="C150" s="141"/>
      <c r="D150" s="141"/>
      <c r="E150" s="141"/>
      <c r="F150" s="141"/>
      <c r="G150" s="141"/>
      <c r="H150" s="141"/>
      <c r="I150" s="141"/>
      <c r="J150" s="141"/>
      <c r="K150" s="141"/>
      <c r="L150" s="141"/>
      <c r="M150" s="141"/>
      <c r="N150" s="141"/>
      <c r="O150" s="141"/>
      <c r="P150" s="141"/>
      <c r="Q150" s="141"/>
      <c r="R150" s="141"/>
      <c r="S150" s="141"/>
      <c r="T150" s="141"/>
    </row>
    <row r="151" spans="1:20" ht="15" thickBot="1" x14ac:dyDescent="0.35">
      <c r="A151" s="141"/>
      <c r="B151" s="141"/>
      <c r="C151" s="141"/>
      <c r="D151" s="141"/>
      <c r="E151" s="141"/>
      <c r="F151" s="141"/>
      <c r="G151" s="141"/>
      <c r="H151" s="141"/>
      <c r="I151" s="141"/>
      <c r="J151" s="141"/>
      <c r="K151" s="141"/>
      <c r="L151" s="141"/>
      <c r="M151" s="141"/>
      <c r="N151" s="141"/>
      <c r="O151" s="141"/>
      <c r="P151" s="141"/>
      <c r="Q151" s="141"/>
      <c r="R151" s="141"/>
      <c r="S151" s="141"/>
      <c r="T151" s="141"/>
    </row>
    <row r="152" spans="1:20" ht="15" thickBot="1" x14ac:dyDescent="0.35">
      <c r="A152" s="141"/>
      <c r="B152" s="141"/>
      <c r="C152" s="141"/>
      <c r="D152" s="141"/>
      <c r="E152" s="141"/>
      <c r="F152" s="141"/>
      <c r="G152" s="141"/>
      <c r="H152" s="141"/>
      <c r="I152" s="141"/>
      <c r="J152" s="141"/>
      <c r="K152" s="141"/>
      <c r="L152" s="141"/>
      <c r="M152" s="141"/>
      <c r="N152" s="141"/>
      <c r="O152" s="141"/>
      <c r="P152" s="141"/>
      <c r="Q152" s="141"/>
      <c r="R152" s="141"/>
      <c r="S152" s="141"/>
      <c r="T152" s="141"/>
    </row>
    <row r="153" spans="1:20" ht="15" thickBot="1" x14ac:dyDescent="0.35">
      <c r="A153" s="141"/>
      <c r="B153" s="141"/>
      <c r="C153" s="141"/>
      <c r="D153" s="141"/>
      <c r="E153" s="141"/>
      <c r="F153" s="141"/>
      <c r="G153" s="141"/>
      <c r="H153" s="141"/>
      <c r="I153" s="141"/>
      <c r="J153" s="141"/>
      <c r="K153" s="141"/>
      <c r="L153" s="141"/>
      <c r="M153" s="141"/>
      <c r="N153" s="141"/>
      <c r="O153" s="141"/>
      <c r="P153" s="141"/>
      <c r="Q153" s="141"/>
      <c r="R153" s="141"/>
      <c r="S153" s="141"/>
      <c r="T153" s="141"/>
    </row>
    <row r="154" spans="1:20" ht="15" thickBot="1" x14ac:dyDescent="0.35">
      <c r="A154" s="141"/>
      <c r="B154" s="141"/>
      <c r="C154" s="141"/>
      <c r="D154" s="141"/>
      <c r="E154" s="141"/>
      <c r="F154" s="141"/>
      <c r="G154" s="141"/>
      <c r="H154" s="141"/>
      <c r="I154" s="141"/>
      <c r="J154" s="141"/>
      <c r="K154" s="141"/>
      <c r="L154" s="141"/>
      <c r="M154" s="141"/>
      <c r="N154" s="141"/>
      <c r="O154" s="141"/>
      <c r="P154" s="141"/>
      <c r="Q154" s="141"/>
      <c r="R154" s="141"/>
      <c r="S154" s="141"/>
      <c r="T154" s="141"/>
    </row>
    <row r="155" spans="1:20" ht="15" thickBot="1" x14ac:dyDescent="0.35">
      <c r="A155" s="141"/>
      <c r="B155" s="141"/>
      <c r="C155" s="141"/>
      <c r="D155" s="141"/>
      <c r="E155" s="141"/>
      <c r="F155" s="141"/>
      <c r="G155" s="141"/>
      <c r="H155" s="141"/>
      <c r="I155" s="141"/>
      <c r="J155" s="141"/>
      <c r="K155" s="141"/>
      <c r="L155" s="141"/>
      <c r="M155" s="141"/>
      <c r="N155" s="141"/>
      <c r="O155" s="141"/>
      <c r="P155" s="141"/>
      <c r="Q155" s="141"/>
      <c r="R155" s="141"/>
      <c r="S155" s="141"/>
      <c r="T155" s="141"/>
    </row>
    <row r="156" spans="1:20" ht="15" thickBot="1" x14ac:dyDescent="0.35">
      <c r="A156" s="141"/>
      <c r="B156" s="141"/>
      <c r="C156" s="141"/>
      <c r="D156" s="141"/>
      <c r="E156" s="141"/>
      <c r="F156" s="141"/>
      <c r="G156" s="141"/>
      <c r="H156" s="141"/>
      <c r="I156" s="141"/>
      <c r="J156" s="141"/>
      <c r="K156" s="141"/>
      <c r="L156" s="141"/>
      <c r="M156" s="141"/>
      <c r="N156" s="141"/>
      <c r="O156" s="141"/>
      <c r="P156" s="141"/>
      <c r="Q156" s="141"/>
      <c r="R156" s="141"/>
      <c r="S156" s="141"/>
      <c r="T156" s="141"/>
    </row>
    <row r="157" spans="1:20" ht="15" thickBot="1" x14ac:dyDescent="0.35">
      <c r="A157" s="141"/>
      <c r="B157" s="141"/>
      <c r="C157" s="141"/>
      <c r="D157" s="141"/>
      <c r="E157" s="141"/>
      <c r="F157" s="141"/>
      <c r="G157" s="141"/>
      <c r="H157" s="141"/>
      <c r="I157" s="141"/>
      <c r="J157" s="141"/>
      <c r="K157" s="141"/>
      <c r="L157" s="141"/>
      <c r="M157" s="141"/>
      <c r="N157" s="141"/>
      <c r="O157" s="141"/>
      <c r="P157" s="141"/>
      <c r="Q157" s="141"/>
      <c r="R157" s="141"/>
      <c r="S157" s="141"/>
      <c r="T157" s="141"/>
    </row>
    <row r="158" spans="1:20" ht="15" thickBot="1" x14ac:dyDescent="0.35">
      <c r="A158" s="141"/>
      <c r="B158" s="141"/>
      <c r="C158" s="141"/>
      <c r="D158" s="141"/>
      <c r="E158" s="141"/>
      <c r="F158" s="141"/>
      <c r="G158" s="141"/>
      <c r="H158" s="141"/>
      <c r="I158" s="141"/>
      <c r="J158" s="141"/>
      <c r="K158" s="141"/>
      <c r="L158" s="141"/>
      <c r="M158" s="141"/>
      <c r="N158" s="141"/>
      <c r="O158" s="141"/>
      <c r="P158" s="141"/>
      <c r="Q158" s="141"/>
      <c r="R158" s="141"/>
      <c r="S158" s="141"/>
      <c r="T158" s="141"/>
    </row>
    <row r="159" spans="1:20" ht="15" thickBot="1" x14ac:dyDescent="0.35">
      <c r="A159" s="141"/>
      <c r="B159" s="141"/>
      <c r="C159" s="141"/>
      <c r="D159" s="141"/>
      <c r="E159" s="141"/>
      <c r="F159" s="141"/>
      <c r="G159" s="141"/>
      <c r="H159" s="141"/>
      <c r="I159" s="141"/>
      <c r="J159" s="141"/>
      <c r="K159" s="141"/>
      <c r="L159" s="141"/>
      <c r="M159" s="141"/>
      <c r="N159" s="141"/>
      <c r="O159" s="141"/>
      <c r="P159" s="141"/>
      <c r="Q159" s="141"/>
      <c r="R159" s="141"/>
      <c r="S159" s="141"/>
      <c r="T159" s="141"/>
    </row>
    <row r="160" spans="1:20" ht="15" thickBot="1" x14ac:dyDescent="0.35">
      <c r="A160" s="141"/>
      <c r="B160" s="141"/>
      <c r="C160" s="141"/>
      <c r="D160" s="141"/>
      <c r="E160" s="141"/>
      <c r="F160" s="141"/>
      <c r="G160" s="141"/>
      <c r="H160" s="141"/>
      <c r="I160" s="141"/>
      <c r="J160" s="141"/>
      <c r="K160" s="141"/>
      <c r="L160" s="141"/>
      <c r="M160" s="141"/>
      <c r="N160" s="141"/>
      <c r="O160" s="141"/>
      <c r="P160" s="141"/>
      <c r="Q160" s="141"/>
      <c r="R160" s="141"/>
      <c r="S160" s="141"/>
      <c r="T160" s="141"/>
    </row>
    <row r="161" spans="1:20" ht="15" thickBot="1" x14ac:dyDescent="0.35">
      <c r="A161" s="141"/>
      <c r="B161" s="141"/>
      <c r="C161" s="141"/>
      <c r="D161" s="141"/>
      <c r="E161" s="141"/>
      <c r="F161" s="141"/>
      <c r="G161" s="141"/>
      <c r="H161" s="141"/>
      <c r="I161" s="141"/>
      <c r="J161" s="141"/>
      <c r="K161" s="141"/>
      <c r="L161" s="141"/>
      <c r="M161" s="141"/>
      <c r="N161" s="141"/>
      <c r="O161" s="141"/>
      <c r="P161" s="141"/>
      <c r="Q161" s="141"/>
      <c r="R161" s="141"/>
      <c r="S161" s="141"/>
      <c r="T161" s="141"/>
    </row>
    <row r="162" spans="1:20" ht="15" thickBot="1" x14ac:dyDescent="0.35">
      <c r="A162" s="141"/>
      <c r="B162" s="141"/>
      <c r="C162" s="141"/>
      <c r="D162" s="141"/>
      <c r="E162" s="141"/>
      <c r="F162" s="141"/>
      <c r="G162" s="141"/>
      <c r="H162" s="141"/>
      <c r="I162" s="141"/>
      <c r="J162" s="141"/>
      <c r="K162" s="141"/>
      <c r="L162" s="141"/>
      <c r="M162" s="141"/>
      <c r="N162" s="141"/>
      <c r="O162" s="141"/>
      <c r="P162" s="141"/>
      <c r="Q162" s="141"/>
      <c r="R162" s="141"/>
      <c r="S162" s="141"/>
      <c r="T162" s="141"/>
    </row>
    <row r="163" spans="1:20" ht="15" thickBot="1" x14ac:dyDescent="0.35">
      <c r="A163" s="141"/>
      <c r="B163" s="141"/>
      <c r="C163" s="141"/>
      <c r="D163" s="141"/>
      <c r="E163" s="141"/>
      <c r="F163" s="141"/>
      <c r="G163" s="141"/>
      <c r="H163" s="141"/>
      <c r="I163" s="141"/>
      <c r="J163" s="141"/>
      <c r="K163" s="141"/>
      <c r="L163" s="141"/>
      <c r="M163" s="141"/>
      <c r="N163" s="141"/>
      <c r="O163" s="141"/>
      <c r="P163" s="141"/>
      <c r="Q163" s="141"/>
      <c r="R163" s="141"/>
      <c r="S163" s="141"/>
      <c r="T163" s="141"/>
    </row>
    <row r="164" spans="1:20" ht="15" thickBot="1" x14ac:dyDescent="0.35">
      <c r="A164" s="141"/>
      <c r="B164" s="141"/>
      <c r="C164" s="141"/>
      <c r="D164" s="141"/>
      <c r="E164" s="141"/>
      <c r="F164" s="141"/>
      <c r="G164" s="141"/>
      <c r="H164" s="141"/>
      <c r="I164" s="141"/>
      <c r="J164" s="141"/>
      <c r="K164" s="141"/>
      <c r="L164" s="141"/>
      <c r="M164" s="141"/>
      <c r="N164" s="141"/>
      <c r="O164" s="141"/>
      <c r="P164" s="141"/>
      <c r="Q164" s="141"/>
      <c r="R164" s="141"/>
      <c r="S164" s="141"/>
      <c r="T164" s="141"/>
    </row>
    <row r="165" spans="1:20" ht="15" thickBot="1" x14ac:dyDescent="0.35">
      <c r="A165" s="141"/>
      <c r="B165" s="141"/>
      <c r="C165" s="141"/>
      <c r="D165" s="141"/>
      <c r="E165" s="141"/>
      <c r="F165" s="141"/>
      <c r="G165" s="141"/>
      <c r="H165" s="141"/>
      <c r="I165" s="141"/>
      <c r="J165" s="141"/>
      <c r="K165" s="141"/>
      <c r="L165" s="141"/>
      <c r="M165" s="141"/>
      <c r="N165" s="141"/>
      <c r="O165" s="141"/>
      <c r="P165" s="141"/>
      <c r="Q165" s="141"/>
      <c r="R165" s="141"/>
      <c r="S165" s="141"/>
      <c r="T165" s="141"/>
    </row>
    <row r="166" spans="1:20" ht="15" thickBot="1" x14ac:dyDescent="0.35">
      <c r="A166" s="141"/>
      <c r="B166" s="141"/>
      <c r="C166" s="141"/>
      <c r="D166" s="141"/>
      <c r="E166" s="141"/>
      <c r="F166" s="141"/>
      <c r="G166" s="141"/>
      <c r="H166" s="141"/>
      <c r="I166" s="141"/>
      <c r="J166" s="141"/>
      <c r="K166" s="141"/>
      <c r="L166" s="141"/>
      <c r="M166" s="141"/>
      <c r="N166" s="141"/>
      <c r="O166" s="141"/>
      <c r="P166" s="141"/>
      <c r="Q166" s="141"/>
      <c r="R166" s="141"/>
      <c r="S166" s="141"/>
      <c r="T166" s="141"/>
    </row>
    <row r="167" spans="1:20" ht="15" thickBot="1" x14ac:dyDescent="0.35">
      <c r="A167" s="141"/>
      <c r="B167" s="141"/>
      <c r="C167" s="141"/>
      <c r="D167" s="141"/>
      <c r="E167" s="141"/>
      <c r="F167" s="141"/>
      <c r="G167" s="141"/>
      <c r="H167" s="141"/>
      <c r="I167" s="141"/>
      <c r="J167" s="141"/>
      <c r="K167" s="141"/>
      <c r="L167" s="141"/>
      <c r="M167" s="141"/>
      <c r="N167" s="141"/>
      <c r="O167" s="141"/>
      <c r="P167" s="141"/>
      <c r="Q167" s="141"/>
      <c r="R167" s="141"/>
      <c r="S167" s="141"/>
      <c r="T167" s="141"/>
    </row>
    <row r="168" spans="1:20" ht="15" thickBot="1" x14ac:dyDescent="0.35">
      <c r="A168" s="141"/>
      <c r="B168" s="141"/>
      <c r="C168" s="141"/>
      <c r="D168" s="141"/>
      <c r="E168" s="141"/>
      <c r="F168" s="141"/>
      <c r="G168" s="141"/>
      <c r="H168" s="141"/>
      <c r="I168" s="141"/>
      <c r="J168" s="141"/>
      <c r="K168" s="141"/>
      <c r="L168" s="141"/>
      <c r="M168" s="141"/>
      <c r="N168" s="141"/>
      <c r="O168" s="141"/>
      <c r="P168" s="141"/>
      <c r="Q168" s="141"/>
      <c r="R168" s="141"/>
      <c r="S168" s="141"/>
      <c r="T168" s="141"/>
    </row>
    <row r="169" spans="1:20" ht="15" thickBot="1" x14ac:dyDescent="0.35">
      <c r="A169" s="141"/>
      <c r="B169" s="141"/>
      <c r="C169" s="141"/>
      <c r="D169" s="141"/>
      <c r="E169" s="141"/>
      <c r="F169" s="141"/>
      <c r="G169" s="141"/>
      <c r="H169" s="141"/>
      <c r="I169" s="141"/>
      <c r="J169" s="141"/>
      <c r="K169" s="141"/>
      <c r="L169" s="141"/>
      <c r="M169" s="141"/>
      <c r="N169" s="141"/>
      <c r="O169" s="141"/>
      <c r="P169" s="141"/>
      <c r="Q169" s="141"/>
      <c r="R169" s="141"/>
      <c r="S169" s="141"/>
      <c r="T169" s="141"/>
    </row>
    <row r="170" spans="1:20" ht="15" thickBot="1" x14ac:dyDescent="0.35">
      <c r="A170" s="141"/>
      <c r="B170" s="141"/>
      <c r="C170" s="141"/>
      <c r="D170" s="141"/>
      <c r="E170" s="141"/>
      <c r="F170" s="141"/>
      <c r="G170" s="141"/>
      <c r="H170" s="141"/>
      <c r="I170" s="141"/>
      <c r="J170" s="141"/>
      <c r="K170" s="141"/>
      <c r="L170" s="141"/>
      <c r="M170" s="141"/>
      <c r="N170" s="141"/>
      <c r="O170" s="141"/>
      <c r="P170" s="141"/>
      <c r="Q170" s="141"/>
      <c r="R170" s="141"/>
      <c r="S170" s="141"/>
      <c r="T170" s="141"/>
    </row>
    <row r="171" spans="1:20" ht="15" thickBot="1" x14ac:dyDescent="0.35">
      <c r="A171" s="141"/>
      <c r="B171" s="141"/>
      <c r="C171" s="141"/>
      <c r="D171" s="141"/>
      <c r="E171" s="141"/>
      <c r="F171" s="141"/>
      <c r="G171" s="141"/>
      <c r="H171" s="141"/>
      <c r="I171" s="141"/>
      <c r="J171" s="141"/>
      <c r="K171" s="141"/>
      <c r="L171" s="141"/>
      <c r="M171" s="141"/>
      <c r="N171" s="141"/>
      <c r="O171" s="141"/>
      <c r="P171" s="141"/>
      <c r="Q171" s="141"/>
      <c r="R171" s="141"/>
      <c r="S171" s="141"/>
      <c r="T171" s="141"/>
    </row>
    <row r="172" spans="1:20" ht="15" thickBot="1" x14ac:dyDescent="0.35">
      <c r="A172" s="141"/>
      <c r="B172" s="141"/>
      <c r="C172" s="141"/>
      <c r="D172" s="141"/>
      <c r="E172" s="141"/>
      <c r="F172" s="141"/>
      <c r="G172" s="141"/>
      <c r="H172" s="141"/>
      <c r="I172" s="141"/>
      <c r="J172" s="141"/>
      <c r="K172" s="141"/>
      <c r="L172" s="141"/>
      <c r="M172" s="141"/>
      <c r="N172" s="141"/>
      <c r="O172" s="141"/>
      <c r="P172" s="141"/>
      <c r="Q172" s="141"/>
      <c r="R172" s="141"/>
      <c r="S172" s="141"/>
      <c r="T172" s="141"/>
    </row>
    <row r="173" spans="1:20" ht="15" thickBot="1" x14ac:dyDescent="0.35">
      <c r="A173" s="141"/>
      <c r="B173" s="141"/>
      <c r="C173" s="141"/>
      <c r="D173" s="141"/>
      <c r="E173" s="141"/>
      <c r="F173" s="141"/>
      <c r="G173" s="141"/>
      <c r="H173" s="141"/>
      <c r="I173" s="141"/>
      <c r="J173" s="141"/>
      <c r="K173" s="141"/>
      <c r="L173" s="141"/>
      <c r="M173" s="141"/>
      <c r="N173" s="141"/>
      <c r="O173" s="141"/>
      <c r="P173" s="141"/>
      <c r="Q173" s="141"/>
      <c r="R173" s="141"/>
      <c r="S173" s="141"/>
      <c r="T173" s="141"/>
    </row>
    <row r="174" spans="1:20" ht="15" thickBot="1" x14ac:dyDescent="0.35">
      <c r="A174" s="141"/>
      <c r="B174" s="141"/>
      <c r="C174" s="141"/>
      <c r="D174" s="141"/>
      <c r="E174" s="141"/>
      <c r="F174" s="141"/>
      <c r="G174" s="141"/>
      <c r="H174" s="141"/>
      <c r="I174" s="141"/>
      <c r="J174" s="141"/>
      <c r="K174" s="141"/>
      <c r="L174" s="141"/>
      <c r="M174" s="141"/>
      <c r="N174" s="141"/>
      <c r="O174" s="141"/>
      <c r="P174" s="141"/>
      <c r="Q174" s="141"/>
      <c r="R174" s="141"/>
      <c r="S174" s="141"/>
      <c r="T174" s="141"/>
    </row>
    <row r="175" spans="1:20" ht="15" thickBot="1" x14ac:dyDescent="0.35">
      <c r="A175" s="141"/>
      <c r="B175" s="141"/>
      <c r="C175" s="141"/>
      <c r="D175" s="141"/>
      <c r="E175" s="141"/>
      <c r="F175" s="141"/>
      <c r="G175" s="141"/>
      <c r="H175" s="141"/>
      <c r="I175" s="141"/>
      <c r="J175" s="141"/>
      <c r="K175" s="141"/>
      <c r="L175" s="141"/>
      <c r="M175" s="141"/>
      <c r="N175" s="141"/>
      <c r="O175" s="141"/>
      <c r="P175" s="141"/>
      <c r="Q175" s="141"/>
      <c r="R175" s="141"/>
      <c r="S175" s="141"/>
      <c r="T175" s="141"/>
    </row>
    <row r="176" spans="1:20" ht="15" thickBot="1" x14ac:dyDescent="0.35">
      <c r="A176" s="141"/>
      <c r="B176" s="141"/>
      <c r="C176" s="141"/>
      <c r="D176" s="141"/>
      <c r="E176" s="141"/>
      <c r="F176" s="141"/>
      <c r="G176" s="141"/>
      <c r="H176" s="141"/>
      <c r="I176" s="141"/>
      <c r="J176" s="141"/>
      <c r="K176" s="141"/>
      <c r="L176" s="141"/>
      <c r="M176" s="141"/>
      <c r="N176" s="141"/>
      <c r="O176" s="141"/>
      <c r="P176" s="141"/>
      <c r="Q176" s="141"/>
      <c r="R176" s="141"/>
      <c r="S176" s="141"/>
      <c r="T176" s="141"/>
    </row>
    <row r="177" spans="1:20" ht="15" thickBot="1" x14ac:dyDescent="0.35">
      <c r="A177" s="141"/>
      <c r="B177" s="141"/>
      <c r="C177" s="141"/>
      <c r="D177" s="141"/>
      <c r="E177" s="141"/>
      <c r="F177" s="141"/>
      <c r="G177" s="141"/>
      <c r="H177" s="141"/>
      <c r="I177" s="141"/>
      <c r="J177" s="141"/>
      <c r="K177" s="141"/>
      <c r="L177" s="141"/>
      <c r="M177" s="141"/>
      <c r="N177" s="141"/>
      <c r="O177" s="141"/>
      <c r="P177" s="141"/>
      <c r="Q177" s="141"/>
      <c r="R177" s="141"/>
      <c r="S177" s="141"/>
      <c r="T177" s="141"/>
    </row>
    <row r="178" spans="1:20" ht="15" thickBot="1" x14ac:dyDescent="0.35">
      <c r="A178" s="141"/>
      <c r="B178" s="141"/>
      <c r="C178" s="141"/>
      <c r="D178" s="141"/>
      <c r="E178" s="141"/>
      <c r="F178" s="141"/>
      <c r="G178" s="141"/>
      <c r="H178" s="141"/>
      <c r="I178" s="141"/>
      <c r="J178" s="141"/>
      <c r="K178" s="141"/>
      <c r="L178" s="141"/>
      <c r="M178" s="141"/>
      <c r="N178" s="141"/>
      <c r="O178" s="141"/>
      <c r="P178" s="141"/>
      <c r="Q178" s="141"/>
      <c r="R178" s="141"/>
      <c r="S178" s="141"/>
      <c r="T178" s="141"/>
    </row>
    <row r="179" spans="1:20" ht="15" thickBot="1" x14ac:dyDescent="0.35">
      <c r="A179" s="141"/>
      <c r="B179" s="141"/>
      <c r="C179" s="141"/>
      <c r="D179" s="141"/>
      <c r="E179" s="141"/>
      <c r="F179" s="141"/>
      <c r="G179" s="141"/>
      <c r="H179" s="141"/>
      <c r="I179" s="141"/>
      <c r="J179" s="141"/>
      <c r="K179" s="141"/>
      <c r="L179" s="141"/>
      <c r="M179" s="141"/>
      <c r="N179" s="141"/>
      <c r="O179" s="141"/>
      <c r="P179" s="141"/>
      <c r="Q179" s="141"/>
      <c r="R179" s="141"/>
      <c r="S179" s="141"/>
      <c r="T179" s="141"/>
    </row>
    <row r="180" spans="1:20" ht="15" thickBot="1" x14ac:dyDescent="0.35">
      <c r="A180" s="141"/>
      <c r="B180" s="141"/>
      <c r="C180" s="141"/>
      <c r="D180" s="141"/>
      <c r="E180" s="141"/>
      <c r="F180" s="141"/>
      <c r="G180" s="141"/>
      <c r="H180" s="141"/>
      <c r="I180" s="141"/>
      <c r="J180" s="141"/>
      <c r="K180" s="141"/>
      <c r="L180" s="141"/>
      <c r="M180" s="141"/>
      <c r="N180" s="141"/>
      <c r="O180" s="141"/>
      <c r="P180" s="141"/>
      <c r="Q180" s="141"/>
      <c r="R180" s="141"/>
      <c r="S180" s="141"/>
      <c r="T180" s="141"/>
    </row>
    <row r="181" spans="1:20" ht="15" thickBot="1" x14ac:dyDescent="0.35">
      <c r="A181" s="141"/>
      <c r="B181" s="141"/>
      <c r="C181" s="141"/>
      <c r="D181" s="141"/>
      <c r="E181" s="141"/>
      <c r="F181" s="141"/>
      <c r="G181" s="141"/>
      <c r="H181" s="141"/>
      <c r="I181" s="141"/>
      <c r="J181" s="141"/>
      <c r="K181" s="141"/>
      <c r="L181" s="141"/>
      <c r="M181" s="141"/>
      <c r="N181" s="141"/>
      <c r="O181" s="141"/>
      <c r="P181" s="141"/>
      <c r="Q181" s="141"/>
      <c r="R181" s="141"/>
      <c r="S181" s="141"/>
      <c r="T181" s="141"/>
    </row>
    <row r="182" spans="1:20" ht="15" thickBot="1" x14ac:dyDescent="0.35">
      <c r="A182" s="141"/>
      <c r="B182" s="141"/>
      <c r="C182" s="141"/>
      <c r="D182" s="141"/>
      <c r="E182" s="141"/>
      <c r="F182" s="141"/>
      <c r="G182" s="141"/>
      <c r="H182" s="141"/>
      <c r="I182" s="141"/>
      <c r="J182" s="141"/>
      <c r="K182" s="141"/>
      <c r="L182" s="141"/>
      <c r="M182" s="141"/>
      <c r="N182" s="141"/>
      <c r="O182" s="141"/>
      <c r="P182" s="141"/>
      <c r="Q182" s="141"/>
      <c r="R182" s="141"/>
      <c r="S182" s="141"/>
      <c r="T182" s="141"/>
    </row>
    <row r="183" spans="1:20" ht="15" thickBot="1" x14ac:dyDescent="0.35">
      <c r="A183" s="141"/>
      <c r="B183" s="141"/>
      <c r="C183" s="141"/>
      <c r="D183" s="141"/>
      <c r="E183" s="141"/>
      <c r="F183" s="141"/>
      <c r="G183" s="141"/>
      <c r="H183" s="141"/>
      <c r="I183" s="141"/>
      <c r="J183" s="141"/>
      <c r="K183" s="141"/>
      <c r="L183" s="141"/>
      <c r="M183" s="141"/>
      <c r="N183" s="141"/>
      <c r="O183" s="141"/>
      <c r="P183" s="141"/>
      <c r="Q183" s="141"/>
      <c r="R183" s="141"/>
      <c r="S183" s="141"/>
      <c r="T183" s="141"/>
    </row>
    <row r="184" spans="1:20" ht="15" thickBot="1" x14ac:dyDescent="0.35">
      <c r="A184" s="141"/>
      <c r="B184" s="141"/>
      <c r="C184" s="141"/>
      <c r="D184" s="141"/>
      <c r="E184" s="141"/>
      <c r="F184" s="141"/>
      <c r="G184" s="141"/>
      <c r="H184" s="141"/>
      <c r="I184" s="141"/>
      <c r="J184" s="141"/>
      <c r="K184" s="141"/>
      <c r="L184" s="141"/>
      <c r="M184" s="141"/>
      <c r="N184" s="141"/>
      <c r="O184" s="141"/>
      <c r="P184" s="141"/>
      <c r="Q184" s="141"/>
      <c r="R184" s="141"/>
      <c r="S184" s="141"/>
      <c r="T184" s="141"/>
    </row>
    <row r="185" spans="1:20" ht="15" thickBot="1" x14ac:dyDescent="0.35">
      <c r="A185" s="141"/>
      <c r="B185" s="141"/>
      <c r="C185" s="141"/>
      <c r="D185" s="141"/>
      <c r="E185" s="141"/>
      <c r="F185" s="141"/>
      <c r="G185" s="141"/>
      <c r="H185" s="141"/>
      <c r="I185" s="141"/>
      <c r="J185" s="141"/>
      <c r="K185" s="141"/>
      <c r="L185" s="141"/>
      <c r="M185" s="141"/>
      <c r="N185" s="141"/>
      <c r="O185" s="141"/>
      <c r="P185" s="141"/>
      <c r="Q185" s="141"/>
      <c r="R185" s="141"/>
      <c r="S185" s="141"/>
      <c r="T185" s="141"/>
    </row>
    <row r="186" spans="1:20" ht="15" thickBot="1" x14ac:dyDescent="0.35">
      <c r="A186" s="141"/>
      <c r="B186" s="141"/>
      <c r="C186" s="141"/>
      <c r="D186" s="141"/>
      <c r="E186" s="141"/>
      <c r="F186" s="141"/>
      <c r="G186" s="141"/>
      <c r="H186" s="141"/>
      <c r="I186" s="141"/>
      <c r="J186" s="141"/>
      <c r="K186" s="141"/>
      <c r="L186" s="141"/>
      <c r="M186" s="141"/>
      <c r="N186" s="141"/>
      <c r="O186" s="141"/>
      <c r="P186" s="141"/>
      <c r="Q186" s="141"/>
      <c r="R186" s="141"/>
      <c r="S186" s="141"/>
      <c r="T186" s="141"/>
    </row>
    <row r="187" spans="1:20" ht="15" thickBot="1" x14ac:dyDescent="0.35">
      <c r="A187" s="141"/>
      <c r="B187" s="141"/>
      <c r="C187" s="141"/>
      <c r="D187" s="141"/>
      <c r="E187" s="141"/>
      <c r="F187" s="141"/>
      <c r="G187" s="141"/>
      <c r="H187" s="141"/>
      <c r="I187" s="141"/>
      <c r="J187" s="141"/>
      <c r="K187" s="141"/>
      <c r="L187" s="141"/>
      <c r="M187" s="141"/>
      <c r="N187" s="141"/>
      <c r="O187" s="141"/>
      <c r="P187" s="141"/>
      <c r="Q187" s="141"/>
      <c r="R187" s="141"/>
      <c r="S187" s="141"/>
      <c r="T187" s="141"/>
    </row>
    <row r="188" spans="1:20" ht="15" thickBot="1" x14ac:dyDescent="0.35">
      <c r="A188" s="141"/>
      <c r="B188" s="141"/>
      <c r="C188" s="141"/>
      <c r="D188" s="141"/>
      <c r="E188" s="141"/>
      <c r="F188" s="141"/>
      <c r="G188" s="141"/>
      <c r="H188" s="141"/>
      <c r="I188" s="141"/>
      <c r="J188" s="141"/>
      <c r="K188" s="141"/>
      <c r="L188" s="141"/>
      <c r="M188" s="141"/>
      <c r="N188" s="141"/>
      <c r="O188" s="141"/>
      <c r="P188" s="141"/>
      <c r="Q188" s="141"/>
      <c r="R188" s="141"/>
      <c r="S188" s="141"/>
      <c r="T188" s="141"/>
    </row>
    <row r="189" spans="1:20" ht="15" thickBot="1" x14ac:dyDescent="0.35">
      <c r="A189" s="141"/>
      <c r="B189" s="141"/>
      <c r="C189" s="141"/>
      <c r="D189" s="141"/>
      <c r="E189" s="141"/>
      <c r="F189" s="141"/>
      <c r="G189" s="141"/>
      <c r="H189" s="141"/>
      <c r="I189" s="141"/>
      <c r="J189" s="141"/>
      <c r="K189" s="141"/>
      <c r="L189" s="141"/>
      <c r="M189" s="141"/>
      <c r="N189" s="141"/>
      <c r="O189" s="141"/>
      <c r="P189" s="141"/>
      <c r="Q189" s="141"/>
      <c r="R189" s="141"/>
      <c r="S189" s="141"/>
      <c r="T189" s="141"/>
    </row>
    <row r="190" spans="1:20" ht="15" thickBot="1" x14ac:dyDescent="0.35">
      <c r="A190" s="141"/>
      <c r="B190" s="141"/>
      <c r="C190" s="141"/>
      <c r="D190" s="141"/>
      <c r="E190" s="141"/>
      <c r="F190" s="141"/>
      <c r="G190" s="141"/>
      <c r="H190" s="141"/>
      <c r="I190" s="141"/>
      <c r="J190" s="141"/>
      <c r="K190" s="141"/>
      <c r="L190" s="141"/>
      <c r="M190" s="141"/>
      <c r="N190" s="141"/>
      <c r="O190" s="141"/>
      <c r="P190" s="141"/>
      <c r="Q190" s="141"/>
      <c r="R190" s="141"/>
      <c r="S190" s="141"/>
      <c r="T190" s="141"/>
    </row>
    <row r="191" spans="1:20" ht="15" thickBot="1" x14ac:dyDescent="0.35">
      <c r="A191" s="141"/>
      <c r="B191" s="141"/>
      <c r="C191" s="141"/>
      <c r="D191" s="141"/>
      <c r="E191" s="141"/>
      <c r="F191" s="141"/>
      <c r="G191" s="141"/>
      <c r="H191" s="141"/>
      <c r="I191" s="141"/>
      <c r="J191" s="141"/>
      <c r="K191" s="141"/>
      <c r="L191" s="141"/>
      <c r="M191" s="141"/>
      <c r="N191" s="141"/>
      <c r="O191" s="141"/>
      <c r="P191" s="141"/>
      <c r="Q191" s="141"/>
      <c r="R191" s="141"/>
      <c r="S191" s="141"/>
      <c r="T191" s="141"/>
    </row>
    <row r="192" spans="1:20" ht="15" thickBot="1" x14ac:dyDescent="0.35">
      <c r="A192" s="141"/>
      <c r="B192" s="141"/>
      <c r="C192" s="141"/>
      <c r="D192" s="141"/>
      <c r="E192" s="141"/>
      <c r="F192" s="141"/>
      <c r="G192" s="141"/>
      <c r="H192" s="141"/>
      <c r="I192" s="141"/>
      <c r="J192" s="141"/>
      <c r="K192" s="141"/>
      <c r="L192" s="141"/>
      <c r="M192" s="141"/>
      <c r="N192" s="141"/>
      <c r="O192" s="141"/>
      <c r="P192" s="141"/>
      <c r="Q192" s="141"/>
      <c r="R192" s="141"/>
      <c r="S192" s="141"/>
      <c r="T192" s="141"/>
    </row>
    <row r="193" spans="1:20" ht="15" thickBot="1" x14ac:dyDescent="0.35">
      <c r="A193" s="141"/>
      <c r="B193" s="141"/>
      <c r="C193" s="141"/>
      <c r="D193" s="141"/>
      <c r="E193" s="141"/>
      <c r="F193" s="141"/>
      <c r="G193" s="141"/>
      <c r="H193" s="141"/>
      <c r="I193" s="141"/>
      <c r="J193" s="141"/>
      <c r="K193" s="141"/>
      <c r="L193" s="141"/>
      <c r="M193" s="141"/>
      <c r="N193" s="141"/>
      <c r="O193" s="141"/>
      <c r="P193" s="141"/>
      <c r="Q193" s="141"/>
      <c r="R193" s="141"/>
      <c r="S193" s="141"/>
      <c r="T193" s="141"/>
    </row>
    <row r="194" spans="1:20" ht="15" thickBot="1" x14ac:dyDescent="0.35">
      <c r="A194" s="141"/>
      <c r="B194" s="141"/>
      <c r="C194" s="141"/>
      <c r="D194" s="141"/>
      <c r="E194" s="141"/>
      <c r="F194" s="141"/>
      <c r="G194" s="141"/>
      <c r="H194" s="141"/>
      <c r="I194" s="141"/>
      <c r="J194" s="141"/>
      <c r="K194" s="141"/>
      <c r="L194" s="141"/>
      <c r="M194" s="141"/>
      <c r="N194" s="141"/>
      <c r="O194" s="141"/>
      <c r="P194" s="141"/>
      <c r="Q194" s="141"/>
      <c r="R194" s="141"/>
      <c r="S194" s="141"/>
      <c r="T194" s="141"/>
    </row>
    <row r="195" spans="1:20" ht="15" thickBot="1" x14ac:dyDescent="0.35">
      <c r="A195" s="141"/>
      <c r="B195" s="141"/>
      <c r="C195" s="141"/>
      <c r="D195" s="141"/>
      <c r="E195" s="141"/>
      <c r="F195" s="141"/>
      <c r="G195" s="141"/>
      <c r="H195" s="141"/>
      <c r="I195" s="141"/>
      <c r="J195" s="141"/>
      <c r="K195" s="141"/>
      <c r="L195" s="141"/>
      <c r="M195" s="141"/>
      <c r="N195" s="141"/>
      <c r="O195" s="141"/>
      <c r="P195" s="141"/>
      <c r="Q195" s="141"/>
      <c r="R195" s="141"/>
      <c r="S195" s="141"/>
      <c r="T195" s="141"/>
    </row>
    <row r="196" spans="1:20" ht="15" thickBot="1" x14ac:dyDescent="0.35">
      <c r="A196" s="141"/>
      <c r="B196" s="141"/>
      <c r="C196" s="141"/>
      <c r="D196" s="141"/>
      <c r="E196" s="141"/>
      <c r="F196" s="141"/>
      <c r="G196" s="141"/>
      <c r="H196" s="141"/>
      <c r="I196" s="141"/>
      <c r="J196" s="141"/>
      <c r="K196" s="141"/>
      <c r="L196" s="141"/>
      <c r="M196" s="141"/>
      <c r="N196" s="141"/>
      <c r="O196" s="141"/>
      <c r="P196" s="141"/>
      <c r="Q196" s="141"/>
      <c r="R196" s="141"/>
      <c r="S196" s="141"/>
      <c r="T196" s="141"/>
    </row>
    <row r="197" spans="1:20" ht="15" thickBot="1" x14ac:dyDescent="0.35">
      <c r="A197" s="141"/>
      <c r="B197" s="141"/>
      <c r="C197" s="141"/>
      <c r="D197" s="141"/>
      <c r="E197" s="141"/>
      <c r="F197" s="141"/>
      <c r="G197" s="141"/>
      <c r="H197" s="141"/>
      <c r="I197" s="141"/>
      <c r="J197" s="141"/>
      <c r="K197" s="141"/>
      <c r="L197" s="141"/>
      <c r="M197" s="141"/>
      <c r="N197" s="141"/>
      <c r="O197" s="141"/>
      <c r="P197" s="141"/>
      <c r="Q197" s="141"/>
      <c r="R197" s="141"/>
      <c r="S197" s="141"/>
      <c r="T197" s="141"/>
    </row>
    <row r="198" spans="1:20" ht="15" thickBot="1" x14ac:dyDescent="0.35">
      <c r="A198" s="141"/>
      <c r="B198" s="141"/>
      <c r="C198" s="141"/>
      <c r="D198" s="141"/>
      <c r="E198" s="141"/>
      <c r="F198" s="141"/>
      <c r="G198" s="141"/>
      <c r="H198" s="141"/>
      <c r="I198" s="141"/>
      <c r="J198" s="141"/>
      <c r="K198" s="141"/>
      <c r="L198" s="141"/>
      <c r="M198" s="141"/>
      <c r="N198" s="141"/>
      <c r="O198" s="141"/>
      <c r="P198" s="141"/>
      <c r="Q198" s="141"/>
      <c r="R198" s="141"/>
      <c r="S198" s="141"/>
      <c r="T198" s="141"/>
    </row>
    <row r="199" spans="1:20" ht="15" thickBot="1" x14ac:dyDescent="0.35">
      <c r="A199" s="141"/>
      <c r="B199" s="141"/>
      <c r="C199" s="141"/>
      <c r="D199" s="141"/>
      <c r="E199" s="141"/>
      <c r="F199" s="141"/>
      <c r="G199" s="141"/>
      <c r="H199" s="141"/>
      <c r="I199" s="141"/>
      <c r="J199" s="141"/>
      <c r="K199" s="141"/>
      <c r="L199" s="141"/>
      <c r="M199" s="141"/>
      <c r="N199" s="141"/>
      <c r="O199" s="141"/>
      <c r="P199" s="141"/>
      <c r="Q199" s="141"/>
      <c r="R199" s="141"/>
      <c r="S199" s="141"/>
      <c r="T199" s="141"/>
    </row>
    <row r="200" spans="1:20" ht="15" thickBot="1" x14ac:dyDescent="0.35">
      <c r="A200" s="141"/>
      <c r="B200" s="141"/>
      <c r="C200" s="141"/>
      <c r="D200" s="141"/>
      <c r="E200" s="141"/>
      <c r="F200" s="141"/>
      <c r="G200" s="141"/>
      <c r="H200" s="141"/>
      <c r="I200" s="141"/>
      <c r="J200" s="141"/>
      <c r="K200" s="141"/>
      <c r="L200" s="141"/>
      <c r="M200" s="141"/>
      <c r="N200" s="141"/>
      <c r="O200" s="141"/>
      <c r="P200" s="141"/>
      <c r="Q200" s="141"/>
      <c r="R200" s="141"/>
      <c r="S200" s="141"/>
      <c r="T200" s="141"/>
    </row>
    <row r="201" spans="1:20" ht="15" thickBot="1" x14ac:dyDescent="0.35">
      <c r="A201" s="141"/>
      <c r="B201" s="141"/>
      <c r="C201" s="141"/>
      <c r="D201" s="141"/>
      <c r="E201" s="141"/>
      <c r="F201" s="141"/>
      <c r="G201" s="141"/>
      <c r="H201" s="141"/>
      <c r="I201" s="141"/>
      <c r="J201" s="141"/>
      <c r="K201" s="141"/>
      <c r="L201" s="141"/>
      <c r="M201" s="141"/>
      <c r="N201" s="141"/>
      <c r="O201" s="141"/>
      <c r="P201" s="141"/>
      <c r="Q201" s="141"/>
      <c r="R201" s="141"/>
      <c r="S201" s="141"/>
      <c r="T201" s="141"/>
    </row>
    <row r="202" spans="1:20" ht="15" thickBot="1" x14ac:dyDescent="0.35">
      <c r="A202" s="141"/>
      <c r="B202" s="141"/>
      <c r="C202" s="141"/>
      <c r="D202" s="141"/>
      <c r="E202" s="141"/>
      <c r="F202" s="141"/>
      <c r="G202" s="141"/>
      <c r="H202" s="141"/>
      <c r="I202" s="141"/>
      <c r="J202" s="141"/>
      <c r="K202" s="141"/>
      <c r="L202" s="141"/>
      <c r="M202" s="141"/>
      <c r="N202" s="141"/>
      <c r="O202" s="141"/>
      <c r="P202" s="141"/>
      <c r="Q202" s="141"/>
      <c r="R202" s="141"/>
      <c r="S202" s="141"/>
      <c r="T202" s="141"/>
    </row>
    <row r="203" spans="1:20" ht="15" thickBot="1" x14ac:dyDescent="0.35">
      <c r="A203" s="141"/>
      <c r="B203" s="141"/>
      <c r="C203" s="141"/>
      <c r="D203" s="141"/>
      <c r="E203" s="141"/>
      <c r="F203" s="141"/>
      <c r="G203" s="141"/>
      <c r="H203" s="141"/>
      <c r="I203" s="141"/>
      <c r="J203" s="141"/>
      <c r="K203" s="141"/>
      <c r="L203" s="141"/>
      <c r="M203" s="141"/>
      <c r="N203" s="141"/>
      <c r="O203" s="141"/>
      <c r="P203" s="141"/>
      <c r="Q203" s="141"/>
      <c r="R203" s="141"/>
      <c r="S203" s="141"/>
      <c r="T203" s="141"/>
    </row>
    <row r="204" spans="1:20" ht="15" thickBot="1" x14ac:dyDescent="0.35">
      <c r="A204" s="141"/>
      <c r="B204" s="141"/>
      <c r="C204" s="141"/>
      <c r="D204" s="141"/>
      <c r="E204" s="141"/>
      <c r="F204" s="141"/>
      <c r="G204" s="141"/>
      <c r="H204" s="141"/>
      <c r="I204" s="141"/>
      <c r="J204" s="141"/>
      <c r="K204" s="141"/>
      <c r="L204" s="141"/>
      <c r="M204" s="141"/>
      <c r="N204" s="141"/>
      <c r="O204" s="141"/>
      <c r="P204" s="141"/>
      <c r="Q204" s="141"/>
      <c r="R204" s="141"/>
      <c r="S204" s="141"/>
      <c r="T204" s="141"/>
    </row>
    <row r="205" spans="1:20" ht="15" thickBot="1" x14ac:dyDescent="0.35">
      <c r="A205" s="141"/>
      <c r="B205" s="141"/>
      <c r="C205" s="141"/>
      <c r="D205" s="141"/>
      <c r="E205" s="141"/>
      <c r="F205" s="141"/>
      <c r="G205" s="141"/>
      <c r="H205" s="141"/>
      <c r="I205" s="141"/>
      <c r="J205" s="141"/>
      <c r="K205" s="141"/>
      <c r="L205" s="141"/>
      <c r="M205" s="141"/>
      <c r="N205" s="141"/>
      <c r="O205" s="141"/>
      <c r="P205" s="141"/>
      <c r="Q205" s="141"/>
      <c r="R205" s="141"/>
      <c r="S205" s="141"/>
      <c r="T205" s="141"/>
    </row>
    <row r="206" spans="1:20" ht="15" thickBot="1" x14ac:dyDescent="0.35">
      <c r="A206" s="141"/>
      <c r="B206" s="141"/>
      <c r="C206" s="141"/>
      <c r="D206" s="141"/>
      <c r="E206" s="141"/>
      <c r="F206" s="141"/>
      <c r="G206" s="141"/>
      <c r="H206" s="141"/>
      <c r="I206" s="141"/>
      <c r="J206" s="141"/>
      <c r="K206" s="141"/>
      <c r="L206" s="141"/>
      <c r="M206" s="141"/>
      <c r="N206" s="141"/>
      <c r="O206" s="141"/>
      <c r="P206" s="141"/>
      <c r="Q206" s="141"/>
      <c r="R206" s="141"/>
      <c r="S206" s="141"/>
      <c r="T206" s="141"/>
    </row>
    <row r="207" spans="1:20" ht="15" thickBot="1" x14ac:dyDescent="0.35">
      <c r="A207" s="141"/>
      <c r="B207" s="141"/>
      <c r="C207" s="141"/>
      <c r="D207" s="141"/>
      <c r="E207" s="141"/>
      <c r="F207" s="141"/>
      <c r="G207" s="141"/>
      <c r="H207" s="141"/>
      <c r="I207" s="141"/>
      <c r="J207" s="141"/>
      <c r="K207" s="141"/>
      <c r="L207" s="141"/>
      <c r="M207" s="141"/>
      <c r="N207" s="141"/>
      <c r="O207" s="141"/>
      <c r="P207" s="141"/>
      <c r="Q207" s="141"/>
      <c r="R207" s="141"/>
      <c r="S207" s="141"/>
      <c r="T207" s="141"/>
    </row>
    <row r="208" spans="1:20" ht="15" thickBot="1" x14ac:dyDescent="0.35">
      <c r="A208" s="141"/>
      <c r="B208" s="141"/>
      <c r="C208" s="141"/>
      <c r="D208" s="141"/>
      <c r="E208" s="141"/>
      <c r="F208" s="141"/>
      <c r="G208" s="141"/>
      <c r="H208" s="141"/>
      <c r="I208" s="141"/>
      <c r="J208" s="141"/>
      <c r="K208" s="141"/>
      <c r="L208" s="141"/>
      <c r="M208" s="141"/>
      <c r="N208" s="141"/>
      <c r="O208" s="141"/>
      <c r="P208" s="141"/>
      <c r="Q208" s="141"/>
      <c r="R208" s="141"/>
      <c r="S208" s="141"/>
      <c r="T208" s="141"/>
    </row>
    <row r="209" spans="1:20" ht="15" thickBot="1" x14ac:dyDescent="0.35">
      <c r="A209" s="141"/>
      <c r="B209" s="141"/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141"/>
      <c r="O209" s="141"/>
      <c r="P209" s="141"/>
      <c r="Q209" s="141"/>
      <c r="R209" s="141"/>
      <c r="S209" s="141"/>
      <c r="T209" s="141"/>
    </row>
    <row r="210" spans="1:20" ht="15" thickBot="1" x14ac:dyDescent="0.35">
      <c r="A210" s="141"/>
      <c r="B210" s="141"/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141"/>
      <c r="O210" s="141"/>
      <c r="P210" s="141"/>
      <c r="Q210" s="141"/>
      <c r="R210" s="141"/>
      <c r="S210" s="141"/>
      <c r="T210" s="141"/>
    </row>
    <row r="211" spans="1:20" ht="15" thickBot="1" x14ac:dyDescent="0.35">
      <c r="A211" s="141"/>
      <c r="B211" s="141"/>
      <c r="C211" s="141"/>
      <c r="D211" s="141"/>
      <c r="E211" s="141"/>
      <c r="F211" s="141"/>
      <c r="G211" s="141"/>
      <c r="H211" s="141"/>
      <c r="I211" s="141"/>
      <c r="J211" s="141"/>
      <c r="K211" s="141"/>
      <c r="L211" s="141"/>
      <c r="M211" s="141"/>
      <c r="N211" s="141"/>
      <c r="O211" s="141"/>
      <c r="P211" s="141"/>
      <c r="Q211" s="141"/>
      <c r="R211" s="141"/>
      <c r="S211" s="141"/>
      <c r="T211" s="141"/>
    </row>
    <row r="212" spans="1:20" ht="15" thickBot="1" x14ac:dyDescent="0.35">
      <c r="A212" s="141"/>
      <c r="B212" s="141"/>
      <c r="C212" s="141"/>
      <c r="D212" s="141"/>
      <c r="E212" s="141"/>
      <c r="F212" s="141"/>
      <c r="G212" s="141"/>
      <c r="H212" s="141"/>
      <c r="I212" s="141"/>
      <c r="J212" s="141"/>
      <c r="K212" s="141"/>
      <c r="L212" s="141"/>
      <c r="M212" s="141"/>
      <c r="N212" s="141"/>
      <c r="O212" s="141"/>
      <c r="P212" s="141"/>
      <c r="Q212" s="141"/>
      <c r="R212" s="141"/>
      <c r="S212" s="141"/>
      <c r="T212" s="141"/>
    </row>
    <row r="213" spans="1:20" ht="15" thickBot="1" x14ac:dyDescent="0.35">
      <c r="A213" s="141"/>
      <c r="B213" s="141"/>
      <c r="C213" s="141"/>
      <c r="D213" s="141"/>
      <c r="E213" s="141"/>
      <c r="F213" s="141"/>
      <c r="G213" s="141"/>
      <c r="H213" s="141"/>
      <c r="I213" s="141"/>
      <c r="J213" s="141"/>
      <c r="K213" s="141"/>
      <c r="L213" s="141"/>
      <c r="M213" s="141"/>
      <c r="N213" s="141"/>
      <c r="O213" s="141"/>
      <c r="P213" s="141"/>
      <c r="Q213" s="141"/>
      <c r="R213" s="141"/>
      <c r="S213" s="141"/>
      <c r="T213" s="141"/>
    </row>
    <row r="214" spans="1:20" ht="15" thickBot="1" x14ac:dyDescent="0.35">
      <c r="A214" s="141"/>
      <c r="B214" s="141"/>
      <c r="C214" s="141"/>
      <c r="D214" s="141"/>
      <c r="E214" s="141"/>
      <c r="F214" s="141"/>
      <c r="G214" s="141"/>
      <c r="H214" s="141"/>
      <c r="I214" s="141"/>
      <c r="J214" s="141"/>
      <c r="K214" s="141"/>
      <c r="L214" s="141"/>
      <c r="M214" s="141"/>
      <c r="N214" s="141"/>
      <c r="O214" s="141"/>
      <c r="P214" s="141"/>
      <c r="Q214" s="141"/>
      <c r="R214" s="141"/>
      <c r="S214" s="141"/>
      <c r="T214" s="141"/>
    </row>
    <row r="215" spans="1:20" ht="15" thickBot="1" x14ac:dyDescent="0.35">
      <c r="A215" s="141"/>
      <c r="B215" s="141"/>
      <c r="C215" s="141"/>
      <c r="D215" s="141"/>
      <c r="E215" s="141"/>
      <c r="F215" s="141"/>
      <c r="G215" s="141"/>
      <c r="H215" s="141"/>
      <c r="I215" s="141"/>
      <c r="J215" s="141"/>
      <c r="K215" s="141"/>
      <c r="L215" s="141"/>
      <c r="M215" s="141"/>
      <c r="N215" s="141"/>
      <c r="O215" s="141"/>
      <c r="P215" s="141"/>
      <c r="Q215" s="141"/>
      <c r="R215" s="141"/>
      <c r="S215" s="141"/>
      <c r="T215" s="141"/>
    </row>
    <row r="216" spans="1:20" ht="15" thickBot="1" x14ac:dyDescent="0.35">
      <c r="A216" s="141"/>
      <c r="B216" s="141"/>
      <c r="C216" s="141"/>
      <c r="D216" s="141"/>
      <c r="E216" s="141"/>
      <c r="F216" s="141"/>
      <c r="G216" s="141"/>
      <c r="H216" s="141"/>
      <c r="I216" s="141"/>
      <c r="J216" s="141"/>
      <c r="K216" s="141"/>
      <c r="L216" s="141"/>
      <c r="M216" s="141"/>
      <c r="N216" s="141"/>
      <c r="O216" s="141"/>
      <c r="P216" s="141"/>
      <c r="Q216" s="141"/>
      <c r="R216" s="141"/>
      <c r="S216" s="141"/>
      <c r="T216" s="141"/>
    </row>
    <row r="217" spans="1:20" ht="15" thickBot="1" x14ac:dyDescent="0.35">
      <c r="A217" s="141"/>
      <c r="B217" s="141"/>
      <c r="C217" s="141"/>
      <c r="D217" s="141"/>
      <c r="E217" s="141"/>
      <c r="F217" s="141"/>
      <c r="G217" s="141"/>
      <c r="H217" s="141"/>
      <c r="I217" s="141"/>
      <c r="J217" s="141"/>
      <c r="K217" s="141"/>
      <c r="L217" s="141"/>
      <c r="M217" s="141"/>
      <c r="N217" s="141"/>
      <c r="O217" s="141"/>
      <c r="P217" s="141"/>
      <c r="Q217" s="141"/>
      <c r="R217" s="141"/>
      <c r="S217" s="141"/>
      <c r="T217" s="141"/>
    </row>
    <row r="218" spans="1:20" ht="15" thickBot="1" x14ac:dyDescent="0.35">
      <c r="A218" s="141"/>
      <c r="B218" s="141"/>
      <c r="C218" s="141"/>
      <c r="D218" s="141"/>
      <c r="E218" s="141"/>
      <c r="F218" s="141"/>
      <c r="G218" s="141"/>
      <c r="H218" s="141"/>
      <c r="I218" s="141"/>
      <c r="J218" s="141"/>
      <c r="K218" s="141"/>
      <c r="L218" s="141"/>
      <c r="M218" s="141"/>
      <c r="N218" s="141"/>
      <c r="O218" s="141"/>
      <c r="P218" s="141"/>
      <c r="Q218" s="141"/>
      <c r="R218" s="141"/>
      <c r="S218" s="141"/>
      <c r="T218" s="141"/>
    </row>
    <row r="219" spans="1:20" ht="15" thickBot="1" x14ac:dyDescent="0.35">
      <c r="A219" s="141"/>
      <c r="B219" s="141"/>
      <c r="C219" s="141"/>
      <c r="D219" s="141"/>
      <c r="E219" s="141"/>
      <c r="F219" s="141"/>
      <c r="G219" s="141"/>
      <c r="H219" s="141"/>
      <c r="I219" s="141"/>
      <c r="J219" s="141"/>
      <c r="K219" s="141"/>
      <c r="L219" s="141"/>
      <c r="M219" s="141"/>
      <c r="N219" s="141"/>
      <c r="O219" s="141"/>
      <c r="P219" s="141"/>
      <c r="Q219" s="141"/>
      <c r="R219" s="141"/>
      <c r="S219" s="141"/>
      <c r="T219" s="141"/>
    </row>
    <row r="220" spans="1:20" ht="15" thickBot="1" x14ac:dyDescent="0.35">
      <c r="A220" s="141"/>
      <c r="B220" s="141"/>
      <c r="C220" s="141"/>
      <c r="D220" s="141"/>
      <c r="E220" s="141"/>
      <c r="F220" s="141"/>
      <c r="G220" s="141"/>
      <c r="H220" s="141"/>
      <c r="I220" s="141"/>
      <c r="J220" s="141"/>
      <c r="K220" s="141"/>
      <c r="L220" s="141"/>
      <c r="M220" s="141"/>
      <c r="N220" s="141"/>
      <c r="O220" s="141"/>
      <c r="P220" s="141"/>
      <c r="Q220" s="141"/>
      <c r="R220" s="141"/>
      <c r="S220" s="141"/>
      <c r="T220" s="141"/>
    </row>
    <row r="221" spans="1:20" ht="15" thickBot="1" x14ac:dyDescent="0.35">
      <c r="A221" s="141"/>
      <c r="B221" s="141"/>
      <c r="C221" s="141"/>
      <c r="D221" s="141"/>
      <c r="E221" s="141"/>
      <c r="F221" s="141"/>
      <c r="G221" s="141"/>
      <c r="H221" s="141"/>
      <c r="I221" s="141"/>
      <c r="J221" s="141"/>
      <c r="K221" s="141"/>
      <c r="L221" s="141"/>
      <c r="M221" s="141"/>
      <c r="N221" s="141"/>
      <c r="O221" s="141"/>
      <c r="P221" s="141"/>
      <c r="Q221" s="141"/>
      <c r="R221" s="141"/>
      <c r="S221" s="141"/>
      <c r="T221" s="141"/>
    </row>
    <row r="222" spans="1:20" ht="15" thickBot="1" x14ac:dyDescent="0.35">
      <c r="A222" s="141"/>
      <c r="B222" s="141"/>
      <c r="C222" s="141"/>
      <c r="D222" s="141"/>
      <c r="E222" s="141"/>
      <c r="F222" s="141"/>
      <c r="G222" s="141"/>
      <c r="H222" s="141"/>
      <c r="I222" s="141"/>
      <c r="J222" s="141"/>
      <c r="K222" s="141"/>
      <c r="L222" s="141"/>
      <c r="M222" s="141"/>
      <c r="N222" s="141"/>
      <c r="O222" s="141"/>
      <c r="P222" s="141"/>
      <c r="Q222" s="141"/>
      <c r="R222" s="141"/>
      <c r="S222" s="141"/>
      <c r="T222" s="141"/>
    </row>
    <row r="223" spans="1:20" ht="15" thickBot="1" x14ac:dyDescent="0.35">
      <c r="A223" s="141"/>
      <c r="B223" s="141"/>
      <c r="C223" s="141"/>
      <c r="D223" s="141"/>
      <c r="E223" s="141"/>
      <c r="F223" s="141"/>
      <c r="G223" s="141"/>
      <c r="H223" s="141"/>
      <c r="I223" s="141"/>
      <c r="J223" s="141"/>
      <c r="K223" s="141"/>
      <c r="L223" s="141"/>
      <c r="M223" s="141"/>
      <c r="N223" s="141"/>
      <c r="O223" s="141"/>
      <c r="P223" s="141"/>
      <c r="Q223" s="141"/>
      <c r="R223" s="141"/>
      <c r="S223" s="141"/>
      <c r="T223" s="141"/>
    </row>
    <row r="224" spans="1:20" ht="15" thickBot="1" x14ac:dyDescent="0.35">
      <c r="A224" s="141"/>
      <c r="B224" s="141"/>
      <c r="C224" s="141"/>
      <c r="D224" s="141"/>
      <c r="E224" s="141"/>
      <c r="F224" s="141"/>
      <c r="G224" s="141"/>
      <c r="H224" s="141"/>
      <c r="I224" s="141"/>
      <c r="J224" s="141"/>
      <c r="K224" s="141"/>
      <c r="L224" s="141"/>
      <c r="M224" s="141"/>
      <c r="N224" s="141"/>
      <c r="O224" s="141"/>
      <c r="P224" s="141"/>
      <c r="Q224" s="141"/>
      <c r="R224" s="141"/>
      <c r="S224" s="141"/>
      <c r="T224" s="141"/>
    </row>
    <row r="225" spans="1:20" ht="15" thickBot="1" x14ac:dyDescent="0.35">
      <c r="A225" s="141"/>
      <c r="B225" s="141"/>
      <c r="C225" s="141"/>
      <c r="D225" s="141"/>
      <c r="E225" s="141"/>
      <c r="F225" s="141"/>
      <c r="G225" s="141"/>
      <c r="H225" s="141"/>
      <c r="I225" s="141"/>
      <c r="J225" s="141"/>
      <c r="K225" s="141"/>
      <c r="L225" s="141"/>
      <c r="M225" s="141"/>
      <c r="N225" s="141"/>
      <c r="O225" s="141"/>
      <c r="P225" s="141"/>
      <c r="Q225" s="141"/>
      <c r="R225" s="141"/>
      <c r="S225" s="141"/>
      <c r="T225" s="141"/>
    </row>
    <row r="226" spans="1:20" ht="15" thickBot="1" x14ac:dyDescent="0.35">
      <c r="A226" s="141"/>
      <c r="B226" s="141"/>
      <c r="C226" s="141"/>
      <c r="D226" s="141"/>
      <c r="E226" s="141"/>
      <c r="F226" s="141"/>
      <c r="G226" s="141"/>
      <c r="H226" s="141"/>
      <c r="I226" s="141"/>
      <c r="J226" s="141"/>
      <c r="K226" s="141"/>
      <c r="L226" s="141"/>
      <c r="M226" s="141"/>
      <c r="N226" s="141"/>
      <c r="O226" s="141"/>
      <c r="P226" s="141"/>
      <c r="Q226" s="141"/>
      <c r="R226" s="141"/>
      <c r="S226" s="141"/>
      <c r="T226" s="141"/>
    </row>
    <row r="227" spans="1:20" ht="15" thickBot="1" x14ac:dyDescent="0.35">
      <c r="A227" s="141"/>
      <c r="B227" s="141"/>
      <c r="C227" s="141"/>
      <c r="D227" s="141"/>
      <c r="E227" s="141"/>
      <c r="F227" s="141"/>
      <c r="G227" s="141"/>
      <c r="H227" s="141"/>
      <c r="I227" s="141"/>
      <c r="J227" s="141"/>
      <c r="K227" s="141"/>
      <c r="L227" s="141"/>
      <c r="M227" s="141"/>
      <c r="N227" s="141"/>
      <c r="O227" s="141"/>
      <c r="P227" s="141"/>
      <c r="Q227" s="141"/>
      <c r="R227" s="141"/>
      <c r="S227" s="141"/>
      <c r="T227" s="141"/>
    </row>
    <row r="228" spans="1:20" ht="15" thickBot="1" x14ac:dyDescent="0.35">
      <c r="A228" s="141"/>
      <c r="B228" s="141"/>
      <c r="C228" s="141"/>
      <c r="D228" s="141"/>
      <c r="E228" s="141"/>
      <c r="F228" s="141"/>
      <c r="G228" s="141"/>
      <c r="H228" s="141"/>
      <c r="I228" s="141"/>
      <c r="J228" s="141"/>
      <c r="K228" s="141"/>
      <c r="L228" s="141"/>
      <c r="M228" s="141"/>
      <c r="N228" s="141"/>
      <c r="O228" s="141"/>
      <c r="P228" s="141"/>
      <c r="Q228" s="141"/>
      <c r="R228" s="141"/>
      <c r="S228" s="141"/>
      <c r="T228" s="141"/>
    </row>
    <row r="229" spans="1:20" ht="15" thickBot="1" x14ac:dyDescent="0.35">
      <c r="A229" s="141"/>
      <c r="B229" s="141"/>
      <c r="C229" s="141"/>
      <c r="D229" s="141"/>
      <c r="E229" s="141"/>
      <c r="F229" s="141"/>
      <c r="G229" s="141"/>
      <c r="H229" s="141"/>
      <c r="I229" s="141"/>
      <c r="J229" s="141"/>
      <c r="K229" s="141"/>
      <c r="L229" s="141"/>
      <c r="M229" s="141"/>
      <c r="N229" s="141"/>
      <c r="O229" s="141"/>
      <c r="P229" s="141"/>
      <c r="Q229" s="141"/>
      <c r="R229" s="141"/>
      <c r="S229" s="141"/>
      <c r="T229" s="141"/>
    </row>
    <row r="230" spans="1:20" ht="15" thickBot="1" x14ac:dyDescent="0.35">
      <c r="A230" s="141"/>
      <c r="B230" s="141"/>
      <c r="C230" s="141"/>
      <c r="D230" s="141"/>
      <c r="E230" s="141"/>
      <c r="F230" s="141"/>
      <c r="G230" s="141"/>
      <c r="H230" s="141"/>
      <c r="I230" s="141"/>
      <c r="J230" s="141"/>
      <c r="K230" s="141"/>
      <c r="L230" s="141"/>
      <c r="M230" s="141"/>
      <c r="N230" s="141"/>
      <c r="O230" s="141"/>
      <c r="P230" s="141"/>
      <c r="Q230" s="141"/>
      <c r="R230" s="141"/>
      <c r="S230" s="141"/>
      <c r="T230" s="141"/>
    </row>
    <row r="231" spans="1:20" ht="15" thickBot="1" x14ac:dyDescent="0.35">
      <c r="A231" s="141"/>
      <c r="B231" s="141"/>
      <c r="C231" s="141"/>
      <c r="D231" s="141"/>
      <c r="E231" s="141"/>
      <c r="F231" s="141"/>
      <c r="G231" s="141"/>
      <c r="H231" s="141"/>
      <c r="I231" s="141"/>
      <c r="J231" s="141"/>
      <c r="K231" s="141"/>
      <c r="L231" s="141"/>
      <c r="M231" s="141"/>
      <c r="N231" s="141"/>
      <c r="O231" s="141"/>
      <c r="P231" s="141"/>
      <c r="Q231" s="141"/>
      <c r="R231" s="141"/>
      <c r="S231" s="141"/>
      <c r="T231" s="141"/>
    </row>
    <row r="232" spans="1:20" ht="15" thickBot="1" x14ac:dyDescent="0.35">
      <c r="A232" s="141"/>
      <c r="B232" s="141"/>
      <c r="C232" s="141"/>
      <c r="D232" s="141"/>
      <c r="E232" s="141"/>
      <c r="F232" s="141"/>
      <c r="G232" s="141"/>
      <c r="H232" s="141"/>
      <c r="I232" s="141"/>
      <c r="J232" s="141"/>
      <c r="K232" s="141"/>
      <c r="L232" s="141"/>
      <c r="M232" s="141"/>
      <c r="N232" s="141"/>
      <c r="O232" s="141"/>
      <c r="P232" s="141"/>
      <c r="Q232" s="141"/>
      <c r="R232" s="141"/>
      <c r="S232" s="141"/>
      <c r="T232" s="141"/>
    </row>
    <row r="233" spans="1:20" ht="15" thickBot="1" x14ac:dyDescent="0.35">
      <c r="A233" s="141"/>
      <c r="B233" s="141"/>
      <c r="C233" s="141"/>
      <c r="D233" s="141"/>
      <c r="E233" s="141"/>
      <c r="F233" s="141"/>
      <c r="G233" s="141"/>
      <c r="H233" s="141"/>
      <c r="I233" s="141"/>
      <c r="J233" s="141"/>
      <c r="K233" s="141"/>
      <c r="L233" s="141"/>
      <c r="M233" s="141"/>
      <c r="N233" s="141"/>
      <c r="O233" s="141"/>
      <c r="P233" s="141"/>
      <c r="Q233" s="141"/>
      <c r="R233" s="141"/>
      <c r="S233" s="141"/>
      <c r="T233" s="141"/>
    </row>
    <row r="234" spans="1:20" ht="15" thickBot="1" x14ac:dyDescent="0.35">
      <c r="A234" s="141"/>
      <c r="B234" s="141"/>
      <c r="C234" s="141"/>
      <c r="D234" s="141"/>
      <c r="E234" s="141"/>
      <c r="F234" s="141"/>
      <c r="G234" s="141"/>
      <c r="H234" s="141"/>
      <c r="I234" s="141"/>
      <c r="J234" s="141"/>
      <c r="K234" s="141"/>
      <c r="L234" s="141"/>
      <c r="M234" s="141"/>
      <c r="N234" s="141"/>
      <c r="O234" s="141"/>
      <c r="P234" s="141"/>
      <c r="Q234" s="141"/>
      <c r="R234" s="141"/>
      <c r="S234" s="141"/>
      <c r="T234" s="141"/>
    </row>
    <row r="235" spans="1:20" ht="15" thickBot="1" x14ac:dyDescent="0.35">
      <c r="A235" s="141"/>
      <c r="B235" s="141"/>
      <c r="C235" s="141"/>
      <c r="D235" s="141"/>
      <c r="E235" s="141"/>
      <c r="F235" s="141"/>
      <c r="G235" s="141"/>
      <c r="H235" s="141"/>
      <c r="I235" s="141"/>
      <c r="J235" s="141"/>
      <c r="K235" s="141"/>
      <c r="L235" s="141"/>
      <c r="M235" s="141"/>
      <c r="N235" s="141"/>
      <c r="O235" s="141"/>
      <c r="P235" s="141"/>
      <c r="Q235" s="141"/>
      <c r="R235" s="141"/>
      <c r="S235" s="141"/>
      <c r="T235" s="141"/>
    </row>
    <row r="236" spans="1:20" ht="15" thickBot="1" x14ac:dyDescent="0.35">
      <c r="A236" s="141"/>
      <c r="B236" s="141"/>
      <c r="C236" s="141"/>
      <c r="D236" s="141"/>
      <c r="E236" s="141"/>
      <c r="F236" s="141"/>
      <c r="G236" s="141"/>
      <c r="H236" s="141"/>
      <c r="I236" s="141"/>
      <c r="J236" s="141"/>
      <c r="K236" s="141"/>
      <c r="L236" s="141"/>
      <c r="M236" s="141"/>
      <c r="N236" s="141"/>
      <c r="O236" s="141"/>
      <c r="P236" s="141"/>
      <c r="Q236" s="141"/>
      <c r="R236" s="141"/>
      <c r="S236" s="141"/>
      <c r="T236" s="141"/>
    </row>
    <row r="237" spans="1:20" ht="15" thickBot="1" x14ac:dyDescent="0.35">
      <c r="A237" s="141"/>
      <c r="B237" s="141"/>
      <c r="C237" s="141"/>
      <c r="D237" s="141"/>
      <c r="E237" s="141"/>
      <c r="F237" s="141"/>
      <c r="G237" s="141"/>
      <c r="H237" s="141"/>
      <c r="I237" s="141"/>
      <c r="J237" s="141"/>
      <c r="K237" s="141"/>
      <c r="L237" s="141"/>
      <c r="M237" s="141"/>
      <c r="N237" s="141"/>
      <c r="O237" s="141"/>
      <c r="P237" s="141"/>
      <c r="Q237" s="141"/>
      <c r="R237" s="141"/>
      <c r="S237" s="141"/>
      <c r="T237" s="141"/>
    </row>
    <row r="238" spans="1:20" ht="15" thickBot="1" x14ac:dyDescent="0.35">
      <c r="A238" s="141"/>
      <c r="B238" s="141"/>
      <c r="C238" s="141"/>
      <c r="D238" s="141"/>
      <c r="E238" s="141"/>
      <c r="F238" s="141"/>
      <c r="G238" s="141"/>
      <c r="H238" s="141"/>
      <c r="I238" s="141"/>
      <c r="J238" s="141"/>
      <c r="K238" s="141"/>
      <c r="L238" s="141"/>
      <c r="M238" s="141"/>
      <c r="N238" s="141"/>
      <c r="O238" s="141"/>
      <c r="P238" s="141"/>
      <c r="Q238" s="141"/>
      <c r="R238" s="141"/>
      <c r="S238" s="141"/>
      <c r="T238" s="141"/>
    </row>
    <row r="239" spans="1:20" ht="15" thickBot="1" x14ac:dyDescent="0.35">
      <c r="A239" s="141"/>
      <c r="B239" s="141"/>
      <c r="C239" s="141"/>
      <c r="D239" s="141"/>
      <c r="E239" s="141"/>
      <c r="F239" s="141"/>
      <c r="G239" s="141"/>
      <c r="H239" s="141"/>
      <c r="I239" s="141"/>
      <c r="J239" s="141"/>
      <c r="K239" s="141"/>
      <c r="L239" s="141"/>
      <c r="M239" s="141"/>
      <c r="N239" s="141"/>
      <c r="O239" s="141"/>
      <c r="P239" s="141"/>
      <c r="Q239" s="141"/>
      <c r="R239" s="141"/>
      <c r="S239" s="141"/>
      <c r="T239" s="141"/>
    </row>
    <row r="240" spans="1:20" ht="15" thickBot="1" x14ac:dyDescent="0.35">
      <c r="A240" s="141"/>
      <c r="B240" s="141"/>
      <c r="C240" s="141"/>
      <c r="D240" s="141"/>
      <c r="E240" s="141"/>
      <c r="F240" s="141"/>
      <c r="G240" s="141"/>
      <c r="H240" s="141"/>
      <c r="I240" s="141"/>
      <c r="J240" s="141"/>
      <c r="K240" s="141"/>
      <c r="L240" s="141"/>
      <c r="M240" s="141"/>
      <c r="N240" s="141"/>
      <c r="O240" s="141"/>
      <c r="P240" s="141"/>
      <c r="Q240" s="141"/>
      <c r="R240" s="141"/>
      <c r="S240" s="141"/>
      <c r="T240" s="141"/>
    </row>
    <row r="241" spans="1:20" ht="15" thickBot="1" x14ac:dyDescent="0.35">
      <c r="A241" s="141"/>
      <c r="B241" s="141"/>
      <c r="C241" s="141"/>
      <c r="D241" s="141"/>
      <c r="E241" s="141"/>
      <c r="F241" s="141"/>
      <c r="G241" s="141"/>
      <c r="H241" s="141"/>
      <c r="I241" s="141"/>
      <c r="J241" s="141"/>
      <c r="K241" s="141"/>
      <c r="L241" s="141"/>
      <c r="M241" s="141"/>
      <c r="N241" s="141"/>
      <c r="O241" s="141"/>
      <c r="P241" s="141"/>
      <c r="Q241" s="141"/>
      <c r="R241" s="141"/>
      <c r="S241" s="141"/>
      <c r="T241" s="141"/>
    </row>
    <row r="242" spans="1:20" ht="15" thickBot="1" x14ac:dyDescent="0.35">
      <c r="A242" s="141"/>
      <c r="B242" s="141"/>
      <c r="C242" s="141"/>
      <c r="D242" s="141"/>
      <c r="E242" s="141"/>
      <c r="F242" s="141"/>
      <c r="G242" s="141"/>
      <c r="H242" s="141"/>
      <c r="I242" s="141"/>
      <c r="J242" s="141"/>
      <c r="K242" s="141"/>
      <c r="L242" s="141"/>
      <c r="M242" s="141"/>
      <c r="N242" s="141"/>
      <c r="O242" s="141"/>
      <c r="P242" s="141"/>
      <c r="Q242" s="141"/>
      <c r="R242" s="141"/>
      <c r="S242" s="141"/>
      <c r="T242" s="141"/>
    </row>
    <row r="243" spans="1:20" ht="15" thickBot="1" x14ac:dyDescent="0.35">
      <c r="A243" s="141"/>
      <c r="B243" s="141"/>
      <c r="C243" s="141"/>
      <c r="D243" s="141"/>
      <c r="E243" s="141"/>
      <c r="F243" s="141"/>
      <c r="G243" s="141"/>
      <c r="H243" s="141"/>
      <c r="I243" s="141"/>
      <c r="J243" s="141"/>
      <c r="K243" s="141"/>
      <c r="L243" s="141"/>
      <c r="M243" s="141"/>
      <c r="N243" s="141"/>
      <c r="O243" s="141"/>
      <c r="P243" s="141"/>
      <c r="Q243" s="141"/>
      <c r="R243" s="141"/>
      <c r="S243" s="141"/>
      <c r="T243" s="141"/>
    </row>
    <row r="244" spans="1:20" ht="15" thickBot="1" x14ac:dyDescent="0.35">
      <c r="A244" s="141"/>
      <c r="B244" s="141"/>
      <c r="C244" s="141"/>
      <c r="D244" s="141"/>
      <c r="E244" s="141"/>
      <c r="F244" s="141"/>
      <c r="G244" s="141"/>
      <c r="H244" s="141"/>
      <c r="I244" s="141"/>
      <c r="J244" s="141"/>
      <c r="K244" s="141"/>
      <c r="L244" s="141"/>
      <c r="M244" s="141"/>
      <c r="N244" s="141"/>
      <c r="O244" s="141"/>
      <c r="P244" s="141"/>
      <c r="Q244" s="141"/>
      <c r="R244" s="141"/>
      <c r="S244" s="141"/>
      <c r="T244" s="141"/>
    </row>
    <row r="245" spans="1:20" ht="15" thickBot="1" x14ac:dyDescent="0.35">
      <c r="A245" s="141"/>
      <c r="B245" s="141"/>
      <c r="C245" s="141"/>
      <c r="D245" s="141"/>
      <c r="E245" s="141"/>
      <c r="F245" s="141"/>
      <c r="G245" s="141"/>
      <c r="H245" s="141"/>
      <c r="I245" s="141"/>
      <c r="J245" s="141"/>
      <c r="K245" s="141"/>
      <c r="L245" s="141"/>
      <c r="M245" s="141"/>
      <c r="N245" s="141"/>
      <c r="O245" s="141"/>
      <c r="P245" s="141"/>
      <c r="Q245" s="141"/>
      <c r="R245" s="141"/>
      <c r="S245" s="141"/>
      <c r="T245" s="141"/>
    </row>
    <row r="246" spans="1:20" ht="15" thickBot="1" x14ac:dyDescent="0.35">
      <c r="A246" s="141"/>
      <c r="B246" s="141"/>
      <c r="C246" s="141"/>
      <c r="D246" s="141"/>
      <c r="E246" s="141"/>
      <c r="F246" s="141"/>
      <c r="G246" s="141"/>
      <c r="H246" s="141"/>
      <c r="I246" s="141"/>
      <c r="J246" s="141"/>
      <c r="K246" s="141"/>
      <c r="L246" s="141"/>
      <c r="M246" s="141"/>
      <c r="N246" s="141"/>
      <c r="O246" s="141"/>
      <c r="P246" s="141"/>
      <c r="Q246" s="141"/>
      <c r="R246" s="141"/>
      <c r="S246" s="141"/>
      <c r="T246" s="141"/>
    </row>
    <row r="247" spans="1:20" ht="15" thickBot="1" x14ac:dyDescent="0.35">
      <c r="A247" s="141"/>
      <c r="B247" s="141"/>
      <c r="C247" s="141"/>
      <c r="D247" s="141"/>
      <c r="E247" s="141"/>
      <c r="F247" s="141"/>
      <c r="G247" s="141"/>
      <c r="H247" s="141"/>
      <c r="I247" s="141"/>
      <c r="J247" s="141"/>
      <c r="K247" s="141"/>
      <c r="L247" s="141"/>
      <c r="M247" s="141"/>
      <c r="N247" s="141"/>
      <c r="O247" s="141"/>
      <c r="P247" s="141"/>
      <c r="Q247" s="141"/>
      <c r="R247" s="141"/>
      <c r="S247" s="141"/>
      <c r="T247" s="141"/>
    </row>
    <row r="248" spans="1:20" ht="15" thickBot="1" x14ac:dyDescent="0.35">
      <c r="A248" s="141"/>
      <c r="B248" s="141"/>
      <c r="C248" s="141"/>
      <c r="D248" s="141"/>
      <c r="E248" s="141"/>
      <c r="F248" s="141"/>
      <c r="G248" s="141"/>
      <c r="H248" s="141"/>
      <c r="I248" s="141"/>
      <c r="J248" s="141"/>
      <c r="K248" s="141"/>
      <c r="L248" s="141"/>
      <c r="M248" s="141"/>
      <c r="N248" s="141"/>
      <c r="O248" s="141"/>
      <c r="P248" s="141"/>
      <c r="Q248" s="141"/>
      <c r="R248" s="141"/>
      <c r="S248" s="141"/>
      <c r="T248" s="141"/>
    </row>
    <row r="249" spans="1:20" ht="15" thickBot="1" x14ac:dyDescent="0.35">
      <c r="A249" s="141"/>
      <c r="B249" s="141"/>
      <c r="C249" s="141"/>
      <c r="D249" s="141"/>
      <c r="E249" s="141"/>
      <c r="F249" s="141"/>
      <c r="G249" s="141"/>
      <c r="H249" s="141"/>
      <c r="I249" s="141"/>
      <c r="J249" s="141"/>
      <c r="K249" s="141"/>
      <c r="L249" s="141"/>
      <c r="M249" s="141"/>
      <c r="N249" s="141"/>
      <c r="O249" s="141"/>
      <c r="P249" s="141"/>
      <c r="Q249" s="141"/>
      <c r="R249" s="141"/>
      <c r="S249" s="141"/>
      <c r="T249" s="141"/>
    </row>
    <row r="250" spans="1:20" ht="15" thickBot="1" x14ac:dyDescent="0.35">
      <c r="A250" s="141"/>
      <c r="B250" s="141"/>
      <c r="C250" s="141"/>
      <c r="D250" s="141"/>
      <c r="E250" s="141"/>
      <c r="F250" s="141"/>
      <c r="G250" s="141"/>
      <c r="H250" s="141"/>
      <c r="I250" s="141"/>
      <c r="J250" s="141"/>
      <c r="K250" s="141"/>
      <c r="L250" s="141"/>
      <c r="M250" s="141"/>
      <c r="N250" s="141"/>
      <c r="O250" s="141"/>
      <c r="P250" s="141"/>
      <c r="Q250" s="141"/>
      <c r="R250" s="141"/>
      <c r="S250" s="141"/>
      <c r="T250" s="141"/>
    </row>
    <row r="251" spans="1:20" ht="15" thickBot="1" x14ac:dyDescent="0.35">
      <c r="A251" s="141"/>
      <c r="B251" s="141"/>
      <c r="C251" s="141"/>
      <c r="D251" s="141"/>
      <c r="E251" s="141"/>
      <c r="F251" s="141"/>
      <c r="G251" s="141"/>
      <c r="H251" s="141"/>
      <c r="I251" s="141"/>
      <c r="J251" s="141"/>
      <c r="K251" s="141"/>
      <c r="L251" s="141"/>
      <c r="M251" s="141"/>
      <c r="N251" s="141"/>
      <c r="O251" s="141"/>
      <c r="P251" s="141"/>
      <c r="Q251" s="141"/>
      <c r="R251" s="141"/>
      <c r="S251" s="141"/>
      <c r="T251" s="141"/>
    </row>
    <row r="252" spans="1:20" ht="15" thickBot="1" x14ac:dyDescent="0.35">
      <c r="A252" s="141"/>
      <c r="B252" s="141"/>
      <c r="C252" s="141"/>
      <c r="D252" s="141"/>
      <c r="E252" s="141"/>
      <c r="F252" s="141"/>
      <c r="G252" s="141"/>
      <c r="H252" s="141"/>
      <c r="I252" s="141"/>
      <c r="J252" s="141"/>
      <c r="K252" s="141"/>
      <c r="L252" s="141"/>
      <c r="M252" s="141"/>
      <c r="N252" s="141"/>
      <c r="O252" s="141"/>
      <c r="P252" s="141"/>
      <c r="Q252" s="141"/>
      <c r="R252" s="141"/>
      <c r="S252" s="141"/>
      <c r="T252" s="141"/>
    </row>
    <row r="253" spans="1:20" ht="15" thickBot="1" x14ac:dyDescent="0.35">
      <c r="A253" s="141"/>
      <c r="B253" s="141"/>
      <c r="C253" s="141"/>
      <c r="D253" s="141"/>
      <c r="E253" s="141"/>
      <c r="F253" s="141"/>
      <c r="G253" s="141"/>
      <c r="H253" s="141"/>
      <c r="I253" s="141"/>
      <c r="J253" s="141"/>
      <c r="K253" s="141"/>
      <c r="L253" s="141"/>
      <c r="M253" s="141"/>
      <c r="N253" s="141"/>
      <c r="O253" s="141"/>
      <c r="P253" s="141"/>
      <c r="Q253" s="141"/>
      <c r="R253" s="141"/>
      <c r="S253" s="141"/>
      <c r="T253" s="141"/>
    </row>
    <row r="254" spans="1:20" ht="15" thickBot="1" x14ac:dyDescent="0.35">
      <c r="A254" s="141"/>
      <c r="B254" s="141"/>
      <c r="C254" s="141"/>
      <c r="D254" s="141"/>
      <c r="E254" s="141"/>
      <c r="F254" s="141"/>
      <c r="G254" s="141"/>
      <c r="H254" s="141"/>
      <c r="I254" s="141"/>
      <c r="J254" s="141"/>
      <c r="K254" s="141"/>
      <c r="L254" s="141"/>
      <c r="M254" s="141"/>
      <c r="N254" s="141"/>
      <c r="O254" s="141"/>
      <c r="P254" s="141"/>
      <c r="Q254" s="141"/>
      <c r="R254" s="141"/>
      <c r="S254" s="141"/>
      <c r="T254" s="141"/>
    </row>
    <row r="255" spans="1:20" ht="15" thickBot="1" x14ac:dyDescent="0.35">
      <c r="A255" s="141"/>
      <c r="B255" s="141"/>
      <c r="C255" s="141"/>
      <c r="D255" s="141"/>
      <c r="E255" s="141"/>
      <c r="F255" s="141"/>
      <c r="G255" s="141"/>
      <c r="H255" s="141"/>
      <c r="I255" s="141"/>
      <c r="J255" s="141"/>
      <c r="K255" s="141"/>
      <c r="L255" s="141"/>
      <c r="M255" s="141"/>
      <c r="N255" s="141"/>
      <c r="O255" s="141"/>
      <c r="P255" s="141"/>
      <c r="Q255" s="141"/>
      <c r="R255" s="141"/>
      <c r="S255" s="141"/>
      <c r="T255" s="141"/>
    </row>
    <row r="256" spans="1:20" ht="15" thickBot="1" x14ac:dyDescent="0.35">
      <c r="A256" s="141"/>
      <c r="B256" s="141"/>
      <c r="C256" s="141"/>
      <c r="D256" s="141"/>
      <c r="E256" s="141"/>
      <c r="F256" s="141"/>
      <c r="G256" s="141"/>
      <c r="H256" s="141"/>
      <c r="I256" s="141"/>
      <c r="J256" s="141"/>
      <c r="K256" s="141"/>
      <c r="L256" s="141"/>
      <c r="M256" s="141"/>
      <c r="N256" s="141"/>
      <c r="O256" s="141"/>
      <c r="P256" s="141"/>
      <c r="Q256" s="141"/>
      <c r="R256" s="141"/>
      <c r="S256" s="141"/>
      <c r="T256" s="141"/>
    </row>
    <row r="257" spans="1:20" ht="15" thickBot="1" x14ac:dyDescent="0.35">
      <c r="A257" s="141"/>
      <c r="B257" s="141"/>
      <c r="C257" s="141"/>
      <c r="D257" s="141"/>
      <c r="E257" s="141"/>
      <c r="F257" s="141"/>
      <c r="G257" s="141"/>
      <c r="H257" s="141"/>
      <c r="I257" s="141"/>
      <c r="J257" s="141"/>
      <c r="K257" s="141"/>
      <c r="L257" s="141"/>
      <c r="M257" s="141"/>
      <c r="N257" s="141"/>
      <c r="O257" s="141"/>
      <c r="P257" s="141"/>
      <c r="Q257" s="141"/>
      <c r="R257" s="141"/>
      <c r="S257" s="141"/>
      <c r="T257" s="141"/>
    </row>
    <row r="258" spans="1:20" ht="15" thickBot="1" x14ac:dyDescent="0.35">
      <c r="A258" s="141"/>
      <c r="B258" s="141"/>
      <c r="C258" s="141"/>
      <c r="D258" s="141"/>
      <c r="E258" s="141"/>
      <c r="F258" s="141"/>
      <c r="G258" s="141"/>
      <c r="H258" s="141"/>
      <c r="I258" s="141"/>
      <c r="J258" s="141"/>
      <c r="K258" s="141"/>
      <c r="L258" s="141"/>
      <c r="M258" s="141"/>
      <c r="N258" s="141"/>
      <c r="O258" s="141"/>
      <c r="P258" s="141"/>
      <c r="Q258" s="141"/>
      <c r="R258" s="141"/>
      <c r="S258" s="141"/>
      <c r="T258" s="141"/>
    </row>
    <row r="259" spans="1:20" ht="15" thickBot="1" x14ac:dyDescent="0.35">
      <c r="A259" s="141"/>
      <c r="B259" s="141"/>
      <c r="C259" s="141"/>
      <c r="D259" s="141"/>
      <c r="E259" s="141"/>
      <c r="F259" s="141"/>
      <c r="G259" s="141"/>
      <c r="H259" s="141"/>
      <c r="I259" s="141"/>
      <c r="J259" s="141"/>
      <c r="K259" s="141"/>
      <c r="L259" s="141"/>
      <c r="M259" s="141"/>
      <c r="N259" s="141"/>
      <c r="O259" s="141"/>
      <c r="P259" s="141"/>
      <c r="Q259" s="141"/>
      <c r="R259" s="141"/>
      <c r="S259" s="141"/>
      <c r="T259" s="141"/>
    </row>
    <row r="260" spans="1:20" ht="15" thickBot="1" x14ac:dyDescent="0.35">
      <c r="A260" s="141"/>
      <c r="B260" s="141"/>
      <c r="C260" s="141"/>
      <c r="D260" s="141"/>
      <c r="E260" s="141"/>
      <c r="F260" s="141"/>
      <c r="G260" s="141"/>
      <c r="H260" s="141"/>
      <c r="I260" s="141"/>
      <c r="J260" s="141"/>
      <c r="K260" s="141"/>
      <c r="L260" s="141"/>
      <c r="M260" s="141"/>
      <c r="N260" s="141"/>
      <c r="O260" s="141"/>
      <c r="P260" s="141"/>
      <c r="Q260" s="141"/>
      <c r="R260" s="141"/>
      <c r="S260" s="141"/>
      <c r="T260" s="141"/>
    </row>
    <row r="261" spans="1:20" ht="15" thickBot="1" x14ac:dyDescent="0.35">
      <c r="A261" s="141"/>
      <c r="B261" s="141"/>
      <c r="C261" s="141"/>
      <c r="D261" s="141"/>
      <c r="E261" s="141"/>
      <c r="F261" s="141"/>
      <c r="G261" s="141"/>
      <c r="H261" s="141"/>
      <c r="I261" s="141"/>
      <c r="J261" s="141"/>
      <c r="K261" s="141"/>
      <c r="L261" s="141"/>
      <c r="M261" s="141"/>
      <c r="N261" s="141"/>
      <c r="O261" s="141"/>
      <c r="P261" s="141"/>
      <c r="Q261" s="141"/>
      <c r="R261" s="141"/>
      <c r="S261" s="141"/>
      <c r="T261" s="141"/>
    </row>
    <row r="262" spans="1:20" ht="15" thickBot="1" x14ac:dyDescent="0.35">
      <c r="A262" s="141"/>
      <c r="B262" s="141"/>
      <c r="C262" s="141"/>
      <c r="D262" s="141"/>
      <c r="E262" s="141"/>
      <c r="F262" s="141"/>
      <c r="G262" s="141"/>
      <c r="H262" s="141"/>
      <c r="I262" s="141"/>
      <c r="J262" s="141"/>
      <c r="K262" s="141"/>
      <c r="L262" s="141"/>
      <c r="M262" s="141"/>
      <c r="N262" s="141"/>
      <c r="O262" s="141"/>
      <c r="P262" s="141"/>
      <c r="Q262" s="141"/>
      <c r="R262" s="141"/>
      <c r="S262" s="141"/>
      <c r="T262" s="141"/>
    </row>
    <row r="263" spans="1:20" ht="15" thickBot="1" x14ac:dyDescent="0.35">
      <c r="A263" s="141"/>
      <c r="B263" s="141"/>
      <c r="C263" s="141"/>
      <c r="D263" s="141"/>
      <c r="E263" s="141"/>
      <c r="F263" s="141"/>
      <c r="G263" s="141"/>
      <c r="H263" s="141"/>
      <c r="I263" s="141"/>
      <c r="J263" s="141"/>
      <c r="K263" s="141"/>
      <c r="L263" s="141"/>
      <c r="M263" s="141"/>
      <c r="N263" s="141"/>
      <c r="O263" s="141"/>
      <c r="P263" s="141"/>
      <c r="Q263" s="141"/>
      <c r="R263" s="141"/>
      <c r="S263" s="141"/>
      <c r="T263" s="141"/>
    </row>
    <row r="264" spans="1:20" ht="15" thickBot="1" x14ac:dyDescent="0.35">
      <c r="A264" s="141"/>
      <c r="B264" s="141"/>
      <c r="C264" s="141"/>
      <c r="D264" s="141"/>
      <c r="E264" s="141"/>
      <c r="F264" s="141"/>
      <c r="G264" s="141"/>
      <c r="H264" s="141"/>
      <c r="I264" s="141"/>
      <c r="J264" s="141"/>
      <c r="K264" s="141"/>
      <c r="L264" s="141"/>
      <c r="M264" s="141"/>
      <c r="N264" s="141"/>
      <c r="O264" s="141"/>
      <c r="P264" s="141"/>
      <c r="Q264" s="141"/>
      <c r="R264" s="141"/>
      <c r="S264" s="141"/>
      <c r="T264" s="141"/>
    </row>
    <row r="265" spans="1:20" ht="15" thickBot="1" x14ac:dyDescent="0.35">
      <c r="A265" s="141"/>
      <c r="B265" s="141"/>
      <c r="C265" s="141"/>
      <c r="D265" s="141"/>
      <c r="E265" s="141"/>
      <c r="F265" s="141"/>
      <c r="G265" s="141"/>
      <c r="H265" s="141"/>
      <c r="I265" s="141"/>
      <c r="J265" s="141"/>
      <c r="K265" s="141"/>
      <c r="L265" s="141"/>
      <c r="M265" s="141"/>
      <c r="N265" s="141"/>
      <c r="O265" s="141"/>
      <c r="P265" s="141"/>
      <c r="Q265" s="141"/>
      <c r="R265" s="141"/>
      <c r="S265" s="141"/>
      <c r="T265" s="141"/>
    </row>
    <row r="266" spans="1:20" ht="15" thickBot="1" x14ac:dyDescent="0.35">
      <c r="A266" s="141"/>
      <c r="B266" s="141"/>
      <c r="C266" s="141"/>
      <c r="D266" s="141"/>
      <c r="E266" s="141"/>
      <c r="F266" s="141"/>
      <c r="G266" s="141"/>
      <c r="H266" s="141"/>
      <c r="I266" s="141"/>
      <c r="J266" s="141"/>
      <c r="K266" s="141"/>
      <c r="L266" s="141"/>
      <c r="M266" s="141"/>
      <c r="N266" s="141"/>
      <c r="O266" s="141"/>
      <c r="P266" s="141"/>
      <c r="Q266" s="141"/>
      <c r="R266" s="141"/>
      <c r="S266" s="141"/>
      <c r="T266" s="141"/>
    </row>
    <row r="267" spans="1:20" ht="15" thickBot="1" x14ac:dyDescent="0.35">
      <c r="A267" s="141"/>
      <c r="B267" s="141"/>
      <c r="C267" s="141"/>
      <c r="D267" s="141"/>
      <c r="E267" s="141"/>
      <c r="F267" s="141"/>
      <c r="G267" s="141"/>
      <c r="H267" s="141"/>
      <c r="I267" s="141"/>
      <c r="J267" s="141"/>
      <c r="K267" s="141"/>
      <c r="L267" s="141"/>
      <c r="M267" s="141"/>
      <c r="N267" s="141"/>
      <c r="O267" s="141"/>
      <c r="P267" s="141"/>
      <c r="Q267" s="141"/>
      <c r="R267" s="141"/>
      <c r="S267" s="141"/>
      <c r="T267" s="141"/>
    </row>
    <row r="268" spans="1:20" ht="15" thickBot="1" x14ac:dyDescent="0.35">
      <c r="A268" s="141"/>
      <c r="B268" s="141"/>
      <c r="C268" s="141"/>
      <c r="D268" s="141"/>
      <c r="E268" s="141"/>
      <c r="F268" s="141"/>
      <c r="G268" s="141"/>
      <c r="H268" s="141"/>
      <c r="I268" s="141"/>
      <c r="J268" s="141"/>
      <c r="K268" s="141"/>
      <c r="L268" s="141"/>
      <c r="M268" s="141"/>
      <c r="N268" s="141"/>
      <c r="O268" s="141"/>
      <c r="P268" s="141"/>
      <c r="Q268" s="141"/>
      <c r="R268" s="141"/>
      <c r="S268" s="141"/>
      <c r="T268" s="141"/>
    </row>
    <row r="269" spans="1:20" ht="15" thickBot="1" x14ac:dyDescent="0.35">
      <c r="A269" s="141"/>
      <c r="B269" s="141"/>
      <c r="C269" s="141"/>
      <c r="D269" s="141"/>
      <c r="E269" s="141"/>
      <c r="F269" s="141"/>
      <c r="G269" s="141"/>
      <c r="H269" s="141"/>
      <c r="I269" s="141"/>
      <c r="J269" s="141"/>
      <c r="K269" s="141"/>
      <c r="L269" s="141"/>
      <c r="M269" s="141"/>
      <c r="N269" s="141"/>
      <c r="O269" s="141"/>
      <c r="P269" s="141"/>
      <c r="Q269" s="141"/>
      <c r="R269" s="141"/>
      <c r="S269" s="141"/>
      <c r="T269" s="141"/>
    </row>
    <row r="270" spans="1:20" ht="15" thickBot="1" x14ac:dyDescent="0.35">
      <c r="A270" s="141"/>
      <c r="B270" s="141"/>
      <c r="C270" s="141"/>
      <c r="D270" s="141"/>
      <c r="E270" s="141"/>
      <c r="F270" s="141"/>
      <c r="G270" s="141"/>
      <c r="H270" s="141"/>
      <c r="I270" s="141"/>
      <c r="J270" s="141"/>
      <c r="K270" s="141"/>
      <c r="L270" s="141"/>
      <c r="M270" s="141"/>
      <c r="N270" s="141"/>
      <c r="O270" s="141"/>
      <c r="P270" s="141"/>
      <c r="Q270" s="141"/>
      <c r="R270" s="141"/>
      <c r="S270" s="141"/>
      <c r="T270" s="141"/>
    </row>
    <row r="271" spans="1:20" ht="15" thickBot="1" x14ac:dyDescent="0.35">
      <c r="A271" s="141"/>
      <c r="B271" s="141"/>
      <c r="C271" s="141"/>
      <c r="D271" s="141"/>
      <c r="E271" s="141"/>
      <c r="F271" s="141"/>
      <c r="G271" s="141"/>
      <c r="H271" s="141"/>
      <c r="I271" s="141"/>
      <c r="J271" s="141"/>
      <c r="K271" s="141"/>
      <c r="L271" s="141"/>
      <c r="M271" s="141"/>
      <c r="N271" s="141"/>
      <c r="O271" s="141"/>
      <c r="P271" s="141"/>
      <c r="Q271" s="141"/>
      <c r="R271" s="141"/>
      <c r="S271" s="141"/>
      <c r="T271" s="141"/>
    </row>
    <row r="272" spans="1:20" ht="15" thickBot="1" x14ac:dyDescent="0.35">
      <c r="A272" s="141"/>
      <c r="B272" s="141"/>
      <c r="C272" s="141"/>
      <c r="D272" s="141"/>
      <c r="E272" s="141"/>
      <c r="F272" s="141"/>
      <c r="G272" s="141"/>
      <c r="H272" s="141"/>
      <c r="I272" s="141"/>
      <c r="J272" s="141"/>
      <c r="K272" s="141"/>
      <c r="L272" s="141"/>
      <c r="M272" s="141"/>
      <c r="N272" s="141"/>
      <c r="O272" s="141"/>
      <c r="P272" s="141"/>
      <c r="Q272" s="141"/>
      <c r="R272" s="141"/>
      <c r="S272" s="141"/>
      <c r="T272" s="141"/>
    </row>
    <row r="273" spans="1:20" ht="15" thickBot="1" x14ac:dyDescent="0.35">
      <c r="A273" s="141"/>
      <c r="B273" s="141"/>
      <c r="C273" s="141"/>
      <c r="D273" s="141"/>
      <c r="E273" s="141"/>
      <c r="F273" s="141"/>
      <c r="G273" s="141"/>
      <c r="H273" s="141"/>
      <c r="I273" s="141"/>
      <c r="J273" s="141"/>
      <c r="K273" s="141"/>
      <c r="L273" s="141"/>
      <c r="M273" s="141"/>
      <c r="N273" s="141"/>
      <c r="O273" s="141"/>
      <c r="P273" s="141"/>
      <c r="Q273" s="141"/>
      <c r="R273" s="141"/>
      <c r="S273" s="141"/>
      <c r="T273" s="141"/>
    </row>
    <row r="274" spans="1:20" ht="15" thickBot="1" x14ac:dyDescent="0.35">
      <c r="A274" s="141"/>
      <c r="B274" s="141"/>
      <c r="C274" s="141"/>
      <c r="D274" s="141"/>
      <c r="E274" s="141"/>
      <c r="F274" s="141"/>
      <c r="G274" s="141"/>
      <c r="H274" s="141"/>
      <c r="I274" s="141"/>
      <c r="J274" s="141"/>
      <c r="K274" s="141"/>
      <c r="L274" s="141"/>
      <c r="M274" s="141"/>
      <c r="N274" s="141"/>
      <c r="O274" s="141"/>
      <c r="P274" s="141"/>
      <c r="Q274" s="141"/>
      <c r="R274" s="141"/>
      <c r="S274" s="141"/>
      <c r="T274" s="141"/>
    </row>
    <row r="275" spans="1:20" ht="15" thickBot="1" x14ac:dyDescent="0.35">
      <c r="A275" s="141"/>
      <c r="B275" s="141"/>
      <c r="C275" s="141"/>
      <c r="D275" s="141"/>
      <c r="E275" s="141"/>
      <c r="F275" s="141"/>
      <c r="G275" s="141"/>
      <c r="H275" s="141"/>
      <c r="I275" s="141"/>
      <c r="J275" s="141"/>
      <c r="K275" s="141"/>
      <c r="L275" s="141"/>
      <c r="M275" s="141"/>
      <c r="N275" s="141"/>
      <c r="O275" s="141"/>
      <c r="P275" s="141"/>
      <c r="Q275" s="141"/>
      <c r="R275" s="141"/>
      <c r="S275" s="141"/>
      <c r="T275" s="141"/>
    </row>
    <row r="276" spans="1:20" ht="15" thickBot="1" x14ac:dyDescent="0.35">
      <c r="A276" s="141"/>
      <c r="B276" s="141"/>
      <c r="C276" s="141"/>
      <c r="D276" s="141"/>
      <c r="E276" s="141"/>
      <c r="F276" s="141"/>
      <c r="G276" s="141"/>
      <c r="H276" s="141"/>
      <c r="I276" s="141"/>
      <c r="J276" s="141"/>
      <c r="K276" s="141"/>
      <c r="L276" s="141"/>
      <c r="M276" s="141"/>
      <c r="N276" s="141"/>
      <c r="O276" s="141"/>
      <c r="P276" s="141"/>
      <c r="Q276" s="141"/>
      <c r="R276" s="141"/>
      <c r="S276" s="141"/>
      <c r="T276" s="141"/>
    </row>
    <row r="277" spans="1:20" ht="15" thickBot="1" x14ac:dyDescent="0.35">
      <c r="A277" s="141"/>
      <c r="B277" s="141"/>
      <c r="C277" s="141"/>
      <c r="D277" s="141"/>
      <c r="E277" s="141"/>
      <c r="F277" s="141"/>
      <c r="G277" s="141"/>
      <c r="H277" s="141"/>
      <c r="I277" s="141"/>
      <c r="J277" s="141"/>
      <c r="K277" s="141"/>
      <c r="L277" s="141"/>
      <c r="M277" s="141"/>
      <c r="N277" s="141"/>
      <c r="O277" s="141"/>
      <c r="P277" s="141"/>
      <c r="Q277" s="141"/>
      <c r="R277" s="141"/>
      <c r="S277" s="141"/>
      <c r="T277" s="141"/>
    </row>
    <row r="278" spans="1:20" ht="15" thickBot="1" x14ac:dyDescent="0.35">
      <c r="A278" s="141"/>
      <c r="B278" s="141"/>
      <c r="C278" s="141"/>
      <c r="D278" s="141"/>
      <c r="E278" s="141"/>
      <c r="F278" s="141"/>
      <c r="G278" s="141"/>
      <c r="H278" s="141"/>
      <c r="I278" s="141"/>
      <c r="J278" s="141"/>
      <c r="K278" s="141"/>
      <c r="L278" s="141"/>
      <c r="M278" s="141"/>
      <c r="N278" s="141"/>
      <c r="O278" s="141"/>
      <c r="P278" s="141"/>
      <c r="Q278" s="141"/>
      <c r="R278" s="141"/>
      <c r="S278" s="141"/>
      <c r="T278" s="141"/>
    </row>
    <row r="279" spans="1:20" ht="15" thickBot="1" x14ac:dyDescent="0.35">
      <c r="A279" s="141"/>
      <c r="B279" s="141"/>
      <c r="C279" s="141"/>
      <c r="D279" s="141"/>
      <c r="E279" s="141"/>
      <c r="F279" s="141"/>
      <c r="G279" s="141"/>
      <c r="H279" s="141"/>
      <c r="I279" s="141"/>
      <c r="J279" s="141"/>
      <c r="K279" s="141"/>
      <c r="L279" s="141"/>
      <c r="M279" s="141"/>
      <c r="N279" s="141"/>
      <c r="O279" s="141"/>
      <c r="P279" s="141"/>
      <c r="Q279" s="141"/>
      <c r="R279" s="141"/>
      <c r="S279" s="141"/>
      <c r="T279" s="141"/>
    </row>
    <row r="280" spans="1:20" ht="15" thickBot="1" x14ac:dyDescent="0.35">
      <c r="A280" s="141"/>
      <c r="B280" s="141"/>
      <c r="C280" s="141"/>
      <c r="D280" s="141"/>
      <c r="E280" s="141"/>
      <c r="F280" s="141"/>
      <c r="G280" s="141"/>
      <c r="H280" s="141"/>
      <c r="I280" s="141"/>
      <c r="J280" s="141"/>
      <c r="K280" s="141"/>
      <c r="L280" s="141"/>
      <c r="M280" s="141"/>
      <c r="N280" s="141"/>
      <c r="O280" s="141"/>
      <c r="P280" s="141"/>
      <c r="Q280" s="141"/>
      <c r="R280" s="141"/>
      <c r="S280" s="141"/>
      <c r="T280" s="141"/>
    </row>
    <row r="281" spans="1:20" ht="15" thickBot="1" x14ac:dyDescent="0.35">
      <c r="A281" s="141"/>
      <c r="B281" s="141"/>
      <c r="C281" s="141"/>
      <c r="D281" s="141"/>
      <c r="E281" s="141"/>
      <c r="F281" s="141"/>
      <c r="G281" s="141"/>
      <c r="H281" s="141"/>
      <c r="I281" s="141"/>
      <c r="J281" s="141"/>
      <c r="K281" s="141"/>
      <c r="L281" s="141"/>
      <c r="M281" s="141"/>
      <c r="N281" s="141"/>
      <c r="O281" s="141"/>
      <c r="P281" s="141"/>
      <c r="Q281" s="141"/>
      <c r="R281" s="141"/>
      <c r="S281" s="141"/>
      <c r="T281" s="141"/>
    </row>
    <row r="282" spans="1:20" ht="15" thickBot="1" x14ac:dyDescent="0.35">
      <c r="A282" s="141"/>
      <c r="B282" s="141"/>
      <c r="C282" s="141"/>
      <c r="D282" s="141"/>
      <c r="E282" s="141"/>
      <c r="F282" s="141"/>
      <c r="G282" s="141"/>
      <c r="H282" s="141"/>
      <c r="I282" s="141"/>
      <c r="J282" s="141"/>
      <c r="K282" s="141"/>
      <c r="L282" s="141"/>
      <c r="M282" s="141"/>
      <c r="N282" s="141"/>
      <c r="O282" s="141"/>
      <c r="P282" s="141"/>
      <c r="Q282" s="141"/>
      <c r="R282" s="141"/>
      <c r="S282" s="141"/>
      <c r="T282" s="141"/>
    </row>
    <row r="283" spans="1:20" ht="15" thickBot="1" x14ac:dyDescent="0.35">
      <c r="A283" s="141"/>
      <c r="B283" s="141"/>
      <c r="C283" s="141"/>
      <c r="D283" s="141"/>
      <c r="E283" s="141"/>
      <c r="F283" s="141"/>
      <c r="G283" s="141"/>
      <c r="H283" s="141"/>
      <c r="I283" s="141"/>
      <c r="J283" s="141"/>
      <c r="K283" s="141"/>
      <c r="L283" s="141"/>
      <c r="M283" s="141"/>
      <c r="N283" s="141"/>
      <c r="O283" s="141"/>
      <c r="P283" s="141"/>
      <c r="Q283" s="141"/>
      <c r="R283" s="141"/>
      <c r="S283" s="141"/>
      <c r="T283" s="141"/>
    </row>
    <row r="284" spans="1:20" ht="15" thickBot="1" x14ac:dyDescent="0.35">
      <c r="A284" s="141"/>
      <c r="B284" s="141"/>
      <c r="C284" s="141"/>
      <c r="D284" s="141"/>
      <c r="E284" s="141"/>
      <c r="F284" s="141"/>
      <c r="G284" s="141"/>
      <c r="H284" s="141"/>
      <c r="I284" s="141"/>
      <c r="J284" s="141"/>
      <c r="K284" s="141"/>
      <c r="L284" s="141"/>
      <c r="M284" s="141"/>
      <c r="N284" s="141"/>
      <c r="O284" s="141"/>
      <c r="P284" s="141"/>
      <c r="Q284" s="141"/>
      <c r="R284" s="141"/>
      <c r="S284" s="141"/>
      <c r="T284" s="141"/>
    </row>
    <row r="285" spans="1:20" ht="15" thickBot="1" x14ac:dyDescent="0.35">
      <c r="A285" s="141"/>
      <c r="B285" s="141"/>
      <c r="C285" s="141"/>
      <c r="D285" s="141"/>
      <c r="E285" s="141"/>
      <c r="F285" s="141"/>
      <c r="G285" s="141"/>
      <c r="H285" s="141"/>
      <c r="I285" s="141"/>
      <c r="J285" s="141"/>
      <c r="K285" s="141"/>
      <c r="L285" s="141"/>
      <c r="M285" s="141"/>
      <c r="N285" s="141"/>
      <c r="O285" s="141"/>
      <c r="P285" s="141"/>
      <c r="Q285" s="141"/>
      <c r="R285" s="141"/>
      <c r="S285" s="141"/>
      <c r="T285" s="141"/>
    </row>
    <row r="286" spans="1:20" ht="15" thickBot="1" x14ac:dyDescent="0.35">
      <c r="A286" s="141"/>
      <c r="B286" s="141"/>
      <c r="C286" s="141"/>
      <c r="D286" s="141"/>
      <c r="E286" s="141"/>
      <c r="F286" s="141"/>
      <c r="G286" s="141"/>
      <c r="H286" s="141"/>
      <c r="I286" s="141"/>
      <c r="J286" s="141"/>
      <c r="K286" s="141"/>
      <c r="L286" s="141"/>
      <c r="M286" s="141"/>
      <c r="N286" s="141"/>
      <c r="O286" s="141"/>
      <c r="P286" s="141"/>
      <c r="Q286" s="141"/>
      <c r="R286" s="141"/>
      <c r="S286" s="141"/>
      <c r="T286" s="141"/>
    </row>
    <row r="287" spans="1:20" ht="15" thickBot="1" x14ac:dyDescent="0.35">
      <c r="A287" s="141"/>
      <c r="B287" s="141"/>
      <c r="C287" s="141"/>
      <c r="D287" s="141"/>
      <c r="E287" s="141"/>
      <c r="F287" s="141"/>
      <c r="G287" s="141"/>
      <c r="H287" s="141"/>
      <c r="I287" s="141"/>
      <c r="J287" s="141"/>
      <c r="K287" s="141"/>
      <c r="L287" s="141"/>
      <c r="M287" s="141"/>
      <c r="N287" s="141"/>
      <c r="O287" s="141"/>
      <c r="P287" s="141"/>
      <c r="Q287" s="141"/>
      <c r="R287" s="141"/>
      <c r="S287" s="141"/>
      <c r="T287" s="141"/>
    </row>
    <row r="288" spans="1:20" ht="15" thickBot="1" x14ac:dyDescent="0.35">
      <c r="A288" s="141"/>
      <c r="B288" s="141"/>
      <c r="C288" s="141"/>
      <c r="D288" s="141"/>
      <c r="E288" s="141"/>
      <c r="F288" s="141"/>
      <c r="G288" s="141"/>
      <c r="H288" s="141"/>
      <c r="I288" s="141"/>
      <c r="J288" s="141"/>
      <c r="K288" s="141"/>
      <c r="L288" s="141"/>
      <c r="M288" s="141"/>
      <c r="N288" s="141"/>
      <c r="O288" s="141"/>
      <c r="P288" s="141"/>
      <c r="Q288" s="141"/>
      <c r="R288" s="141"/>
      <c r="S288" s="141"/>
      <c r="T288" s="141"/>
    </row>
    <row r="289" spans="1:20" ht="15" thickBot="1" x14ac:dyDescent="0.35">
      <c r="A289" s="141"/>
      <c r="B289" s="141"/>
      <c r="C289" s="141"/>
      <c r="D289" s="141"/>
      <c r="E289" s="141"/>
      <c r="F289" s="141"/>
      <c r="G289" s="141"/>
      <c r="H289" s="141"/>
      <c r="I289" s="141"/>
      <c r="J289" s="141"/>
      <c r="K289" s="141"/>
      <c r="L289" s="141"/>
      <c r="M289" s="141"/>
      <c r="N289" s="141"/>
      <c r="O289" s="141"/>
      <c r="P289" s="141"/>
      <c r="Q289" s="141"/>
      <c r="R289" s="141"/>
      <c r="S289" s="141"/>
      <c r="T289" s="141"/>
    </row>
    <row r="290" spans="1:20" ht="15" thickBot="1" x14ac:dyDescent="0.35">
      <c r="A290" s="141"/>
      <c r="B290" s="141"/>
      <c r="C290" s="141"/>
      <c r="D290" s="141"/>
      <c r="E290" s="141"/>
      <c r="F290" s="141"/>
      <c r="G290" s="141"/>
      <c r="H290" s="141"/>
      <c r="I290" s="141"/>
      <c r="J290" s="141"/>
      <c r="K290" s="141"/>
      <c r="L290" s="141"/>
      <c r="M290" s="141"/>
      <c r="N290" s="141"/>
      <c r="O290" s="141"/>
      <c r="P290" s="141"/>
      <c r="Q290" s="141"/>
      <c r="R290" s="141"/>
      <c r="S290" s="141"/>
      <c r="T290" s="141"/>
    </row>
    <row r="291" spans="1:20" ht="15" thickBot="1" x14ac:dyDescent="0.35">
      <c r="A291" s="141"/>
      <c r="B291" s="141"/>
      <c r="C291" s="141"/>
      <c r="D291" s="141"/>
      <c r="E291" s="141"/>
      <c r="F291" s="141"/>
      <c r="G291" s="141"/>
      <c r="H291" s="141"/>
      <c r="I291" s="141"/>
      <c r="J291" s="141"/>
      <c r="K291" s="141"/>
      <c r="L291" s="141"/>
      <c r="M291" s="141"/>
      <c r="N291" s="141"/>
      <c r="O291" s="141"/>
      <c r="P291" s="141"/>
      <c r="Q291" s="141"/>
      <c r="R291" s="141"/>
      <c r="S291" s="141"/>
      <c r="T291" s="141"/>
    </row>
    <row r="292" spans="1:20" ht="15" thickBot="1" x14ac:dyDescent="0.35">
      <c r="A292" s="141"/>
      <c r="B292" s="141"/>
      <c r="C292" s="141"/>
      <c r="D292" s="141"/>
      <c r="E292" s="141"/>
      <c r="F292" s="141"/>
      <c r="G292" s="141"/>
      <c r="H292" s="141"/>
      <c r="I292" s="141"/>
      <c r="J292" s="141"/>
      <c r="K292" s="141"/>
      <c r="L292" s="141"/>
      <c r="M292" s="141"/>
      <c r="N292" s="141"/>
      <c r="O292" s="141"/>
      <c r="P292" s="141"/>
      <c r="Q292" s="141"/>
      <c r="R292" s="141"/>
      <c r="S292" s="141"/>
      <c r="T292" s="141"/>
    </row>
    <row r="293" spans="1:20" ht="15" thickBot="1" x14ac:dyDescent="0.35">
      <c r="A293" s="141"/>
      <c r="B293" s="141"/>
      <c r="C293" s="141"/>
      <c r="D293" s="141"/>
      <c r="E293" s="141"/>
      <c r="F293" s="141"/>
      <c r="G293" s="141"/>
      <c r="H293" s="141"/>
      <c r="I293" s="141"/>
      <c r="J293" s="141"/>
      <c r="K293" s="141"/>
      <c r="L293" s="141"/>
      <c r="M293" s="141"/>
      <c r="N293" s="141"/>
      <c r="O293" s="141"/>
      <c r="P293" s="141"/>
      <c r="Q293" s="141"/>
      <c r="R293" s="141"/>
      <c r="S293" s="141"/>
      <c r="T293" s="141"/>
    </row>
    <row r="294" spans="1:20" ht="15" thickBot="1" x14ac:dyDescent="0.35">
      <c r="A294" s="141"/>
      <c r="B294" s="141"/>
      <c r="C294" s="141"/>
      <c r="D294" s="141"/>
      <c r="E294" s="141"/>
      <c r="F294" s="141"/>
      <c r="G294" s="141"/>
      <c r="H294" s="141"/>
      <c r="I294" s="141"/>
      <c r="J294" s="141"/>
      <c r="K294" s="141"/>
      <c r="L294" s="141"/>
      <c r="M294" s="141"/>
      <c r="N294" s="141"/>
      <c r="O294" s="141"/>
      <c r="P294" s="141"/>
      <c r="Q294" s="141"/>
      <c r="R294" s="141"/>
      <c r="S294" s="141"/>
      <c r="T294" s="141"/>
    </row>
    <row r="295" spans="1:20" ht="15" thickBot="1" x14ac:dyDescent="0.35">
      <c r="A295" s="141"/>
      <c r="B295" s="141"/>
      <c r="C295" s="141"/>
      <c r="D295" s="141"/>
      <c r="E295" s="141"/>
      <c r="F295" s="141"/>
      <c r="G295" s="141"/>
      <c r="H295" s="141"/>
      <c r="I295" s="141"/>
      <c r="J295" s="141"/>
      <c r="K295" s="141"/>
      <c r="L295" s="141"/>
      <c r="M295" s="141"/>
      <c r="N295" s="141"/>
      <c r="O295" s="141"/>
      <c r="P295" s="141"/>
      <c r="Q295" s="141"/>
      <c r="R295" s="141"/>
      <c r="S295" s="141"/>
      <c r="T295" s="141"/>
    </row>
    <row r="296" spans="1:20" ht="15" thickBot="1" x14ac:dyDescent="0.35">
      <c r="A296" s="141"/>
      <c r="B296" s="141"/>
      <c r="C296" s="141"/>
      <c r="D296" s="141"/>
      <c r="E296" s="141"/>
      <c r="F296" s="141"/>
      <c r="G296" s="141"/>
      <c r="H296" s="141"/>
      <c r="I296" s="141"/>
      <c r="J296" s="141"/>
      <c r="K296" s="141"/>
      <c r="L296" s="141"/>
      <c r="M296" s="141"/>
      <c r="N296" s="141"/>
      <c r="O296" s="141"/>
      <c r="P296" s="141"/>
      <c r="Q296" s="141"/>
      <c r="R296" s="141"/>
      <c r="S296" s="141"/>
      <c r="T296" s="141"/>
    </row>
    <row r="297" spans="1:20" ht="15" thickBot="1" x14ac:dyDescent="0.35">
      <c r="A297" s="141"/>
      <c r="B297" s="141"/>
      <c r="C297" s="141"/>
      <c r="D297" s="141"/>
      <c r="E297" s="141"/>
      <c r="F297" s="141"/>
      <c r="G297" s="141"/>
      <c r="H297" s="141"/>
      <c r="I297" s="141"/>
      <c r="J297" s="141"/>
      <c r="K297" s="141"/>
      <c r="L297" s="141"/>
      <c r="M297" s="141"/>
      <c r="N297" s="141"/>
      <c r="O297" s="141"/>
      <c r="P297" s="141"/>
      <c r="Q297" s="141"/>
      <c r="R297" s="141"/>
      <c r="S297" s="141"/>
      <c r="T297" s="141"/>
    </row>
    <row r="298" spans="1:20" ht="15" thickBot="1" x14ac:dyDescent="0.35">
      <c r="A298" s="141"/>
      <c r="B298" s="141"/>
      <c r="C298" s="141"/>
      <c r="D298" s="141"/>
      <c r="E298" s="141"/>
      <c r="F298" s="141"/>
      <c r="G298" s="141"/>
      <c r="H298" s="141"/>
      <c r="I298" s="141"/>
      <c r="J298" s="141"/>
      <c r="K298" s="141"/>
      <c r="L298" s="141"/>
      <c r="M298" s="141"/>
      <c r="N298" s="141"/>
      <c r="O298" s="141"/>
      <c r="P298" s="141"/>
      <c r="Q298" s="141"/>
      <c r="R298" s="141"/>
      <c r="S298" s="141"/>
      <c r="T298" s="141"/>
    </row>
    <row r="299" spans="1:20" ht="15" thickBot="1" x14ac:dyDescent="0.35">
      <c r="A299" s="141"/>
      <c r="B299" s="141"/>
      <c r="C299" s="141"/>
      <c r="D299" s="141"/>
      <c r="E299" s="141"/>
      <c r="F299" s="141"/>
      <c r="G299" s="141"/>
      <c r="H299" s="141"/>
      <c r="I299" s="141"/>
      <c r="J299" s="141"/>
      <c r="K299" s="141"/>
      <c r="L299" s="141"/>
      <c r="M299" s="141"/>
      <c r="N299" s="141"/>
      <c r="O299" s="141"/>
      <c r="P299" s="141"/>
      <c r="Q299" s="141"/>
      <c r="R299" s="141"/>
      <c r="S299" s="141"/>
      <c r="T299" s="141"/>
    </row>
    <row r="300" spans="1:20" ht="15" thickBot="1" x14ac:dyDescent="0.35">
      <c r="A300" s="141"/>
      <c r="B300" s="141"/>
      <c r="C300" s="141"/>
      <c r="D300" s="141"/>
      <c r="E300" s="141"/>
      <c r="F300" s="141"/>
      <c r="G300" s="141"/>
      <c r="H300" s="141"/>
      <c r="I300" s="141"/>
      <c r="J300" s="141"/>
      <c r="K300" s="141"/>
      <c r="L300" s="141"/>
      <c r="M300" s="141"/>
      <c r="N300" s="141"/>
      <c r="O300" s="141"/>
      <c r="P300" s="141"/>
      <c r="Q300" s="141"/>
      <c r="R300" s="141"/>
      <c r="S300" s="141"/>
      <c r="T300" s="141"/>
    </row>
    <row r="301" spans="1:20" ht="15" thickBot="1" x14ac:dyDescent="0.35">
      <c r="A301" s="141"/>
      <c r="B301" s="141"/>
      <c r="C301" s="141"/>
      <c r="D301" s="141"/>
      <c r="E301" s="141"/>
      <c r="F301" s="141"/>
      <c r="G301" s="141"/>
      <c r="H301" s="141"/>
      <c r="I301" s="141"/>
      <c r="J301" s="141"/>
      <c r="K301" s="141"/>
      <c r="L301" s="141"/>
      <c r="M301" s="141"/>
      <c r="N301" s="141"/>
      <c r="O301" s="141"/>
      <c r="P301" s="141"/>
      <c r="Q301" s="141"/>
      <c r="R301" s="141"/>
      <c r="S301" s="141"/>
      <c r="T301" s="141"/>
    </row>
    <row r="302" spans="1:20" ht="15" thickBot="1" x14ac:dyDescent="0.35">
      <c r="A302" s="141"/>
      <c r="B302" s="141"/>
      <c r="C302" s="141"/>
      <c r="D302" s="141"/>
      <c r="E302" s="141"/>
      <c r="F302" s="141"/>
      <c r="G302" s="141"/>
      <c r="H302" s="141"/>
      <c r="I302" s="141"/>
      <c r="J302" s="141"/>
      <c r="K302" s="141"/>
      <c r="L302" s="141"/>
      <c r="M302" s="141"/>
      <c r="N302" s="141"/>
      <c r="O302" s="141"/>
      <c r="P302" s="141"/>
      <c r="Q302" s="141"/>
      <c r="R302" s="141"/>
      <c r="S302" s="141"/>
      <c r="T302" s="141"/>
    </row>
    <row r="303" spans="1:20" ht="15" thickBot="1" x14ac:dyDescent="0.35">
      <c r="A303" s="141"/>
      <c r="B303" s="141"/>
      <c r="C303" s="141"/>
      <c r="D303" s="141"/>
      <c r="E303" s="141"/>
      <c r="F303" s="141"/>
      <c r="G303" s="141"/>
      <c r="H303" s="141"/>
      <c r="I303" s="141"/>
      <c r="J303" s="141"/>
      <c r="K303" s="141"/>
      <c r="L303" s="141"/>
      <c r="M303" s="141"/>
      <c r="N303" s="141"/>
      <c r="O303" s="141"/>
      <c r="P303" s="141"/>
      <c r="Q303" s="141"/>
      <c r="R303" s="141"/>
      <c r="S303" s="141"/>
      <c r="T303" s="141"/>
    </row>
    <row r="304" spans="1:20" ht="15" thickBot="1" x14ac:dyDescent="0.35">
      <c r="A304" s="141"/>
      <c r="B304" s="141"/>
      <c r="C304" s="141"/>
      <c r="D304" s="141"/>
      <c r="E304" s="141"/>
      <c r="F304" s="141"/>
      <c r="G304" s="141"/>
      <c r="H304" s="141"/>
      <c r="I304" s="141"/>
      <c r="J304" s="141"/>
      <c r="K304" s="141"/>
      <c r="L304" s="141"/>
      <c r="M304" s="141"/>
      <c r="N304" s="141"/>
      <c r="O304" s="141"/>
      <c r="P304" s="141"/>
      <c r="Q304" s="141"/>
      <c r="R304" s="141"/>
      <c r="S304" s="141"/>
      <c r="T304" s="141"/>
    </row>
    <row r="305" spans="1:20" ht="15" thickBot="1" x14ac:dyDescent="0.35">
      <c r="A305" s="141"/>
      <c r="B305" s="141"/>
      <c r="C305" s="141"/>
      <c r="D305" s="141"/>
      <c r="E305" s="141"/>
      <c r="F305" s="141"/>
      <c r="G305" s="141"/>
      <c r="H305" s="141"/>
      <c r="I305" s="141"/>
      <c r="J305" s="141"/>
      <c r="K305" s="141"/>
      <c r="L305" s="141"/>
      <c r="M305" s="141"/>
      <c r="N305" s="141"/>
      <c r="O305" s="141"/>
      <c r="P305" s="141"/>
      <c r="Q305" s="141"/>
      <c r="R305" s="141"/>
      <c r="S305" s="141"/>
      <c r="T305" s="141"/>
    </row>
    <row r="306" spans="1:20" ht="15" thickBot="1" x14ac:dyDescent="0.35">
      <c r="A306" s="141"/>
      <c r="B306" s="141"/>
      <c r="C306" s="141"/>
      <c r="D306" s="141"/>
      <c r="E306" s="141"/>
      <c r="F306" s="141"/>
      <c r="G306" s="141"/>
      <c r="H306" s="141"/>
      <c r="I306" s="141"/>
      <c r="J306" s="141"/>
      <c r="K306" s="141"/>
      <c r="L306" s="141"/>
      <c r="M306" s="141"/>
      <c r="N306" s="141"/>
      <c r="O306" s="141"/>
      <c r="P306" s="141"/>
      <c r="Q306" s="141"/>
      <c r="R306" s="141"/>
      <c r="S306" s="141"/>
      <c r="T306" s="141"/>
    </row>
    <row r="307" spans="1:20" ht="15" thickBot="1" x14ac:dyDescent="0.35">
      <c r="A307" s="141"/>
      <c r="B307" s="141"/>
      <c r="C307" s="141"/>
      <c r="D307" s="141"/>
      <c r="E307" s="141"/>
      <c r="F307" s="141"/>
      <c r="G307" s="141"/>
      <c r="H307" s="141"/>
      <c r="I307" s="141"/>
      <c r="J307" s="141"/>
      <c r="K307" s="141"/>
      <c r="L307" s="141"/>
      <c r="M307" s="141"/>
      <c r="N307" s="141"/>
      <c r="O307" s="141"/>
      <c r="P307" s="141"/>
      <c r="Q307" s="141"/>
      <c r="R307" s="141"/>
      <c r="S307" s="141"/>
      <c r="T307" s="141"/>
    </row>
    <row r="308" spans="1:20" ht="15" thickBot="1" x14ac:dyDescent="0.35">
      <c r="A308" s="141"/>
      <c r="B308" s="141"/>
      <c r="C308" s="141"/>
      <c r="D308" s="141"/>
      <c r="E308" s="141"/>
      <c r="F308" s="141"/>
      <c r="G308" s="141"/>
      <c r="H308" s="141"/>
      <c r="I308" s="141"/>
      <c r="J308" s="141"/>
      <c r="K308" s="141"/>
      <c r="L308" s="141"/>
      <c r="M308" s="141"/>
      <c r="N308" s="141"/>
      <c r="O308" s="141"/>
      <c r="P308" s="141"/>
      <c r="Q308" s="141"/>
      <c r="R308" s="141"/>
      <c r="S308" s="141"/>
      <c r="T308" s="141"/>
    </row>
    <row r="309" spans="1:20" ht="15" thickBot="1" x14ac:dyDescent="0.35">
      <c r="A309" s="141"/>
      <c r="B309" s="141"/>
      <c r="C309" s="141"/>
      <c r="D309" s="141"/>
      <c r="E309" s="141"/>
      <c r="F309" s="141"/>
      <c r="G309" s="141"/>
      <c r="H309" s="141"/>
      <c r="I309" s="141"/>
      <c r="J309" s="141"/>
      <c r="K309" s="141"/>
      <c r="L309" s="141"/>
      <c r="M309" s="141"/>
      <c r="N309" s="141"/>
      <c r="O309" s="141"/>
      <c r="P309" s="141"/>
      <c r="Q309" s="141"/>
      <c r="R309" s="141"/>
      <c r="S309" s="141"/>
      <c r="T309" s="141"/>
    </row>
    <row r="310" spans="1:20" ht="15" thickBot="1" x14ac:dyDescent="0.35">
      <c r="A310" s="141"/>
      <c r="B310" s="141"/>
      <c r="C310" s="141"/>
      <c r="D310" s="141"/>
      <c r="E310" s="141"/>
      <c r="F310" s="141"/>
      <c r="G310" s="141"/>
      <c r="H310" s="141"/>
      <c r="I310" s="141"/>
      <c r="J310" s="141"/>
      <c r="K310" s="141"/>
      <c r="L310" s="141"/>
      <c r="M310" s="141"/>
      <c r="N310" s="141"/>
      <c r="O310" s="141"/>
      <c r="P310" s="141"/>
      <c r="Q310" s="141"/>
      <c r="R310" s="141"/>
      <c r="S310" s="141"/>
      <c r="T310" s="141"/>
    </row>
    <row r="311" spans="1:20" ht="15" thickBot="1" x14ac:dyDescent="0.35">
      <c r="A311" s="141"/>
      <c r="B311" s="141"/>
      <c r="C311" s="141"/>
      <c r="D311" s="141"/>
      <c r="E311" s="141"/>
      <c r="F311" s="141"/>
      <c r="G311" s="141"/>
      <c r="H311" s="141"/>
      <c r="I311" s="141"/>
      <c r="J311" s="141"/>
      <c r="K311" s="141"/>
      <c r="L311" s="141"/>
      <c r="M311" s="141"/>
      <c r="N311" s="141"/>
      <c r="O311" s="141"/>
      <c r="P311" s="141"/>
      <c r="Q311" s="141"/>
      <c r="R311" s="141"/>
      <c r="S311" s="141"/>
      <c r="T311" s="141"/>
    </row>
    <row r="312" spans="1:20" ht="15" thickBot="1" x14ac:dyDescent="0.35">
      <c r="A312" s="141"/>
      <c r="B312" s="141"/>
      <c r="C312" s="141"/>
      <c r="D312" s="141"/>
      <c r="E312" s="141"/>
      <c r="F312" s="141"/>
      <c r="G312" s="141"/>
      <c r="H312" s="141"/>
      <c r="I312" s="141"/>
      <c r="J312" s="141"/>
      <c r="K312" s="141"/>
      <c r="L312" s="141"/>
      <c r="M312" s="141"/>
      <c r="N312" s="141"/>
      <c r="O312" s="141"/>
      <c r="P312" s="141"/>
      <c r="Q312" s="141"/>
      <c r="R312" s="141"/>
      <c r="S312" s="141"/>
      <c r="T312" s="141"/>
    </row>
    <row r="313" spans="1:20" ht="15" thickBot="1" x14ac:dyDescent="0.35">
      <c r="A313" s="141"/>
      <c r="B313" s="141"/>
      <c r="C313" s="141"/>
      <c r="D313" s="141"/>
      <c r="E313" s="141"/>
      <c r="F313" s="141"/>
      <c r="G313" s="141"/>
      <c r="H313" s="141"/>
      <c r="I313" s="141"/>
      <c r="J313" s="141"/>
      <c r="K313" s="141"/>
      <c r="L313" s="141"/>
      <c r="M313" s="141"/>
      <c r="N313" s="141"/>
      <c r="O313" s="141"/>
      <c r="P313" s="141"/>
      <c r="Q313" s="141"/>
      <c r="R313" s="141"/>
      <c r="S313" s="141"/>
      <c r="T313" s="141"/>
    </row>
    <row r="314" spans="1:20" ht="15" thickBot="1" x14ac:dyDescent="0.35">
      <c r="A314" s="141"/>
      <c r="B314" s="141"/>
      <c r="C314" s="141"/>
      <c r="D314" s="141"/>
      <c r="E314" s="141"/>
      <c r="F314" s="141"/>
      <c r="G314" s="141"/>
      <c r="H314" s="141"/>
      <c r="I314" s="141"/>
      <c r="J314" s="141"/>
      <c r="K314" s="141"/>
      <c r="L314" s="141"/>
      <c r="M314" s="141"/>
      <c r="N314" s="141"/>
      <c r="O314" s="141"/>
      <c r="P314" s="141"/>
      <c r="Q314" s="141"/>
      <c r="R314" s="141"/>
      <c r="S314" s="141"/>
      <c r="T314" s="141"/>
    </row>
    <row r="315" spans="1:20" ht="15" thickBot="1" x14ac:dyDescent="0.35">
      <c r="A315" s="141"/>
      <c r="B315" s="141"/>
      <c r="C315" s="141"/>
      <c r="D315" s="141"/>
      <c r="E315" s="141"/>
      <c r="F315" s="141"/>
      <c r="G315" s="141"/>
      <c r="H315" s="141"/>
      <c r="I315" s="141"/>
      <c r="J315" s="141"/>
      <c r="K315" s="141"/>
      <c r="L315" s="141"/>
      <c r="M315" s="141"/>
      <c r="N315" s="141"/>
      <c r="O315" s="141"/>
      <c r="P315" s="141"/>
      <c r="Q315" s="141"/>
      <c r="R315" s="141"/>
      <c r="S315" s="141"/>
      <c r="T315" s="141"/>
    </row>
    <row r="316" spans="1:20" ht="15" thickBot="1" x14ac:dyDescent="0.35">
      <c r="A316" s="141"/>
      <c r="B316" s="141"/>
      <c r="C316" s="141"/>
      <c r="D316" s="141"/>
      <c r="E316" s="141"/>
      <c r="F316" s="141"/>
      <c r="G316" s="141"/>
      <c r="H316" s="141"/>
      <c r="I316" s="141"/>
      <c r="J316" s="141"/>
      <c r="K316" s="141"/>
      <c r="L316" s="141"/>
      <c r="M316" s="141"/>
      <c r="N316" s="141"/>
      <c r="O316" s="141"/>
      <c r="P316" s="141"/>
      <c r="Q316" s="141"/>
      <c r="R316" s="141"/>
      <c r="S316" s="141"/>
      <c r="T316" s="141"/>
    </row>
    <row r="317" spans="1:20" ht="15" thickBot="1" x14ac:dyDescent="0.35">
      <c r="A317" s="141"/>
      <c r="B317" s="141"/>
      <c r="C317" s="141"/>
      <c r="D317" s="141"/>
      <c r="E317" s="141"/>
      <c r="F317" s="141"/>
      <c r="G317" s="141"/>
      <c r="H317" s="141"/>
      <c r="I317" s="141"/>
      <c r="J317" s="141"/>
      <c r="K317" s="141"/>
      <c r="L317" s="141"/>
      <c r="M317" s="141"/>
      <c r="N317" s="141"/>
      <c r="O317" s="141"/>
      <c r="P317" s="141"/>
      <c r="Q317" s="141"/>
      <c r="R317" s="141"/>
      <c r="S317" s="141"/>
      <c r="T317" s="141"/>
    </row>
    <row r="318" spans="1:20" ht="15" thickBot="1" x14ac:dyDescent="0.35">
      <c r="A318" s="141"/>
      <c r="B318" s="141"/>
      <c r="C318" s="141"/>
      <c r="D318" s="141"/>
      <c r="E318" s="141"/>
      <c r="F318" s="141"/>
      <c r="G318" s="141"/>
      <c r="H318" s="141"/>
      <c r="I318" s="141"/>
      <c r="J318" s="141"/>
      <c r="K318" s="141"/>
      <c r="L318" s="141"/>
      <c r="M318" s="141"/>
      <c r="N318" s="141"/>
      <c r="O318" s="141"/>
      <c r="P318" s="141"/>
      <c r="Q318" s="141"/>
      <c r="R318" s="141"/>
      <c r="S318" s="141"/>
      <c r="T318" s="141"/>
    </row>
    <row r="319" spans="1:20" ht="15" thickBot="1" x14ac:dyDescent="0.35">
      <c r="A319" s="141"/>
      <c r="B319" s="141"/>
      <c r="C319" s="141"/>
      <c r="D319" s="141"/>
      <c r="E319" s="141"/>
      <c r="F319" s="141"/>
      <c r="G319" s="141"/>
      <c r="H319" s="141"/>
      <c r="I319" s="141"/>
      <c r="J319" s="141"/>
      <c r="K319" s="141"/>
      <c r="L319" s="141"/>
      <c r="M319" s="141"/>
      <c r="N319" s="141"/>
      <c r="O319" s="141"/>
      <c r="P319" s="141"/>
      <c r="Q319" s="141"/>
      <c r="R319" s="141"/>
      <c r="S319" s="141"/>
      <c r="T319" s="141"/>
    </row>
    <row r="320" spans="1:20" ht="15" thickBot="1" x14ac:dyDescent="0.35">
      <c r="A320" s="141"/>
      <c r="B320" s="141"/>
      <c r="C320" s="141"/>
      <c r="D320" s="141"/>
      <c r="E320" s="141"/>
      <c r="F320" s="141"/>
      <c r="G320" s="141"/>
      <c r="H320" s="141"/>
      <c r="I320" s="141"/>
      <c r="J320" s="141"/>
      <c r="K320" s="141"/>
      <c r="L320" s="141"/>
      <c r="M320" s="141"/>
      <c r="N320" s="141"/>
      <c r="O320" s="141"/>
      <c r="P320" s="141"/>
      <c r="Q320" s="141"/>
      <c r="R320" s="141"/>
      <c r="S320" s="141"/>
      <c r="T320" s="141"/>
    </row>
    <row r="321" spans="1:20" ht="15" thickBot="1" x14ac:dyDescent="0.35">
      <c r="A321" s="141"/>
      <c r="B321" s="141"/>
      <c r="C321" s="141"/>
      <c r="D321" s="141"/>
      <c r="E321" s="141"/>
      <c r="F321" s="141"/>
      <c r="G321" s="141"/>
      <c r="H321" s="141"/>
      <c r="I321" s="141"/>
      <c r="J321" s="141"/>
      <c r="K321" s="141"/>
      <c r="L321" s="141"/>
      <c r="M321" s="141"/>
      <c r="N321" s="141"/>
      <c r="O321" s="141"/>
      <c r="P321" s="141"/>
      <c r="Q321" s="141"/>
      <c r="R321" s="141"/>
      <c r="S321" s="141"/>
      <c r="T321" s="141"/>
    </row>
    <row r="322" spans="1:20" ht="15" thickBot="1" x14ac:dyDescent="0.35">
      <c r="A322" s="141"/>
      <c r="B322" s="141"/>
      <c r="C322" s="141"/>
      <c r="D322" s="141"/>
      <c r="E322" s="141"/>
      <c r="F322" s="141"/>
      <c r="G322" s="141"/>
      <c r="H322" s="141"/>
      <c r="I322" s="141"/>
      <c r="J322" s="141"/>
      <c r="K322" s="141"/>
      <c r="L322" s="141"/>
      <c r="M322" s="141"/>
      <c r="N322" s="141"/>
      <c r="O322" s="141"/>
      <c r="P322" s="141"/>
      <c r="Q322" s="141"/>
      <c r="R322" s="141"/>
      <c r="S322" s="141"/>
      <c r="T322" s="141"/>
    </row>
    <row r="323" spans="1:20" ht="15" thickBot="1" x14ac:dyDescent="0.35">
      <c r="A323" s="141"/>
      <c r="B323" s="141"/>
      <c r="C323" s="141"/>
      <c r="D323" s="141"/>
      <c r="E323" s="141"/>
      <c r="F323" s="141"/>
      <c r="G323" s="141"/>
      <c r="H323" s="141"/>
      <c r="I323" s="141"/>
      <c r="J323" s="141"/>
      <c r="K323" s="141"/>
      <c r="L323" s="141"/>
      <c r="M323" s="141"/>
      <c r="N323" s="141"/>
      <c r="O323" s="141"/>
      <c r="P323" s="141"/>
      <c r="Q323" s="141"/>
      <c r="R323" s="141"/>
      <c r="S323" s="141"/>
      <c r="T323" s="141"/>
    </row>
    <row r="324" spans="1:20" ht="15" thickBot="1" x14ac:dyDescent="0.35">
      <c r="A324" s="141"/>
      <c r="B324" s="141"/>
      <c r="C324" s="141"/>
      <c r="D324" s="141"/>
      <c r="E324" s="141"/>
      <c r="F324" s="141"/>
      <c r="G324" s="141"/>
      <c r="H324" s="141"/>
      <c r="I324" s="141"/>
      <c r="J324" s="141"/>
      <c r="K324" s="141"/>
      <c r="L324" s="141"/>
      <c r="M324" s="141"/>
      <c r="N324" s="141"/>
      <c r="O324" s="141"/>
      <c r="P324" s="141"/>
      <c r="Q324" s="141"/>
      <c r="R324" s="141"/>
      <c r="S324" s="141"/>
      <c r="T324" s="141"/>
    </row>
    <row r="325" spans="1:20" ht="15" thickBot="1" x14ac:dyDescent="0.35">
      <c r="A325" s="141"/>
      <c r="B325" s="141"/>
      <c r="C325" s="141"/>
      <c r="D325" s="141"/>
      <c r="E325" s="141"/>
      <c r="F325" s="141"/>
      <c r="G325" s="141"/>
      <c r="H325" s="141"/>
      <c r="I325" s="141"/>
      <c r="J325" s="141"/>
      <c r="K325" s="141"/>
      <c r="L325" s="141"/>
      <c r="M325" s="141"/>
      <c r="N325" s="141"/>
      <c r="O325" s="141"/>
      <c r="P325" s="141"/>
      <c r="Q325" s="141"/>
      <c r="R325" s="141"/>
      <c r="S325" s="141"/>
      <c r="T325" s="141"/>
    </row>
    <row r="326" spans="1:20" ht="15" thickBot="1" x14ac:dyDescent="0.35">
      <c r="A326" s="141"/>
      <c r="B326" s="141"/>
      <c r="C326" s="141"/>
      <c r="D326" s="141"/>
      <c r="E326" s="141"/>
      <c r="F326" s="141"/>
      <c r="G326" s="141"/>
      <c r="H326" s="141"/>
      <c r="I326" s="141"/>
      <c r="J326" s="141"/>
      <c r="K326" s="141"/>
      <c r="L326" s="141"/>
      <c r="M326" s="141"/>
      <c r="N326" s="141"/>
      <c r="O326" s="141"/>
      <c r="P326" s="141"/>
      <c r="Q326" s="141"/>
      <c r="R326" s="141"/>
      <c r="S326" s="141"/>
      <c r="T326" s="141"/>
    </row>
    <row r="327" spans="1:20" ht="15" thickBot="1" x14ac:dyDescent="0.35">
      <c r="A327" s="141"/>
      <c r="B327" s="141"/>
      <c r="C327" s="141"/>
      <c r="D327" s="141"/>
      <c r="E327" s="141"/>
      <c r="F327" s="141"/>
      <c r="G327" s="141"/>
      <c r="H327" s="141"/>
      <c r="I327" s="141"/>
      <c r="J327" s="141"/>
      <c r="K327" s="141"/>
      <c r="L327" s="141"/>
      <c r="M327" s="141"/>
      <c r="N327" s="141"/>
      <c r="O327" s="141"/>
      <c r="P327" s="141"/>
      <c r="Q327" s="141"/>
      <c r="R327" s="141"/>
      <c r="S327" s="141"/>
      <c r="T327" s="141"/>
    </row>
    <row r="328" spans="1:20" ht="15" thickBot="1" x14ac:dyDescent="0.35">
      <c r="A328" s="141"/>
      <c r="B328" s="141"/>
      <c r="C328" s="141"/>
      <c r="D328" s="141"/>
      <c r="E328" s="141"/>
      <c r="F328" s="141"/>
      <c r="G328" s="141"/>
      <c r="H328" s="141"/>
      <c r="I328" s="141"/>
      <c r="J328" s="141"/>
      <c r="K328" s="141"/>
      <c r="L328" s="141"/>
      <c r="M328" s="141"/>
      <c r="N328" s="141"/>
      <c r="O328" s="141"/>
      <c r="P328" s="141"/>
      <c r="Q328" s="141"/>
      <c r="R328" s="141"/>
      <c r="S328" s="141"/>
      <c r="T328" s="141"/>
    </row>
    <row r="329" spans="1:20" ht="15" thickBot="1" x14ac:dyDescent="0.35">
      <c r="A329" s="141"/>
      <c r="B329" s="141"/>
      <c r="C329" s="141"/>
      <c r="D329" s="141"/>
      <c r="E329" s="141"/>
      <c r="F329" s="141"/>
      <c r="G329" s="141"/>
      <c r="H329" s="141"/>
      <c r="I329" s="141"/>
      <c r="J329" s="141"/>
      <c r="K329" s="141"/>
      <c r="L329" s="141"/>
      <c r="M329" s="141"/>
      <c r="N329" s="141"/>
      <c r="O329" s="141"/>
      <c r="P329" s="141"/>
      <c r="Q329" s="141"/>
      <c r="R329" s="141"/>
      <c r="S329" s="141"/>
      <c r="T329" s="141"/>
    </row>
    <row r="330" spans="1:20" ht="15" thickBot="1" x14ac:dyDescent="0.35">
      <c r="A330" s="141"/>
      <c r="B330" s="141"/>
      <c r="C330" s="141"/>
      <c r="D330" s="141"/>
      <c r="E330" s="141"/>
      <c r="F330" s="141"/>
      <c r="G330" s="141"/>
      <c r="H330" s="141"/>
      <c r="I330" s="141"/>
      <c r="J330" s="141"/>
      <c r="K330" s="141"/>
      <c r="L330" s="141"/>
      <c r="M330" s="141"/>
      <c r="N330" s="141"/>
      <c r="O330" s="141"/>
      <c r="P330" s="141"/>
      <c r="Q330" s="141"/>
      <c r="R330" s="141"/>
      <c r="S330" s="141"/>
      <c r="T330" s="141"/>
    </row>
    <row r="331" spans="1:20" ht="15" thickBot="1" x14ac:dyDescent="0.35">
      <c r="A331" s="141"/>
      <c r="B331" s="141"/>
      <c r="C331" s="141"/>
      <c r="D331" s="141"/>
      <c r="E331" s="141"/>
      <c r="F331" s="141"/>
      <c r="G331" s="141"/>
      <c r="H331" s="141"/>
      <c r="I331" s="141"/>
      <c r="J331" s="141"/>
      <c r="K331" s="141"/>
      <c r="L331" s="141"/>
      <c r="M331" s="141"/>
      <c r="N331" s="141"/>
      <c r="O331" s="141"/>
      <c r="P331" s="141"/>
      <c r="Q331" s="141"/>
      <c r="R331" s="141"/>
      <c r="S331" s="141"/>
      <c r="T331" s="141"/>
    </row>
    <row r="332" spans="1:20" ht="15" thickBot="1" x14ac:dyDescent="0.35">
      <c r="A332" s="141"/>
      <c r="B332" s="141"/>
      <c r="C332" s="141"/>
      <c r="D332" s="141"/>
      <c r="E332" s="141"/>
      <c r="F332" s="141"/>
      <c r="G332" s="141"/>
      <c r="H332" s="141"/>
      <c r="I332" s="141"/>
      <c r="J332" s="141"/>
      <c r="K332" s="141"/>
      <c r="L332" s="141"/>
      <c r="M332" s="141"/>
      <c r="N332" s="141"/>
      <c r="O332" s="141"/>
      <c r="P332" s="141"/>
      <c r="Q332" s="141"/>
      <c r="R332" s="141"/>
      <c r="S332" s="141"/>
      <c r="T332" s="141"/>
    </row>
    <row r="333" spans="1:20" ht="15" thickBot="1" x14ac:dyDescent="0.35">
      <c r="A333" s="141"/>
      <c r="B333" s="141"/>
      <c r="C333" s="141"/>
      <c r="D333" s="141"/>
      <c r="E333" s="141"/>
      <c r="F333" s="141"/>
      <c r="G333" s="141"/>
      <c r="H333" s="141"/>
      <c r="I333" s="141"/>
      <c r="J333" s="141"/>
      <c r="K333" s="141"/>
      <c r="L333" s="141"/>
      <c r="M333" s="141"/>
      <c r="N333" s="141"/>
      <c r="O333" s="141"/>
      <c r="P333" s="141"/>
      <c r="Q333" s="141"/>
      <c r="R333" s="141"/>
      <c r="S333" s="141"/>
      <c r="T333" s="141"/>
    </row>
    <row r="334" spans="1:20" ht="15" thickBot="1" x14ac:dyDescent="0.35">
      <c r="A334" s="141"/>
      <c r="B334" s="141"/>
      <c r="C334" s="141"/>
      <c r="D334" s="141"/>
      <c r="E334" s="141"/>
      <c r="F334" s="141"/>
      <c r="G334" s="141"/>
      <c r="H334" s="141"/>
      <c r="I334" s="141"/>
      <c r="J334" s="141"/>
      <c r="K334" s="141"/>
      <c r="L334" s="141"/>
      <c r="M334" s="141"/>
      <c r="N334" s="141"/>
      <c r="O334" s="141"/>
      <c r="P334" s="141"/>
      <c r="Q334" s="141"/>
      <c r="R334" s="141"/>
      <c r="S334" s="141"/>
      <c r="T334" s="141"/>
    </row>
    <row r="335" spans="1:20" ht="15" thickBot="1" x14ac:dyDescent="0.35">
      <c r="A335" s="141"/>
      <c r="B335" s="141"/>
      <c r="C335" s="141"/>
      <c r="D335" s="141"/>
      <c r="E335" s="141"/>
      <c r="F335" s="141"/>
      <c r="G335" s="141"/>
      <c r="H335" s="141"/>
      <c r="I335" s="141"/>
      <c r="J335" s="141"/>
      <c r="K335" s="141"/>
      <c r="L335" s="141"/>
      <c r="M335" s="141"/>
      <c r="N335" s="141"/>
      <c r="O335" s="141"/>
      <c r="P335" s="141"/>
      <c r="Q335" s="141"/>
      <c r="R335" s="141"/>
      <c r="S335" s="141"/>
      <c r="T335" s="141"/>
    </row>
    <row r="336" spans="1:20" ht="15" thickBot="1" x14ac:dyDescent="0.35">
      <c r="A336" s="141"/>
      <c r="B336" s="141"/>
      <c r="C336" s="141"/>
      <c r="D336" s="141"/>
      <c r="E336" s="141"/>
      <c r="F336" s="141"/>
      <c r="G336" s="141"/>
      <c r="H336" s="141"/>
      <c r="I336" s="141"/>
      <c r="J336" s="141"/>
      <c r="K336" s="141"/>
      <c r="L336" s="141"/>
      <c r="M336" s="141"/>
      <c r="N336" s="141"/>
      <c r="O336" s="141"/>
      <c r="P336" s="141"/>
      <c r="Q336" s="141"/>
      <c r="R336" s="141"/>
      <c r="S336" s="141"/>
      <c r="T336" s="141"/>
    </row>
    <row r="337" spans="1:20" ht="15" thickBot="1" x14ac:dyDescent="0.35">
      <c r="A337" s="141"/>
      <c r="B337" s="141"/>
      <c r="C337" s="141"/>
      <c r="D337" s="141"/>
      <c r="E337" s="141"/>
      <c r="F337" s="141"/>
      <c r="G337" s="141"/>
      <c r="H337" s="141"/>
      <c r="I337" s="141"/>
      <c r="J337" s="141"/>
      <c r="K337" s="141"/>
      <c r="L337" s="141"/>
      <c r="M337" s="141"/>
      <c r="N337" s="141"/>
      <c r="O337" s="141"/>
      <c r="P337" s="141"/>
      <c r="Q337" s="141"/>
      <c r="R337" s="141"/>
      <c r="S337" s="141"/>
      <c r="T337" s="141"/>
    </row>
    <row r="338" spans="1:20" ht="15" thickBot="1" x14ac:dyDescent="0.35">
      <c r="A338" s="141"/>
      <c r="B338" s="141"/>
      <c r="C338" s="141"/>
      <c r="D338" s="141"/>
      <c r="E338" s="141"/>
      <c r="F338" s="141"/>
      <c r="G338" s="141"/>
      <c r="H338" s="141"/>
      <c r="I338" s="141"/>
      <c r="J338" s="141"/>
      <c r="K338" s="141"/>
      <c r="L338" s="141"/>
      <c r="M338" s="141"/>
      <c r="N338" s="141"/>
      <c r="O338" s="141"/>
      <c r="P338" s="141"/>
      <c r="Q338" s="141"/>
      <c r="R338" s="141"/>
      <c r="S338" s="141"/>
      <c r="T338" s="141"/>
    </row>
    <row r="339" spans="1:20" ht="15" thickBot="1" x14ac:dyDescent="0.35">
      <c r="A339" s="141"/>
      <c r="B339" s="141"/>
      <c r="C339" s="141"/>
      <c r="D339" s="141"/>
      <c r="E339" s="141"/>
      <c r="F339" s="141"/>
      <c r="G339" s="141"/>
      <c r="H339" s="141"/>
      <c r="I339" s="141"/>
      <c r="J339" s="141"/>
      <c r="K339" s="141"/>
      <c r="L339" s="141"/>
      <c r="M339" s="141"/>
      <c r="N339" s="141"/>
      <c r="O339" s="141"/>
      <c r="P339" s="141"/>
      <c r="Q339" s="141"/>
      <c r="R339" s="141"/>
      <c r="S339" s="141"/>
      <c r="T339" s="141"/>
    </row>
    <row r="340" spans="1:20" ht="15" thickBot="1" x14ac:dyDescent="0.35">
      <c r="A340" s="141"/>
      <c r="B340" s="141"/>
      <c r="C340" s="141"/>
      <c r="D340" s="141"/>
      <c r="E340" s="141"/>
      <c r="F340" s="141"/>
      <c r="G340" s="141"/>
      <c r="H340" s="141"/>
      <c r="I340" s="141"/>
      <c r="J340" s="141"/>
      <c r="K340" s="141"/>
      <c r="L340" s="141"/>
      <c r="M340" s="141"/>
      <c r="N340" s="141"/>
      <c r="O340" s="141"/>
      <c r="P340" s="141"/>
      <c r="Q340" s="141"/>
      <c r="R340" s="141"/>
      <c r="S340" s="141"/>
      <c r="T340" s="141"/>
    </row>
    <row r="341" spans="1:20" ht="15" thickBot="1" x14ac:dyDescent="0.35">
      <c r="A341" s="141"/>
      <c r="B341" s="141"/>
      <c r="C341" s="141"/>
      <c r="D341" s="141"/>
      <c r="E341" s="141"/>
      <c r="F341" s="141"/>
      <c r="G341" s="141"/>
      <c r="H341" s="141"/>
      <c r="I341" s="141"/>
      <c r="J341" s="141"/>
      <c r="K341" s="141"/>
      <c r="L341" s="141"/>
      <c r="M341" s="141"/>
      <c r="N341" s="141"/>
      <c r="O341" s="141"/>
      <c r="P341" s="141"/>
      <c r="Q341" s="141"/>
      <c r="R341" s="141"/>
      <c r="S341" s="141"/>
      <c r="T341" s="141"/>
    </row>
    <row r="342" spans="1:20" ht="15" thickBot="1" x14ac:dyDescent="0.35">
      <c r="A342" s="141"/>
      <c r="B342" s="141"/>
      <c r="C342" s="141"/>
      <c r="D342" s="141"/>
      <c r="E342" s="141"/>
      <c r="F342" s="141"/>
      <c r="G342" s="141"/>
      <c r="H342" s="141"/>
      <c r="I342" s="141"/>
      <c r="J342" s="141"/>
      <c r="K342" s="141"/>
      <c r="L342" s="141"/>
      <c r="M342" s="141"/>
      <c r="N342" s="141"/>
      <c r="O342" s="141"/>
      <c r="P342" s="141"/>
      <c r="Q342" s="141"/>
      <c r="R342" s="141"/>
      <c r="S342" s="141"/>
      <c r="T342" s="141"/>
    </row>
    <row r="343" spans="1:20" ht="15" thickBot="1" x14ac:dyDescent="0.35">
      <c r="A343" s="141"/>
      <c r="B343" s="141"/>
      <c r="C343" s="141"/>
      <c r="D343" s="141"/>
      <c r="E343" s="141"/>
      <c r="F343" s="141"/>
      <c r="G343" s="141"/>
      <c r="H343" s="141"/>
      <c r="I343" s="141"/>
      <c r="J343" s="141"/>
      <c r="K343" s="141"/>
      <c r="L343" s="141"/>
      <c r="M343" s="141"/>
      <c r="N343" s="141"/>
      <c r="O343" s="141"/>
      <c r="P343" s="141"/>
      <c r="Q343" s="141"/>
      <c r="R343" s="141"/>
      <c r="S343" s="141"/>
      <c r="T343" s="141"/>
    </row>
    <row r="344" spans="1:20" ht="15" thickBot="1" x14ac:dyDescent="0.35">
      <c r="A344" s="141"/>
      <c r="B344" s="141"/>
      <c r="C344" s="141"/>
      <c r="D344" s="141"/>
      <c r="E344" s="141"/>
      <c r="F344" s="141"/>
      <c r="G344" s="141"/>
      <c r="H344" s="141"/>
      <c r="I344" s="141"/>
      <c r="J344" s="141"/>
      <c r="K344" s="141"/>
      <c r="L344" s="141"/>
      <c r="M344" s="141"/>
      <c r="N344" s="141"/>
      <c r="O344" s="141"/>
      <c r="P344" s="141"/>
      <c r="Q344" s="141"/>
      <c r="R344" s="141"/>
      <c r="S344" s="141"/>
      <c r="T344" s="141"/>
    </row>
    <row r="345" spans="1:20" ht="15" thickBot="1" x14ac:dyDescent="0.35">
      <c r="A345" s="141"/>
      <c r="B345" s="141"/>
      <c r="C345" s="141"/>
      <c r="D345" s="141"/>
      <c r="E345" s="141"/>
      <c r="F345" s="141"/>
      <c r="G345" s="141"/>
      <c r="H345" s="141"/>
      <c r="I345" s="141"/>
      <c r="J345" s="141"/>
      <c r="K345" s="141"/>
      <c r="L345" s="141"/>
      <c r="M345" s="141"/>
      <c r="N345" s="141"/>
      <c r="O345" s="141"/>
      <c r="P345" s="141"/>
      <c r="Q345" s="141"/>
      <c r="R345" s="141"/>
      <c r="S345" s="141"/>
      <c r="T345" s="141"/>
    </row>
    <row r="346" spans="1:20" ht="15" thickBot="1" x14ac:dyDescent="0.35">
      <c r="A346" s="141"/>
      <c r="B346" s="141"/>
      <c r="C346" s="141"/>
      <c r="D346" s="141"/>
      <c r="E346" s="141"/>
      <c r="F346" s="141"/>
      <c r="G346" s="141"/>
      <c r="H346" s="141"/>
      <c r="I346" s="141"/>
      <c r="J346" s="141"/>
      <c r="K346" s="141"/>
      <c r="L346" s="141"/>
      <c r="M346" s="141"/>
      <c r="N346" s="141"/>
      <c r="O346" s="141"/>
      <c r="P346" s="141"/>
      <c r="Q346" s="141"/>
      <c r="R346" s="141"/>
      <c r="S346" s="141"/>
      <c r="T346" s="141"/>
    </row>
    <row r="347" spans="1:20" ht="15" thickBot="1" x14ac:dyDescent="0.35">
      <c r="A347" s="141"/>
      <c r="B347" s="141"/>
      <c r="C347" s="141"/>
      <c r="D347" s="141"/>
      <c r="E347" s="141"/>
      <c r="F347" s="141"/>
      <c r="G347" s="141"/>
      <c r="H347" s="141"/>
      <c r="I347" s="141"/>
      <c r="J347" s="141"/>
      <c r="K347" s="141"/>
      <c r="L347" s="141"/>
      <c r="M347" s="141"/>
      <c r="N347" s="141"/>
      <c r="O347" s="141"/>
      <c r="P347" s="141"/>
      <c r="Q347" s="141"/>
      <c r="R347" s="141"/>
      <c r="S347" s="141"/>
      <c r="T347" s="141"/>
    </row>
    <row r="348" spans="1:20" ht="15" thickBot="1" x14ac:dyDescent="0.35">
      <c r="A348" s="141"/>
      <c r="B348" s="141"/>
      <c r="C348" s="141"/>
      <c r="D348" s="141"/>
      <c r="E348" s="141"/>
      <c r="F348" s="141"/>
      <c r="G348" s="141"/>
      <c r="H348" s="141"/>
      <c r="I348" s="141"/>
      <c r="J348" s="141"/>
      <c r="K348" s="141"/>
      <c r="L348" s="141"/>
      <c r="M348" s="141"/>
      <c r="N348" s="141"/>
      <c r="O348" s="141"/>
      <c r="P348" s="141"/>
      <c r="Q348" s="141"/>
      <c r="R348" s="141"/>
      <c r="S348" s="141"/>
      <c r="T348" s="141"/>
    </row>
    <row r="349" spans="1:20" ht="15" thickBot="1" x14ac:dyDescent="0.35">
      <c r="A349" s="141"/>
      <c r="B349" s="141"/>
      <c r="C349" s="141"/>
      <c r="D349" s="141"/>
      <c r="E349" s="141"/>
      <c r="F349" s="141"/>
      <c r="G349" s="141"/>
      <c r="H349" s="141"/>
      <c r="I349" s="141"/>
      <c r="J349" s="141"/>
      <c r="K349" s="141"/>
      <c r="L349" s="141"/>
      <c r="M349" s="141"/>
      <c r="N349" s="141"/>
      <c r="O349" s="141"/>
      <c r="P349" s="141"/>
      <c r="Q349" s="141"/>
      <c r="R349" s="141"/>
      <c r="S349" s="141"/>
      <c r="T349" s="141"/>
    </row>
    <row r="350" spans="1:20" ht="15" thickBot="1" x14ac:dyDescent="0.35">
      <c r="A350" s="141"/>
      <c r="B350" s="141"/>
      <c r="C350" s="141"/>
      <c r="D350" s="141"/>
      <c r="E350" s="141"/>
      <c r="F350" s="141"/>
      <c r="G350" s="141"/>
      <c r="H350" s="141"/>
      <c r="I350" s="141"/>
      <c r="J350" s="141"/>
      <c r="K350" s="141"/>
      <c r="L350" s="141"/>
      <c r="M350" s="141"/>
      <c r="N350" s="141"/>
      <c r="O350" s="141"/>
      <c r="P350" s="141"/>
      <c r="Q350" s="141"/>
      <c r="R350" s="141"/>
      <c r="S350" s="141"/>
      <c r="T350" s="141"/>
    </row>
    <row r="351" spans="1:20" ht="15" thickBot="1" x14ac:dyDescent="0.35">
      <c r="A351" s="141"/>
      <c r="B351" s="141"/>
      <c r="C351" s="141"/>
      <c r="D351" s="141"/>
      <c r="E351" s="141"/>
      <c r="F351" s="141"/>
      <c r="G351" s="141"/>
      <c r="H351" s="141"/>
      <c r="I351" s="141"/>
      <c r="J351" s="141"/>
      <c r="K351" s="141"/>
      <c r="L351" s="141"/>
      <c r="M351" s="141"/>
      <c r="N351" s="141"/>
      <c r="O351" s="141"/>
      <c r="P351" s="141"/>
      <c r="Q351" s="141"/>
      <c r="R351" s="141"/>
      <c r="S351" s="141"/>
      <c r="T351" s="141"/>
    </row>
    <row r="352" spans="1:20" ht="15" thickBot="1" x14ac:dyDescent="0.35">
      <c r="A352" s="141"/>
      <c r="B352" s="141"/>
      <c r="C352" s="141"/>
      <c r="D352" s="141"/>
      <c r="E352" s="141"/>
      <c r="F352" s="141"/>
      <c r="G352" s="141"/>
      <c r="H352" s="141"/>
      <c r="I352" s="141"/>
      <c r="J352" s="141"/>
      <c r="K352" s="141"/>
      <c r="L352" s="141"/>
      <c r="M352" s="141"/>
      <c r="N352" s="141"/>
      <c r="O352" s="141"/>
      <c r="P352" s="141"/>
      <c r="Q352" s="141"/>
      <c r="R352" s="141"/>
      <c r="S352" s="141"/>
      <c r="T352" s="141"/>
    </row>
    <row r="353" spans="1:20" ht="15" thickBot="1" x14ac:dyDescent="0.35">
      <c r="A353" s="141"/>
      <c r="B353" s="141"/>
      <c r="C353" s="141"/>
      <c r="D353" s="141"/>
      <c r="E353" s="141"/>
      <c r="F353" s="141"/>
      <c r="G353" s="141"/>
      <c r="H353" s="141"/>
      <c r="I353" s="141"/>
      <c r="J353" s="141"/>
      <c r="K353" s="141"/>
      <c r="L353" s="141"/>
      <c r="M353" s="141"/>
      <c r="N353" s="141"/>
      <c r="O353" s="141"/>
      <c r="P353" s="141"/>
      <c r="Q353" s="141"/>
      <c r="R353" s="141"/>
      <c r="S353" s="141"/>
      <c r="T353" s="141"/>
    </row>
    <row r="354" spans="1:20" ht="15" thickBot="1" x14ac:dyDescent="0.35">
      <c r="A354" s="141"/>
      <c r="B354" s="141"/>
      <c r="C354" s="141"/>
      <c r="D354" s="141"/>
      <c r="E354" s="141"/>
      <c r="F354" s="141"/>
      <c r="G354" s="141"/>
      <c r="H354" s="141"/>
      <c r="I354" s="141"/>
      <c r="J354" s="141"/>
      <c r="K354" s="141"/>
      <c r="L354" s="141"/>
      <c r="M354" s="141"/>
      <c r="N354" s="141"/>
      <c r="O354" s="141"/>
      <c r="P354" s="141"/>
      <c r="Q354" s="141"/>
      <c r="R354" s="141"/>
      <c r="S354" s="141"/>
      <c r="T354" s="141"/>
    </row>
    <row r="355" spans="1:20" ht="15" thickBot="1" x14ac:dyDescent="0.35">
      <c r="A355" s="141"/>
      <c r="B355" s="141"/>
      <c r="C355" s="141"/>
      <c r="D355" s="141"/>
      <c r="E355" s="141"/>
      <c r="F355" s="141"/>
      <c r="G355" s="141"/>
      <c r="H355" s="141"/>
      <c r="I355" s="141"/>
      <c r="J355" s="141"/>
      <c r="K355" s="141"/>
      <c r="L355" s="141"/>
      <c r="M355" s="141"/>
      <c r="N355" s="141"/>
      <c r="O355" s="141"/>
      <c r="P355" s="141"/>
      <c r="Q355" s="141"/>
      <c r="R355" s="141"/>
      <c r="S355" s="141"/>
      <c r="T355" s="141"/>
    </row>
    <row r="356" spans="1:20" ht="15" thickBot="1" x14ac:dyDescent="0.35">
      <c r="A356" s="141"/>
      <c r="B356" s="141"/>
      <c r="C356" s="141"/>
      <c r="D356" s="141"/>
      <c r="E356" s="141"/>
      <c r="F356" s="141"/>
      <c r="G356" s="141"/>
      <c r="H356" s="141"/>
      <c r="I356" s="141"/>
      <c r="J356" s="141"/>
      <c r="K356" s="141"/>
      <c r="L356" s="141"/>
      <c r="M356" s="141"/>
      <c r="N356" s="141"/>
      <c r="O356" s="141"/>
      <c r="P356" s="141"/>
      <c r="Q356" s="141"/>
      <c r="R356" s="141"/>
      <c r="S356" s="141"/>
      <c r="T356" s="141"/>
    </row>
    <row r="357" spans="1:20" ht="15" thickBot="1" x14ac:dyDescent="0.35">
      <c r="A357" s="141"/>
      <c r="B357" s="141"/>
      <c r="C357" s="141"/>
      <c r="D357" s="141"/>
      <c r="E357" s="141"/>
      <c r="F357" s="141"/>
      <c r="G357" s="141"/>
      <c r="H357" s="141"/>
      <c r="I357" s="141"/>
      <c r="J357" s="141"/>
      <c r="K357" s="141"/>
      <c r="L357" s="141"/>
      <c r="M357" s="141"/>
      <c r="N357" s="141"/>
      <c r="O357" s="141"/>
      <c r="P357" s="141"/>
      <c r="Q357" s="141"/>
      <c r="R357" s="141"/>
      <c r="S357" s="141"/>
      <c r="T357" s="141"/>
    </row>
    <row r="358" spans="1:20" ht="15" thickBot="1" x14ac:dyDescent="0.35">
      <c r="A358" s="141"/>
      <c r="B358" s="141"/>
      <c r="C358" s="141"/>
      <c r="D358" s="141"/>
      <c r="E358" s="141"/>
      <c r="F358" s="141"/>
      <c r="G358" s="141"/>
      <c r="H358" s="141"/>
      <c r="I358" s="141"/>
      <c r="J358" s="141"/>
      <c r="K358" s="141"/>
      <c r="L358" s="141"/>
      <c r="M358" s="141"/>
      <c r="N358" s="141"/>
      <c r="O358" s="141"/>
      <c r="P358" s="141"/>
      <c r="Q358" s="141"/>
      <c r="R358" s="141"/>
      <c r="S358" s="141"/>
      <c r="T358" s="141"/>
    </row>
    <row r="359" spans="1:20" ht="15" thickBot="1" x14ac:dyDescent="0.35">
      <c r="A359" s="141"/>
      <c r="B359" s="141"/>
      <c r="C359" s="141"/>
      <c r="D359" s="141"/>
      <c r="E359" s="141"/>
      <c r="F359" s="141"/>
      <c r="G359" s="141"/>
      <c r="H359" s="141"/>
      <c r="I359" s="141"/>
      <c r="J359" s="141"/>
      <c r="K359" s="141"/>
      <c r="L359" s="141"/>
      <c r="M359" s="141"/>
      <c r="N359" s="141"/>
      <c r="O359" s="141"/>
      <c r="P359" s="141"/>
      <c r="Q359" s="141"/>
      <c r="R359" s="141"/>
      <c r="S359" s="141"/>
      <c r="T359" s="141"/>
    </row>
    <row r="360" spans="1:20" ht="15" thickBot="1" x14ac:dyDescent="0.35">
      <c r="A360" s="141"/>
      <c r="B360" s="141"/>
      <c r="C360" s="141"/>
      <c r="D360" s="141"/>
      <c r="E360" s="141"/>
      <c r="F360" s="141"/>
      <c r="G360" s="141"/>
      <c r="H360" s="141"/>
      <c r="I360" s="141"/>
      <c r="J360" s="141"/>
      <c r="K360" s="141"/>
      <c r="L360" s="141"/>
      <c r="M360" s="141"/>
      <c r="N360" s="141"/>
      <c r="O360" s="141"/>
      <c r="P360" s="141"/>
      <c r="Q360" s="141"/>
      <c r="R360" s="141"/>
      <c r="S360" s="141"/>
      <c r="T360" s="141"/>
    </row>
    <row r="361" spans="1:20" ht="15" thickBot="1" x14ac:dyDescent="0.35">
      <c r="A361" s="141"/>
      <c r="B361" s="141"/>
      <c r="C361" s="141"/>
      <c r="D361" s="141"/>
      <c r="E361" s="141"/>
      <c r="F361" s="141"/>
      <c r="G361" s="141"/>
      <c r="H361" s="141"/>
      <c r="I361" s="141"/>
      <c r="J361" s="141"/>
      <c r="K361" s="141"/>
      <c r="L361" s="141"/>
      <c r="M361" s="141"/>
      <c r="N361" s="141"/>
      <c r="O361" s="141"/>
      <c r="P361" s="141"/>
      <c r="Q361" s="141"/>
      <c r="R361" s="141"/>
      <c r="S361" s="141"/>
      <c r="T361" s="141"/>
    </row>
    <row r="362" spans="1:20" ht="15" thickBot="1" x14ac:dyDescent="0.35">
      <c r="A362" s="141"/>
      <c r="B362" s="141"/>
      <c r="C362" s="141"/>
      <c r="D362" s="141"/>
      <c r="E362" s="141"/>
      <c r="F362" s="141"/>
      <c r="G362" s="141"/>
      <c r="H362" s="141"/>
      <c r="I362" s="141"/>
      <c r="J362" s="141"/>
      <c r="K362" s="141"/>
      <c r="L362" s="141"/>
      <c r="M362" s="141"/>
      <c r="N362" s="141"/>
      <c r="O362" s="141"/>
      <c r="P362" s="141"/>
      <c r="Q362" s="141"/>
      <c r="R362" s="141"/>
      <c r="S362" s="141"/>
      <c r="T362" s="141"/>
    </row>
    <row r="363" spans="1:20" ht="15" thickBot="1" x14ac:dyDescent="0.35">
      <c r="A363" s="141"/>
      <c r="B363" s="141"/>
      <c r="C363" s="141"/>
      <c r="D363" s="141"/>
      <c r="E363" s="141"/>
      <c r="F363" s="141"/>
      <c r="G363" s="141"/>
      <c r="H363" s="141"/>
      <c r="I363" s="141"/>
      <c r="J363" s="141"/>
      <c r="K363" s="141"/>
      <c r="L363" s="141"/>
      <c r="M363" s="141"/>
      <c r="N363" s="141"/>
      <c r="O363" s="141"/>
      <c r="P363" s="141"/>
      <c r="Q363" s="141"/>
      <c r="R363" s="141"/>
      <c r="S363" s="141"/>
      <c r="T363" s="141"/>
    </row>
    <row r="364" spans="1:20" ht="15" thickBot="1" x14ac:dyDescent="0.35">
      <c r="A364" s="141"/>
      <c r="B364" s="141"/>
      <c r="C364" s="141"/>
      <c r="D364" s="141"/>
      <c r="E364" s="141"/>
      <c r="F364" s="141"/>
      <c r="G364" s="141"/>
      <c r="H364" s="141"/>
      <c r="I364" s="141"/>
      <c r="J364" s="141"/>
      <c r="K364" s="141"/>
      <c r="L364" s="141"/>
      <c r="M364" s="141"/>
      <c r="N364" s="141"/>
      <c r="O364" s="141"/>
      <c r="P364" s="141"/>
      <c r="Q364" s="141"/>
      <c r="R364" s="141"/>
      <c r="S364" s="141"/>
      <c r="T364" s="141"/>
    </row>
    <row r="365" spans="1:20" ht="15" thickBot="1" x14ac:dyDescent="0.35">
      <c r="A365" s="141"/>
      <c r="B365" s="141"/>
      <c r="C365" s="141"/>
      <c r="D365" s="141"/>
      <c r="E365" s="141"/>
      <c r="F365" s="141"/>
      <c r="G365" s="141"/>
      <c r="H365" s="141"/>
      <c r="I365" s="141"/>
      <c r="J365" s="141"/>
      <c r="K365" s="141"/>
      <c r="L365" s="141"/>
      <c r="M365" s="141"/>
      <c r="N365" s="141"/>
      <c r="O365" s="141"/>
      <c r="P365" s="141"/>
      <c r="Q365" s="141"/>
      <c r="R365" s="141"/>
      <c r="S365" s="141"/>
      <c r="T365" s="141"/>
    </row>
    <row r="366" spans="1:20" ht="15" thickBot="1" x14ac:dyDescent="0.35">
      <c r="A366" s="141"/>
      <c r="B366" s="141"/>
      <c r="C366" s="141"/>
      <c r="D366" s="141"/>
      <c r="E366" s="141"/>
      <c r="F366" s="141"/>
      <c r="G366" s="141"/>
      <c r="H366" s="141"/>
      <c r="I366" s="141"/>
      <c r="J366" s="141"/>
      <c r="K366" s="141"/>
      <c r="L366" s="141"/>
      <c r="M366" s="141"/>
      <c r="N366" s="141"/>
      <c r="O366" s="141"/>
      <c r="P366" s="141"/>
      <c r="Q366" s="141"/>
      <c r="R366" s="141"/>
      <c r="S366" s="141"/>
      <c r="T366" s="141"/>
    </row>
    <row r="367" spans="1:20" ht="15" thickBot="1" x14ac:dyDescent="0.35">
      <c r="A367" s="141"/>
      <c r="B367" s="141"/>
      <c r="C367" s="141"/>
      <c r="D367" s="141"/>
      <c r="E367" s="141"/>
      <c r="F367" s="141"/>
      <c r="G367" s="141"/>
      <c r="H367" s="141"/>
      <c r="I367" s="141"/>
      <c r="J367" s="141"/>
      <c r="K367" s="141"/>
      <c r="L367" s="141"/>
      <c r="M367" s="141"/>
      <c r="N367" s="141"/>
      <c r="O367" s="141"/>
      <c r="P367" s="141"/>
      <c r="Q367" s="141"/>
      <c r="R367" s="141"/>
      <c r="S367" s="141"/>
      <c r="T367" s="141"/>
    </row>
    <row r="368" spans="1:20" ht="15" thickBot="1" x14ac:dyDescent="0.35">
      <c r="A368" s="141"/>
      <c r="B368" s="141"/>
      <c r="C368" s="141"/>
      <c r="D368" s="141"/>
      <c r="E368" s="141"/>
      <c r="F368" s="141"/>
      <c r="G368" s="141"/>
      <c r="H368" s="141"/>
      <c r="I368" s="141"/>
      <c r="J368" s="141"/>
      <c r="K368" s="141"/>
      <c r="L368" s="141"/>
      <c r="M368" s="141"/>
      <c r="N368" s="141"/>
      <c r="O368" s="141"/>
      <c r="P368" s="141"/>
      <c r="Q368" s="141"/>
      <c r="R368" s="141"/>
      <c r="S368" s="141"/>
      <c r="T368" s="141"/>
    </row>
    <row r="369" spans="1:20" ht="15" thickBot="1" x14ac:dyDescent="0.35">
      <c r="A369" s="141"/>
      <c r="B369" s="141"/>
      <c r="C369" s="141"/>
      <c r="D369" s="141"/>
      <c r="E369" s="141"/>
      <c r="F369" s="141"/>
      <c r="G369" s="141"/>
      <c r="H369" s="141"/>
      <c r="I369" s="141"/>
      <c r="J369" s="141"/>
      <c r="K369" s="141"/>
      <c r="L369" s="141"/>
      <c r="M369" s="141"/>
      <c r="N369" s="141"/>
      <c r="O369" s="141"/>
      <c r="P369" s="141"/>
      <c r="Q369" s="141"/>
      <c r="R369" s="141"/>
      <c r="S369" s="141"/>
      <c r="T369" s="141"/>
    </row>
    <row r="370" spans="1:20" ht="15" thickBot="1" x14ac:dyDescent="0.35">
      <c r="A370" s="141"/>
      <c r="B370" s="141"/>
      <c r="C370" s="141"/>
      <c r="D370" s="141"/>
      <c r="E370" s="141"/>
      <c r="F370" s="141"/>
      <c r="G370" s="141"/>
      <c r="H370" s="141"/>
      <c r="I370" s="141"/>
      <c r="J370" s="141"/>
      <c r="K370" s="141"/>
      <c r="L370" s="141"/>
      <c r="M370" s="141"/>
      <c r="N370" s="141"/>
      <c r="O370" s="141"/>
      <c r="P370" s="141"/>
      <c r="Q370" s="141"/>
      <c r="R370" s="141"/>
      <c r="S370" s="141"/>
      <c r="T370" s="141"/>
    </row>
    <row r="371" spans="1:20" ht="15" thickBot="1" x14ac:dyDescent="0.35">
      <c r="A371" s="141"/>
      <c r="B371" s="141"/>
      <c r="C371" s="141"/>
      <c r="D371" s="141"/>
      <c r="E371" s="141"/>
      <c r="F371" s="141"/>
      <c r="G371" s="141"/>
      <c r="H371" s="141"/>
      <c r="I371" s="141"/>
      <c r="J371" s="141"/>
      <c r="K371" s="141"/>
      <c r="L371" s="141"/>
      <c r="M371" s="141"/>
      <c r="N371" s="141"/>
      <c r="O371" s="141"/>
      <c r="P371" s="141"/>
      <c r="Q371" s="141"/>
      <c r="R371" s="141"/>
      <c r="S371" s="141"/>
      <c r="T371" s="141"/>
    </row>
    <row r="372" spans="1:20" ht="15" thickBot="1" x14ac:dyDescent="0.35">
      <c r="A372" s="141"/>
      <c r="B372" s="141"/>
      <c r="C372" s="141"/>
      <c r="D372" s="141"/>
      <c r="E372" s="141"/>
      <c r="F372" s="141"/>
      <c r="G372" s="141"/>
      <c r="H372" s="141"/>
      <c r="I372" s="141"/>
      <c r="J372" s="141"/>
      <c r="K372" s="141"/>
      <c r="L372" s="141"/>
      <c r="M372" s="141"/>
      <c r="N372" s="141"/>
      <c r="O372" s="141"/>
      <c r="P372" s="141"/>
      <c r="Q372" s="141"/>
      <c r="R372" s="141"/>
      <c r="S372" s="141"/>
      <c r="T372" s="141"/>
    </row>
    <row r="373" spans="1:20" ht="15" thickBot="1" x14ac:dyDescent="0.35">
      <c r="A373" s="141"/>
      <c r="B373" s="141"/>
      <c r="C373" s="141"/>
      <c r="D373" s="141"/>
      <c r="E373" s="141"/>
      <c r="F373" s="141"/>
      <c r="G373" s="141"/>
      <c r="H373" s="141"/>
      <c r="I373" s="141"/>
      <c r="J373" s="141"/>
      <c r="K373" s="141"/>
      <c r="L373" s="141"/>
      <c r="M373" s="141"/>
      <c r="N373" s="141"/>
      <c r="O373" s="141"/>
      <c r="P373" s="141"/>
      <c r="Q373" s="141"/>
      <c r="R373" s="141"/>
      <c r="S373" s="141"/>
      <c r="T373" s="141"/>
    </row>
    <row r="374" spans="1:20" ht="15" thickBot="1" x14ac:dyDescent="0.35">
      <c r="A374" s="141"/>
      <c r="B374" s="141"/>
      <c r="C374" s="141"/>
      <c r="D374" s="141"/>
      <c r="E374" s="141"/>
      <c r="F374" s="141"/>
      <c r="G374" s="141"/>
      <c r="H374" s="141"/>
      <c r="I374" s="141"/>
      <c r="J374" s="141"/>
      <c r="K374" s="141"/>
      <c r="L374" s="141"/>
      <c r="M374" s="141"/>
      <c r="N374" s="141"/>
      <c r="O374" s="141"/>
      <c r="P374" s="141"/>
      <c r="Q374" s="141"/>
      <c r="R374" s="141"/>
      <c r="S374" s="141"/>
      <c r="T374" s="141"/>
    </row>
    <row r="375" spans="1:20" ht="15" thickBot="1" x14ac:dyDescent="0.35">
      <c r="A375" s="141"/>
      <c r="B375" s="141"/>
      <c r="C375" s="141"/>
      <c r="D375" s="141"/>
      <c r="E375" s="141"/>
      <c r="F375" s="141"/>
      <c r="G375" s="141"/>
      <c r="H375" s="141"/>
      <c r="I375" s="141"/>
      <c r="J375" s="141"/>
      <c r="K375" s="141"/>
      <c r="L375" s="141"/>
      <c r="M375" s="141"/>
      <c r="N375" s="141"/>
      <c r="O375" s="141"/>
      <c r="P375" s="141"/>
      <c r="Q375" s="141"/>
      <c r="R375" s="141"/>
      <c r="S375" s="141"/>
      <c r="T375" s="141"/>
    </row>
    <row r="376" spans="1:20" ht="15" thickBot="1" x14ac:dyDescent="0.35">
      <c r="A376" s="141"/>
      <c r="B376" s="141"/>
      <c r="C376" s="141"/>
      <c r="D376" s="141"/>
      <c r="E376" s="141"/>
      <c r="F376" s="141"/>
      <c r="G376" s="141"/>
      <c r="H376" s="141"/>
      <c r="I376" s="141"/>
      <c r="J376" s="141"/>
      <c r="K376" s="141"/>
      <c r="L376" s="141"/>
      <c r="M376" s="141"/>
      <c r="N376" s="141"/>
      <c r="O376" s="141"/>
      <c r="P376" s="141"/>
      <c r="Q376" s="141"/>
      <c r="R376" s="141"/>
      <c r="S376" s="141"/>
      <c r="T376" s="141"/>
    </row>
    <row r="377" spans="1:20" ht="15" thickBot="1" x14ac:dyDescent="0.35">
      <c r="A377" s="141"/>
      <c r="B377" s="141"/>
      <c r="C377" s="141"/>
      <c r="D377" s="141"/>
      <c r="E377" s="141"/>
      <c r="F377" s="141"/>
      <c r="G377" s="141"/>
      <c r="H377" s="141"/>
      <c r="I377" s="141"/>
      <c r="J377" s="141"/>
      <c r="K377" s="141"/>
      <c r="L377" s="141"/>
      <c r="M377" s="141"/>
      <c r="N377" s="141"/>
      <c r="O377" s="141"/>
      <c r="P377" s="141"/>
      <c r="Q377" s="141"/>
      <c r="R377" s="141"/>
      <c r="S377" s="141"/>
      <c r="T377" s="141"/>
    </row>
    <row r="378" spans="1:20" ht="15" thickBot="1" x14ac:dyDescent="0.35">
      <c r="A378" s="141"/>
      <c r="B378" s="141"/>
      <c r="C378" s="141"/>
      <c r="D378" s="141"/>
      <c r="E378" s="141"/>
      <c r="F378" s="141"/>
      <c r="G378" s="141"/>
      <c r="H378" s="141"/>
      <c r="I378" s="141"/>
      <c r="J378" s="141"/>
      <c r="K378" s="141"/>
      <c r="L378" s="141"/>
      <c r="M378" s="141"/>
      <c r="N378" s="141"/>
      <c r="O378" s="141"/>
      <c r="P378" s="141"/>
      <c r="Q378" s="141"/>
      <c r="R378" s="141"/>
      <c r="S378" s="141"/>
      <c r="T378" s="141"/>
    </row>
    <row r="379" spans="1:20" ht="15" thickBot="1" x14ac:dyDescent="0.35">
      <c r="A379" s="141"/>
      <c r="B379" s="141"/>
      <c r="C379" s="141"/>
      <c r="D379" s="141"/>
      <c r="E379" s="141"/>
      <c r="F379" s="141"/>
      <c r="G379" s="141"/>
      <c r="H379" s="141"/>
      <c r="I379" s="141"/>
      <c r="J379" s="141"/>
      <c r="K379" s="141"/>
      <c r="L379" s="141"/>
      <c r="M379" s="141"/>
      <c r="N379" s="141"/>
      <c r="O379" s="141"/>
      <c r="P379" s="141"/>
      <c r="Q379" s="141"/>
      <c r="R379" s="141"/>
      <c r="S379" s="141"/>
      <c r="T379" s="141"/>
    </row>
    <row r="380" spans="1:20" ht="15" thickBot="1" x14ac:dyDescent="0.35">
      <c r="A380" s="141"/>
      <c r="B380" s="141"/>
      <c r="C380" s="141"/>
      <c r="D380" s="141"/>
      <c r="E380" s="141"/>
      <c r="F380" s="141"/>
      <c r="G380" s="141"/>
      <c r="H380" s="141"/>
      <c r="I380" s="141"/>
      <c r="J380" s="141"/>
      <c r="K380" s="141"/>
      <c r="L380" s="141"/>
      <c r="M380" s="141"/>
      <c r="N380" s="141"/>
      <c r="O380" s="141"/>
      <c r="P380" s="141"/>
      <c r="Q380" s="141"/>
      <c r="R380" s="141"/>
      <c r="S380" s="141"/>
      <c r="T380" s="141"/>
    </row>
    <row r="381" spans="1:20" ht="15" thickBot="1" x14ac:dyDescent="0.35">
      <c r="A381" s="141"/>
      <c r="B381" s="141"/>
      <c r="C381" s="141"/>
      <c r="D381" s="141"/>
      <c r="E381" s="141"/>
      <c r="F381" s="141"/>
      <c r="G381" s="141"/>
      <c r="H381" s="141"/>
      <c r="I381" s="141"/>
      <c r="J381" s="141"/>
      <c r="K381" s="141"/>
      <c r="L381" s="141"/>
      <c r="M381" s="141"/>
      <c r="N381" s="141"/>
      <c r="O381" s="141"/>
      <c r="P381" s="141"/>
      <c r="Q381" s="141"/>
      <c r="R381" s="141"/>
      <c r="S381" s="141"/>
      <c r="T381" s="141"/>
    </row>
    <row r="382" spans="1:20" ht="15" thickBot="1" x14ac:dyDescent="0.35">
      <c r="A382" s="141"/>
      <c r="B382" s="141"/>
      <c r="C382" s="141"/>
      <c r="D382" s="141"/>
      <c r="E382" s="141"/>
      <c r="F382" s="141"/>
      <c r="G382" s="141"/>
      <c r="H382" s="141"/>
      <c r="I382" s="141"/>
      <c r="J382" s="141"/>
      <c r="K382" s="141"/>
      <c r="L382" s="141"/>
      <c r="M382" s="141"/>
      <c r="N382" s="141"/>
      <c r="O382" s="141"/>
      <c r="P382" s="141"/>
      <c r="Q382" s="141"/>
      <c r="R382" s="141"/>
      <c r="S382" s="141"/>
      <c r="T382" s="141"/>
    </row>
    <row r="383" spans="1:20" ht="15" thickBot="1" x14ac:dyDescent="0.35">
      <c r="A383" s="141"/>
      <c r="B383" s="141"/>
      <c r="C383" s="141"/>
      <c r="D383" s="141"/>
      <c r="E383" s="141"/>
      <c r="F383" s="141"/>
      <c r="G383" s="141"/>
      <c r="H383" s="141"/>
      <c r="I383" s="141"/>
      <c r="J383" s="141"/>
      <c r="K383" s="141"/>
      <c r="L383" s="141"/>
      <c r="M383" s="141"/>
      <c r="N383" s="141"/>
      <c r="O383" s="141"/>
      <c r="P383" s="141"/>
      <c r="Q383" s="141"/>
      <c r="R383" s="141"/>
      <c r="S383" s="141"/>
      <c r="T383" s="141"/>
    </row>
    <row r="384" spans="1:20" ht="15" thickBot="1" x14ac:dyDescent="0.35">
      <c r="A384" s="141"/>
      <c r="B384" s="141"/>
      <c r="C384" s="141"/>
      <c r="D384" s="141"/>
      <c r="E384" s="141"/>
      <c r="F384" s="141"/>
      <c r="G384" s="141"/>
      <c r="H384" s="141"/>
      <c r="I384" s="141"/>
      <c r="J384" s="141"/>
      <c r="K384" s="141"/>
      <c r="L384" s="141"/>
      <c r="M384" s="141"/>
      <c r="N384" s="141"/>
      <c r="O384" s="141"/>
      <c r="P384" s="141"/>
      <c r="Q384" s="141"/>
      <c r="R384" s="141"/>
      <c r="S384" s="141"/>
      <c r="T384" s="141"/>
    </row>
    <row r="385" spans="1:20" ht="15" thickBot="1" x14ac:dyDescent="0.35">
      <c r="A385" s="141"/>
      <c r="B385" s="141"/>
      <c r="C385" s="141"/>
      <c r="D385" s="141"/>
      <c r="E385" s="141"/>
      <c r="F385" s="141"/>
      <c r="G385" s="141"/>
      <c r="H385" s="141"/>
      <c r="I385" s="141"/>
      <c r="J385" s="141"/>
      <c r="K385" s="141"/>
      <c r="L385" s="141"/>
      <c r="M385" s="141"/>
      <c r="N385" s="141"/>
      <c r="O385" s="141"/>
      <c r="P385" s="141"/>
      <c r="Q385" s="141"/>
      <c r="R385" s="141"/>
      <c r="S385" s="141"/>
      <c r="T385" s="141"/>
    </row>
    <row r="386" spans="1:20" ht="15" thickBot="1" x14ac:dyDescent="0.35">
      <c r="A386" s="141"/>
      <c r="B386" s="141"/>
      <c r="C386" s="141"/>
      <c r="D386" s="141"/>
      <c r="E386" s="141"/>
      <c r="F386" s="141"/>
      <c r="G386" s="141"/>
      <c r="H386" s="141"/>
      <c r="I386" s="141"/>
      <c r="J386" s="141"/>
      <c r="K386" s="141"/>
      <c r="L386" s="141"/>
      <c r="M386" s="141"/>
      <c r="N386" s="141"/>
      <c r="O386" s="141"/>
      <c r="P386" s="141"/>
      <c r="Q386" s="141"/>
      <c r="R386" s="141"/>
      <c r="S386" s="141"/>
      <c r="T386" s="141"/>
    </row>
    <row r="387" spans="1:20" ht="15" thickBot="1" x14ac:dyDescent="0.35">
      <c r="A387" s="141"/>
      <c r="B387" s="141"/>
      <c r="C387" s="141"/>
      <c r="D387" s="141"/>
      <c r="E387" s="141"/>
      <c r="F387" s="141"/>
      <c r="G387" s="141"/>
      <c r="H387" s="141"/>
      <c r="I387" s="141"/>
      <c r="J387" s="141"/>
      <c r="K387" s="141"/>
      <c r="L387" s="141"/>
      <c r="M387" s="141"/>
      <c r="N387" s="141"/>
      <c r="O387" s="141"/>
      <c r="P387" s="141"/>
      <c r="Q387" s="141"/>
      <c r="R387" s="141"/>
      <c r="S387" s="141"/>
      <c r="T387" s="141"/>
    </row>
    <row r="388" spans="1:20" ht="15" thickBot="1" x14ac:dyDescent="0.35">
      <c r="A388" s="141"/>
      <c r="B388" s="141"/>
      <c r="C388" s="141"/>
      <c r="D388" s="141"/>
      <c r="E388" s="141"/>
      <c r="F388" s="141"/>
      <c r="G388" s="141"/>
      <c r="H388" s="141"/>
      <c r="I388" s="141"/>
      <c r="J388" s="141"/>
      <c r="K388" s="141"/>
      <c r="L388" s="141"/>
      <c r="M388" s="141"/>
      <c r="N388" s="141"/>
      <c r="O388" s="141"/>
      <c r="P388" s="141"/>
      <c r="Q388" s="141"/>
      <c r="R388" s="141"/>
      <c r="S388" s="141"/>
      <c r="T388" s="141"/>
    </row>
    <row r="389" spans="1:20" ht="15" thickBot="1" x14ac:dyDescent="0.35">
      <c r="A389" s="141"/>
      <c r="B389" s="141"/>
      <c r="C389" s="141"/>
      <c r="D389" s="141"/>
      <c r="E389" s="141"/>
      <c r="F389" s="141"/>
      <c r="G389" s="141"/>
      <c r="H389" s="141"/>
      <c r="I389" s="141"/>
      <c r="J389" s="141"/>
      <c r="K389" s="141"/>
      <c r="L389" s="141"/>
      <c r="M389" s="141"/>
      <c r="N389" s="141"/>
      <c r="O389" s="141"/>
      <c r="P389" s="141"/>
      <c r="Q389" s="141"/>
      <c r="R389" s="141"/>
      <c r="S389" s="141"/>
      <c r="T389" s="141"/>
    </row>
    <row r="390" spans="1:20" ht="15" thickBot="1" x14ac:dyDescent="0.35">
      <c r="A390" s="141"/>
      <c r="B390" s="141"/>
      <c r="C390" s="141"/>
      <c r="D390" s="141"/>
      <c r="E390" s="141"/>
      <c r="F390" s="141"/>
      <c r="G390" s="141"/>
      <c r="H390" s="141"/>
      <c r="I390" s="141"/>
      <c r="J390" s="141"/>
      <c r="K390" s="141"/>
      <c r="L390" s="141"/>
      <c r="M390" s="141"/>
      <c r="N390" s="141"/>
      <c r="O390" s="141"/>
      <c r="P390" s="141"/>
      <c r="Q390" s="141"/>
      <c r="R390" s="141"/>
      <c r="S390" s="141"/>
      <c r="T390" s="141"/>
    </row>
    <row r="391" spans="1:20" ht="15" thickBot="1" x14ac:dyDescent="0.35">
      <c r="A391" s="141"/>
      <c r="B391" s="141"/>
      <c r="C391" s="141"/>
      <c r="D391" s="141"/>
      <c r="E391" s="141"/>
      <c r="F391" s="141"/>
      <c r="G391" s="141"/>
      <c r="H391" s="141"/>
      <c r="I391" s="141"/>
      <c r="J391" s="141"/>
      <c r="K391" s="141"/>
      <c r="L391" s="141"/>
      <c r="M391" s="141"/>
      <c r="N391" s="141"/>
      <c r="O391" s="141"/>
      <c r="P391" s="141"/>
      <c r="Q391" s="141"/>
      <c r="R391" s="141"/>
      <c r="S391" s="141"/>
      <c r="T391" s="141"/>
    </row>
    <row r="392" spans="1:20" ht="15" thickBot="1" x14ac:dyDescent="0.35">
      <c r="A392" s="141"/>
      <c r="B392" s="141"/>
      <c r="C392" s="141"/>
      <c r="D392" s="141"/>
      <c r="E392" s="141"/>
      <c r="F392" s="141"/>
      <c r="G392" s="141"/>
      <c r="H392" s="141"/>
      <c r="I392" s="141"/>
      <c r="J392" s="141"/>
      <c r="K392" s="141"/>
      <c r="L392" s="141"/>
      <c r="M392" s="141"/>
      <c r="N392" s="141"/>
      <c r="O392" s="141"/>
      <c r="P392" s="141"/>
      <c r="Q392" s="141"/>
      <c r="R392" s="141"/>
      <c r="S392" s="141"/>
      <c r="T392" s="141"/>
    </row>
    <row r="393" spans="1:20" ht="15" thickBot="1" x14ac:dyDescent="0.35">
      <c r="A393" s="141"/>
      <c r="B393" s="141"/>
      <c r="C393" s="141"/>
      <c r="D393" s="141"/>
      <c r="E393" s="141"/>
      <c r="F393" s="141"/>
      <c r="G393" s="141"/>
      <c r="H393" s="141"/>
      <c r="I393" s="141"/>
      <c r="J393" s="141"/>
      <c r="K393" s="141"/>
      <c r="L393" s="141"/>
      <c r="M393" s="141"/>
      <c r="N393" s="141"/>
      <c r="O393" s="141"/>
      <c r="P393" s="141"/>
      <c r="Q393" s="141"/>
      <c r="R393" s="141"/>
      <c r="S393" s="141"/>
      <c r="T393" s="141"/>
    </row>
    <row r="394" spans="1:20" ht="15" thickBot="1" x14ac:dyDescent="0.35">
      <c r="A394" s="141"/>
      <c r="B394" s="141"/>
      <c r="C394" s="141"/>
      <c r="D394" s="141"/>
      <c r="E394" s="141"/>
      <c r="F394" s="141"/>
      <c r="G394" s="141"/>
      <c r="H394" s="141"/>
      <c r="I394" s="141"/>
      <c r="J394" s="141"/>
      <c r="K394" s="141"/>
      <c r="L394" s="141"/>
      <c r="M394" s="141"/>
      <c r="N394" s="141"/>
      <c r="O394" s="141"/>
      <c r="P394" s="141"/>
      <c r="Q394" s="141"/>
      <c r="R394" s="141"/>
      <c r="S394" s="141"/>
      <c r="T394" s="141"/>
    </row>
    <row r="395" spans="1:20" ht="15" thickBot="1" x14ac:dyDescent="0.35">
      <c r="A395" s="141"/>
      <c r="B395" s="141"/>
      <c r="C395" s="141"/>
      <c r="D395" s="141"/>
      <c r="E395" s="141"/>
      <c r="F395" s="141"/>
      <c r="G395" s="141"/>
      <c r="H395" s="141"/>
      <c r="I395" s="141"/>
      <c r="J395" s="141"/>
      <c r="K395" s="141"/>
      <c r="L395" s="141"/>
      <c r="M395" s="141"/>
      <c r="N395" s="141"/>
      <c r="O395" s="141"/>
      <c r="P395" s="141"/>
      <c r="Q395" s="141"/>
      <c r="R395" s="141"/>
      <c r="S395" s="141"/>
      <c r="T395" s="141"/>
    </row>
    <row r="396" spans="1:20" ht="15" thickBot="1" x14ac:dyDescent="0.35">
      <c r="A396" s="141"/>
      <c r="B396" s="141"/>
      <c r="C396" s="141"/>
      <c r="D396" s="141"/>
      <c r="E396" s="141"/>
      <c r="F396" s="141"/>
      <c r="G396" s="141"/>
      <c r="H396" s="141"/>
      <c r="I396" s="141"/>
      <c r="J396" s="141"/>
      <c r="K396" s="141"/>
      <c r="L396" s="141"/>
      <c r="M396" s="141"/>
      <c r="N396" s="141"/>
      <c r="O396" s="141"/>
      <c r="P396" s="141"/>
      <c r="Q396" s="141"/>
      <c r="R396" s="141"/>
      <c r="S396" s="141"/>
      <c r="T396" s="141"/>
    </row>
    <row r="397" spans="1:20" ht="15" thickBot="1" x14ac:dyDescent="0.35">
      <c r="A397" s="141"/>
      <c r="B397" s="141"/>
      <c r="C397" s="141"/>
      <c r="D397" s="141"/>
      <c r="E397" s="141"/>
      <c r="F397" s="141"/>
      <c r="G397" s="141"/>
      <c r="H397" s="141"/>
      <c r="I397" s="141"/>
      <c r="J397" s="141"/>
      <c r="K397" s="141"/>
      <c r="L397" s="141"/>
      <c r="M397" s="141"/>
      <c r="N397" s="141"/>
      <c r="O397" s="141"/>
      <c r="P397" s="141"/>
      <c r="Q397" s="141"/>
      <c r="R397" s="141"/>
      <c r="S397" s="141"/>
      <c r="T397" s="141"/>
    </row>
    <row r="398" spans="1:20" ht="15" thickBot="1" x14ac:dyDescent="0.35">
      <c r="A398" s="141"/>
      <c r="B398" s="141"/>
      <c r="C398" s="141"/>
      <c r="D398" s="141"/>
      <c r="E398" s="141"/>
      <c r="F398" s="141"/>
      <c r="G398" s="141"/>
      <c r="H398" s="141"/>
      <c r="I398" s="141"/>
      <c r="J398" s="141"/>
      <c r="K398" s="141"/>
      <c r="L398" s="141"/>
      <c r="M398" s="141"/>
      <c r="N398" s="141"/>
      <c r="O398" s="141"/>
      <c r="P398" s="141"/>
      <c r="Q398" s="141"/>
      <c r="R398" s="141"/>
      <c r="S398" s="141"/>
      <c r="T398" s="141"/>
    </row>
    <row r="399" spans="1:20" ht="15" thickBot="1" x14ac:dyDescent="0.35">
      <c r="A399" s="141"/>
      <c r="B399" s="141"/>
      <c r="C399" s="141"/>
      <c r="D399" s="141"/>
      <c r="E399" s="141"/>
      <c r="F399" s="141"/>
      <c r="G399" s="141"/>
      <c r="H399" s="141"/>
      <c r="I399" s="141"/>
      <c r="J399" s="141"/>
      <c r="K399" s="141"/>
      <c r="L399" s="141"/>
      <c r="M399" s="141"/>
      <c r="N399" s="141"/>
      <c r="O399" s="141"/>
      <c r="P399" s="141"/>
      <c r="Q399" s="141"/>
      <c r="R399" s="141"/>
      <c r="S399" s="141"/>
      <c r="T399" s="141"/>
    </row>
    <row r="400" spans="1:20" ht="15" thickBot="1" x14ac:dyDescent="0.35">
      <c r="A400" s="141"/>
      <c r="B400" s="141"/>
      <c r="C400" s="141"/>
      <c r="D400" s="141"/>
      <c r="E400" s="141"/>
      <c r="F400" s="141"/>
      <c r="G400" s="141"/>
      <c r="H400" s="141"/>
      <c r="I400" s="141"/>
      <c r="J400" s="141"/>
      <c r="K400" s="141"/>
      <c r="L400" s="141"/>
      <c r="M400" s="141"/>
      <c r="N400" s="141"/>
      <c r="O400" s="141"/>
      <c r="P400" s="141"/>
      <c r="Q400" s="141"/>
      <c r="R400" s="141"/>
      <c r="S400" s="141"/>
      <c r="T400" s="141"/>
    </row>
    <row r="401" spans="1:20" ht="15" thickBot="1" x14ac:dyDescent="0.35">
      <c r="A401" s="141"/>
      <c r="B401" s="141"/>
      <c r="C401" s="141"/>
      <c r="D401" s="141"/>
      <c r="E401" s="141"/>
      <c r="F401" s="141"/>
      <c r="G401" s="141"/>
      <c r="H401" s="141"/>
      <c r="I401" s="141"/>
      <c r="J401" s="141"/>
      <c r="K401" s="141"/>
      <c r="L401" s="141"/>
      <c r="M401" s="141"/>
      <c r="N401" s="141"/>
      <c r="O401" s="141"/>
      <c r="P401" s="141"/>
      <c r="Q401" s="141"/>
      <c r="R401" s="141"/>
      <c r="S401" s="141"/>
      <c r="T401" s="141"/>
    </row>
    <row r="402" spans="1:20" ht="15" thickBot="1" x14ac:dyDescent="0.35">
      <c r="A402" s="141"/>
      <c r="B402" s="141"/>
      <c r="C402" s="141"/>
      <c r="D402" s="141"/>
      <c r="E402" s="141"/>
      <c r="F402" s="141"/>
      <c r="G402" s="141"/>
      <c r="H402" s="141"/>
      <c r="I402" s="141"/>
      <c r="J402" s="141"/>
      <c r="K402" s="141"/>
      <c r="L402" s="141"/>
      <c r="M402" s="141"/>
      <c r="N402" s="141"/>
      <c r="O402" s="141"/>
      <c r="P402" s="141"/>
      <c r="Q402" s="141"/>
      <c r="R402" s="141"/>
      <c r="S402" s="141"/>
      <c r="T402" s="141"/>
    </row>
    <row r="403" spans="1:20" ht="15" thickBot="1" x14ac:dyDescent="0.35">
      <c r="A403" s="141"/>
      <c r="B403" s="141"/>
      <c r="C403" s="141"/>
      <c r="D403" s="141"/>
      <c r="E403" s="141"/>
      <c r="F403" s="141"/>
      <c r="G403" s="141"/>
      <c r="H403" s="141"/>
      <c r="I403" s="141"/>
      <c r="J403" s="141"/>
      <c r="K403" s="141"/>
      <c r="L403" s="141"/>
      <c r="M403" s="141"/>
      <c r="N403" s="141"/>
      <c r="O403" s="141"/>
      <c r="P403" s="141"/>
      <c r="Q403" s="141"/>
      <c r="R403" s="141"/>
      <c r="S403" s="141"/>
      <c r="T403" s="141"/>
    </row>
    <row r="404" spans="1:20" ht="15" thickBot="1" x14ac:dyDescent="0.35">
      <c r="A404" s="141"/>
      <c r="B404" s="141"/>
      <c r="C404" s="141"/>
      <c r="D404" s="141"/>
      <c r="E404" s="141"/>
      <c r="F404" s="141"/>
      <c r="G404" s="141"/>
      <c r="H404" s="141"/>
      <c r="I404" s="141"/>
      <c r="J404" s="141"/>
      <c r="K404" s="141"/>
      <c r="L404" s="141"/>
      <c r="M404" s="141"/>
      <c r="N404" s="141"/>
      <c r="O404" s="141"/>
      <c r="P404" s="141"/>
      <c r="Q404" s="141"/>
      <c r="R404" s="141"/>
      <c r="S404" s="141"/>
      <c r="T404" s="141"/>
    </row>
    <row r="405" spans="1:20" ht="15" thickBot="1" x14ac:dyDescent="0.35">
      <c r="A405" s="141"/>
      <c r="B405" s="141"/>
      <c r="C405" s="141"/>
      <c r="D405" s="141"/>
      <c r="E405" s="141"/>
      <c r="F405" s="141"/>
      <c r="G405" s="141"/>
      <c r="H405" s="141"/>
      <c r="I405" s="141"/>
      <c r="J405" s="141"/>
      <c r="K405" s="141"/>
      <c r="L405" s="141"/>
      <c r="M405" s="141"/>
      <c r="N405" s="141"/>
      <c r="O405" s="141"/>
      <c r="P405" s="141"/>
      <c r="Q405" s="141"/>
      <c r="R405" s="141"/>
      <c r="S405" s="141"/>
      <c r="T405" s="141"/>
    </row>
    <row r="406" spans="1:20" ht="15" thickBot="1" x14ac:dyDescent="0.35">
      <c r="A406" s="141"/>
      <c r="B406" s="141"/>
      <c r="C406" s="141"/>
      <c r="D406" s="141"/>
      <c r="E406" s="141"/>
      <c r="F406" s="141"/>
      <c r="G406" s="141"/>
      <c r="H406" s="141"/>
      <c r="I406" s="141"/>
      <c r="J406" s="141"/>
      <c r="K406" s="141"/>
      <c r="L406" s="141"/>
      <c r="M406" s="141"/>
      <c r="N406" s="141"/>
      <c r="O406" s="141"/>
      <c r="P406" s="141"/>
      <c r="Q406" s="141"/>
      <c r="R406" s="141"/>
      <c r="S406" s="141"/>
      <c r="T406" s="141"/>
    </row>
    <row r="407" spans="1:20" ht="15" thickBot="1" x14ac:dyDescent="0.35">
      <c r="A407" s="141"/>
      <c r="B407" s="141"/>
      <c r="C407" s="141"/>
      <c r="D407" s="141"/>
      <c r="E407" s="141"/>
      <c r="F407" s="141"/>
      <c r="G407" s="141"/>
      <c r="H407" s="141"/>
      <c r="I407" s="141"/>
      <c r="J407" s="141"/>
      <c r="K407" s="141"/>
      <c r="L407" s="141"/>
      <c r="M407" s="141"/>
      <c r="N407" s="141"/>
      <c r="O407" s="141"/>
      <c r="P407" s="141"/>
      <c r="Q407" s="141"/>
      <c r="R407" s="141"/>
      <c r="S407" s="141"/>
      <c r="T407" s="141"/>
    </row>
    <row r="408" spans="1:20" ht="15" thickBot="1" x14ac:dyDescent="0.35">
      <c r="A408" s="141"/>
      <c r="B408" s="141"/>
      <c r="C408" s="141"/>
      <c r="D408" s="141"/>
      <c r="E408" s="141"/>
      <c r="F408" s="141"/>
      <c r="G408" s="141"/>
      <c r="H408" s="141"/>
      <c r="I408" s="141"/>
      <c r="J408" s="141"/>
      <c r="K408" s="141"/>
      <c r="L408" s="141"/>
      <c r="M408" s="141"/>
      <c r="N408" s="141"/>
      <c r="O408" s="141"/>
      <c r="P408" s="141"/>
      <c r="Q408" s="141"/>
      <c r="R408" s="141"/>
      <c r="S408" s="141"/>
      <c r="T408" s="141"/>
    </row>
    <row r="409" spans="1:20" ht="15" thickBot="1" x14ac:dyDescent="0.35">
      <c r="A409" s="141"/>
      <c r="B409" s="141"/>
      <c r="C409" s="141"/>
      <c r="D409" s="141"/>
      <c r="E409" s="141"/>
      <c r="F409" s="141"/>
      <c r="G409" s="141"/>
      <c r="H409" s="141"/>
      <c r="I409" s="141"/>
      <c r="J409" s="141"/>
      <c r="K409" s="141"/>
      <c r="L409" s="141"/>
      <c r="M409" s="141"/>
      <c r="N409" s="141"/>
      <c r="O409" s="141"/>
      <c r="P409" s="141"/>
      <c r="Q409" s="141"/>
      <c r="R409" s="141"/>
      <c r="S409" s="141"/>
      <c r="T409" s="141"/>
    </row>
    <row r="410" spans="1:20" ht="15" thickBot="1" x14ac:dyDescent="0.35">
      <c r="A410" s="141"/>
      <c r="B410" s="141"/>
      <c r="C410" s="141"/>
      <c r="D410" s="141"/>
      <c r="E410" s="141"/>
      <c r="F410" s="141"/>
      <c r="G410" s="141"/>
      <c r="H410" s="141"/>
      <c r="I410" s="141"/>
      <c r="J410" s="141"/>
      <c r="K410" s="141"/>
      <c r="L410" s="141"/>
      <c r="M410" s="141"/>
      <c r="N410" s="141"/>
      <c r="O410" s="141"/>
      <c r="P410" s="141"/>
      <c r="Q410" s="141"/>
      <c r="R410" s="141"/>
      <c r="S410" s="141"/>
      <c r="T410" s="141"/>
    </row>
    <row r="411" spans="1:20" ht="15" thickBot="1" x14ac:dyDescent="0.35">
      <c r="A411" s="141"/>
      <c r="B411" s="141"/>
      <c r="C411" s="141"/>
      <c r="D411" s="141"/>
      <c r="E411" s="141"/>
      <c r="F411" s="141"/>
      <c r="G411" s="141"/>
      <c r="H411" s="141"/>
      <c r="I411" s="141"/>
      <c r="J411" s="141"/>
      <c r="K411" s="141"/>
      <c r="L411" s="141"/>
      <c r="M411" s="141"/>
      <c r="N411" s="141"/>
      <c r="O411" s="141"/>
      <c r="P411" s="141"/>
      <c r="Q411" s="141"/>
      <c r="R411" s="141"/>
      <c r="S411" s="141"/>
      <c r="T411" s="141"/>
    </row>
    <row r="412" spans="1:20" ht="15" thickBot="1" x14ac:dyDescent="0.35">
      <c r="A412" s="141"/>
      <c r="B412" s="141"/>
      <c r="C412" s="141"/>
      <c r="D412" s="141"/>
      <c r="E412" s="141"/>
      <c r="F412" s="141"/>
      <c r="G412" s="141"/>
      <c r="H412" s="141"/>
      <c r="I412" s="141"/>
      <c r="J412" s="141"/>
      <c r="K412" s="141"/>
      <c r="L412" s="141"/>
      <c r="M412" s="141"/>
      <c r="N412" s="141"/>
      <c r="O412" s="141"/>
      <c r="P412" s="141"/>
      <c r="Q412" s="141"/>
      <c r="R412" s="141"/>
      <c r="S412" s="141"/>
      <c r="T412" s="141"/>
    </row>
    <row r="413" spans="1:20" ht="15" thickBot="1" x14ac:dyDescent="0.35">
      <c r="A413" s="141"/>
      <c r="B413" s="141"/>
      <c r="C413" s="141"/>
      <c r="D413" s="141"/>
      <c r="E413" s="141"/>
      <c r="F413" s="141"/>
      <c r="G413" s="141"/>
      <c r="H413" s="141"/>
      <c r="I413" s="141"/>
      <c r="J413" s="141"/>
      <c r="K413" s="141"/>
      <c r="L413" s="141"/>
      <c r="M413" s="141"/>
      <c r="N413" s="141"/>
      <c r="O413" s="141"/>
      <c r="P413" s="141"/>
      <c r="Q413" s="141"/>
      <c r="R413" s="141"/>
      <c r="S413" s="141"/>
      <c r="T413" s="141"/>
    </row>
    <row r="414" spans="1:20" ht="15" thickBot="1" x14ac:dyDescent="0.35">
      <c r="A414" s="141"/>
      <c r="B414" s="141"/>
      <c r="C414" s="141"/>
      <c r="D414" s="141"/>
      <c r="E414" s="141"/>
      <c r="F414" s="141"/>
      <c r="G414" s="141"/>
      <c r="H414" s="141"/>
      <c r="I414" s="141"/>
      <c r="J414" s="141"/>
      <c r="K414" s="141"/>
      <c r="L414" s="141"/>
      <c r="M414" s="141"/>
      <c r="N414" s="141"/>
      <c r="O414" s="141"/>
      <c r="P414" s="141"/>
      <c r="Q414" s="141"/>
      <c r="R414" s="141"/>
      <c r="S414" s="141"/>
      <c r="T414" s="141"/>
    </row>
    <row r="415" spans="1:20" ht="15" thickBot="1" x14ac:dyDescent="0.35">
      <c r="A415" s="141"/>
      <c r="B415" s="141"/>
      <c r="C415" s="141"/>
      <c r="D415" s="141"/>
      <c r="E415" s="141"/>
      <c r="F415" s="141"/>
      <c r="G415" s="141"/>
      <c r="H415" s="141"/>
      <c r="I415" s="141"/>
      <c r="J415" s="141"/>
      <c r="K415" s="141"/>
      <c r="L415" s="141"/>
      <c r="M415" s="141"/>
      <c r="N415" s="141"/>
      <c r="O415" s="141"/>
      <c r="P415" s="141"/>
      <c r="Q415" s="141"/>
      <c r="R415" s="141"/>
      <c r="S415" s="141"/>
      <c r="T415" s="141"/>
    </row>
    <row r="416" spans="1:20" ht="15" thickBot="1" x14ac:dyDescent="0.35">
      <c r="A416" s="141"/>
      <c r="B416" s="141"/>
      <c r="C416" s="141"/>
      <c r="D416" s="141"/>
      <c r="E416" s="141"/>
      <c r="F416" s="141"/>
      <c r="G416" s="141"/>
      <c r="H416" s="141"/>
      <c r="I416" s="141"/>
      <c r="J416" s="141"/>
      <c r="K416" s="141"/>
      <c r="L416" s="141"/>
      <c r="M416" s="141"/>
      <c r="N416" s="141"/>
      <c r="O416" s="141"/>
      <c r="P416" s="141"/>
      <c r="Q416" s="141"/>
      <c r="R416" s="141"/>
      <c r="S416" s="141"/>
      <c r="T416" s="141"/>
    </row>
    <row r="417" spans="1:20" ht="15" thickBot="1" x14ac:dyDescent="0.35">
      <c r="A417" s="141"/>
      <c r="B417" s="141"/>
      <c r="C417" s="141"/>
      <c r="D417" s="141"/>
      <c r="E417" s="141"/>
      <c r="F417" s="141"/>
      <c r="G417" s="141"/>
      <c r="H417" s="141"/>
      <c r="I417" s="141"/>
      <c r="J417" s="141"/>
      <c r="K417" s="141"/>
      <c r="L417" s="141"/>
      <c r="M417" s="141"/>
      <c r="N417" s="141"/>
      <c r="O417" s="141"/>
      <c r="P417" s="141"/>
      <c r="Q417" s="141"/>
      <c r="R417" s="141"/>
      <c r="S417" s="141"/>
      <c r="T417" s="141"/>
    </row>
    <row r="418" spans="1:20" ht="15" thickBot="1" x14ac:dyDescent="0.35">
      <c r="A418" s="141"/>
      <c r="B418" s="141"/>
      <c r="C418" s="141"/>
      <c r="D418" s="141"/>
      <c r="E418" s="141"/>
      <c r="F418" s="141"/>
      <c r="G418" s="141"/>
      <c r="H418" s="141"/>
      <c r="I418" s="141"/>
      <c r="J418" s="141"/>
      <c r="K418" s="141"/>
      <c r="L418" s="141"/>
      <c r="M418" s="141"/>
      <c r="N418" s="141"/>
      <c r="O418" s="141"/>
      <c r="P418" s="141"/>
      <c r="Q418" s="141"/>
      <c r="R418" s="141"/>
      <c r="S418" s="141"/>
      <c r="T418" s="141"/>
    </row>
    <row r="419" spans="1:20" ht="15" thickBot="1" x14ac:dyDescent="0.35">
      <c r="A419" s="141"/>
      <c r="B419" s="141"/>
      <c r="C419" s="141"/>
      <c r="D419" s="141"/>
      <c r="E419" s="141"/>
      <c r="F419" s="141"/>
      <c r="G419" s="141"/>
      <c r="H419" s="141"/>
      <c r="I419" s="141"/>
      <c r="J419" s="141"/>
      <c r="K419" s="141"/>
      <c r="L419" s="141"/>
      <c r="M419" s="141"/>
      <c r="N419" s="141"/>
      <c r="O419" s="141"/>
      <c r="P419" s="141"/>
      <c r="Q419" s="141"/>
      <c r="R419" s="141"/>
      <c r="S419" s="141"/>
      <c r="T419" s="141"/>
    </row>
    <row r="420" spans="1:20" ht="15" thickBot="1" x14ac:dyDescent="0.35">
      <c r="A420" s="141"/>
      <c r="B420" s="141"/>
      <c r="C420" s="141"/>
      <c r="D420" s="141"/>
      <c r="E420" s="141"/>
      <c r="F420" s="141"/>
      <c r="G420" s="141"/>
      <c r="H420" s="141"/>
      <c r="I420" s="141"/>
      <c r="J420" s="141"/>
      <c r="K420" s="141"/>
      <c r="L420" s="141"/>
      <c r="M420" s="141"/>
      <c r="N420" s="141"/>
      <c r="O420" s="141"/>
      <c r="P420" s="141"/>
      <c r="Q420" s="141"/>
      <c r="R420" s="141"/>
      <c r="S420" s="141"/>
      <c r="T420" s="141"/>
    </row>
    <row r="421" spans="1:20" ht="15" thickBot="1" x14ac:dyDescent="0.35">
      <c r="A421" s="141"/>
      <c r="B421" s="141"/>
      <c r="C421" s="141"/>
      <c r="D421" s="141"/>
      <c r="E421" s="141"/>
      <c r="F421" s="141"/>
      <c r="G421" s="141"/>
      <c r="H421" s="141"/>
      <c r="I421" s="141"/>
      <c r="J421" s="141"/>
      <c r="K421" s="141"/>
      <c r="L421" s="141"/>
      <c r="M421" s="141"/>
      <c r="N421" s="141"/>
      <c r="O421" s="141"/>
      <c r="P421" s="141"/>
      <c r="Q421" s="141"/>
      <c r="R421" s="141"/>
      <c r="S421" s="141"/>
      <c r="T421" s="141"/>
    </row>
    <row r="422" spans="1:20" ht="15" thickBot="1" x14ac:dyDescent="0.35">
      <c r="A422" s="141"/>
      <c r="B422" s="141"/>
      <c r="C422" s="141"/>
      <c r="D422" s="141"/>
      <c r="E422" s="141"/>
      <c r="F422" s="141"/>
      <c r="G422" s="141"/>
      <c r="H422" s="141"/>
      <c r="I422" s="141"/>
      <c r="J422" s="141"/>
      <c r="K422" s="141"/>
      <c r="L422" s="141"/>
      <c r="M422" s="141"/>
      <c r="N422" s="141"/>
      <c r="O422" s="141"/>
      <c r="P422" s="141"/>
      <c r="Q422" s="141"/>
      <c r="R422" s="141"/>
      <c r="S422" s="141"/>
      <c r="T422" s="141"/>
    </row>
    <row r="423" spans="1:20" ht="15" thickBot="1" x14ac:dyDescent="0.35">
      <c r="A423" s="141"/>
      <c r="B423" s="141"/>
      <c r="C423" s="141"/>
      <c r="D423" s="141"/>
      <c r="E423" s="141"/>
      <c r="F423" s="141"/>
      <c r="G423" s="141"/>
      <c r="H423" s="141"/>
      <c r="I423" s="141"/>
      <c r="J423" s="141"/>
      <c r="K423" s="141"/>
      <c r="L423" s="141"/>
      <c r="M423" s="141"/>
      <c r="N423" s="141"/>
      <c r="O423" s="141"/>
      <c r="P423" s="141"/>
      <c r="Q423" s="141"/>
      <c r="R423" s="141"/>
      <c r="S423" s="141"/>
      <c r="T423" s="141"/>
    </row>
    <row r="424" spans="1:20" ht="15" thickBot="1" x14ac:dyDescent="0.35">
      <c r="A424" s="141"/>
      <c r="B424" s="141"/>
      <c r="C424" s="141"/>
      <c r="D424" s="141"/>
      <c r="E424" s="141"/>
      <c r="F424" s="141"/>
      <c r="G424" s="141"/>
      <c r="H424" s="141"/>
      <c r="I424" s="141"/>
      <c r="J424" s="141"/>
      <c r="K424" s="141"/>
      <c r="L424" s="141"/>
      <c r="M424" s="141"/>
      <c r="N424" s="141"/>
      <c r="O424" s="141"/>
      <c r="P424" s="141"/>
      <c r="Q424" s="141"/>
      <c r="R424" s="141"/>
      <c r="S424" s="141"/>
      <c r="T424" s="141"/>
    </row>
    <row r="425" spans="1:20" ht="15" thickBot="1" x14ac:dyDescent="0.35">
      <c r="A425" s="141"/>
      <c r="B425" s="141"/>
      <c r="C425" s="141"/>
      <c r="D425" s="141"/>
      <c r="E425" s="141"/>
      <c r="F425" s="141"/>
      <c r="G425" s="141"/>
      <c r="H425" s="141"/>
      <c r="I425" s="141"/>
      <c r="J425" s="141"/>
      <c r="K425" s="141"/>
      <c r="L425" s="141"/>
      <c r="M425" s="141"/>
      <c r="N425" s="141"/>
      <c r="O425" s="141"/>
      <c r="P425" s="141"/>
      <c r="Q425" s="141"/>
      <c r="R425" s="141"/>
      <c r="S425" s="141"/>
      <c r="T425" s="141"/>
    </row>
    <row r="426" spans="1:20" ht="15" thickBot="1" x14ac:dyDescent="0.35">
      <c r="A426" s="141"/>
      <c r="B426" s="141"/>
      <c r="C426" s="141"/>
      <c r="D426" s="141"/>
      <c r="E426" s="141"/>
      <c r="F426" s="141"/>
      <c r="G426" s="141"/>
      <c r="H426" s="141"/>
      <c r="I426" s="141"/>
      <c r="J426" s="141"/>
      <c r="K426" s="141"/>
      <c r="L426" s="141"/>
      <c r="M426" s="141"/>
      <c r="N426" s="141"/>
      <c r="O426" s="141"/>
      <c r="P426" s="141"/>
      <c r="Q426" s="141"/>
      <c r="R426" s="141"/>
      <c r="S426" s="141"/>
      <c r="T426" s="141"/>
    </row>
    <row r="427" spans="1:20" ht="15" thickBot="1" x14ac:dyDescent="0.35">
      <c r="A427" s="141"/>
      <c r="B427" s="141"/>
      <c r="C427" s="141"/>
      <c r="D427" s="141"/>
      <c r="E427" s="141"/>
      <c r="F427" s="141"/>
      <c r="G427" s="141"/>
      <c r="H427" s="141"/>
      <c r="I427" s="141"/>
      <c r="J427" s="141"/>
      <c r="K427" s="141"/>
      <c r="L427" s="141"/>
      <c r="M427" s="141"/>
      <c r="N427" s="141"/>
      <c r="O427" s="141"/>
      <c r="P427" s="141"/>
      <c r="Q427" s="141"/>
      <c r="R427" s="141"/>
      <c r="S427" s="141"/>
      <c r="T427" s="141"/>
    </row>
    <row r="428" spans="1:20" ht="15" thickBot="1" x14ac:dyDescent="0.35">
      <c r="A428" s="141"/>
      <c r="B428" s="141"/>
      <c r="C428" s="141"/>
      <c r="D428" s="141"/>
      <c r="E428" s="141"/>
      <c r="F428" s="141"/>
      <c r="G428" s="141"/>
      <c r="H428" s="141"/>
      <c r="I428" s="141"/>
      <c r="J428" s="141"/>
      <c r="K428" s="141"/>
      <c r="L428" s="141"/>
      <c r="M428" s="141"/>
      <c r="N428" s="141"/>
      <c r="O428" s="141"/>
      <c r="P428" s="141"/>
      <c r="Q428" s="141"/>
      <c r="R428" s="141"/>
      <c r="S428" s="141"/>
      <c r="T428" s="141"/>
    </row>
    <row r="429" spans="1:20" ht="15" thickBot="1" x14ac:dyDescent="0.35">
      <c r="A429" s="141"/>
      <c r="B429" s="141"/>
      <c r="C429" s="141"/>
      <c r="D429" s="141"/>
      <c r="E429" s="141"/>
      <c r="F429" s="141"/>
      <c r="G429" s="141"/>
      <c r="H429" s="141"/>
      <c r="I429" s="141"/>
      <c r="J429" s="141"/>
      <c r="K429" s="141"/>
      <c r="L429" s="141"/>
      <c r="M429" s="141"/>
      <c r="N429" s="141"/>
      <c r="O429" s="141"/>
      <c r="P429" s="141"/>
      <c r="Q429" s="141"/>
      <c r="R429" s="141"/>
      <c r="S429" s="141"/>
      <c r="T429" s="141"/>
    </row>
    <row r="430" spans="1:20" ht="15" thickBot="1" x14ac:dyDescent="0.35">
      <c r="A430" s="141"/>
      <c r="B430" s="141"/>
      <c r="C430" s="141"/>
      <c r="D430" s="141"/>
      <c r="E430" s="141"/>
      <c r="F430" s="141"/>
      <c r="G430" s="141"/>
      <c r="H430" s="141"/>
      <c r="I430" s="141"/>
      <c r="J430" s="141"/>
      <c r="K430" s="141"/>
      <c r="L430" s="141"/>
      <c r="M430" s="141"/>
      <c r="N430" s="141"/>
      <c r="O430" s="141"/>
      <c r="P430" s="141"/>
      <c r="Q430" s="141"/>
      <c r="R430" s="141"/>
      <c r="S430" s="141"/>
      <c r="T430" s="141"/>
    </row>
    <row r="431" spans="1:20" ht="15" thickBot="1" x14ac:dyDescent="0.35">
      <c r="A431" s="141"/>
      <c r="B431" s="141"/>
      <c r="C431" s="141"/>
      <c r="D431" s="141"/>
      <c r="E431" s="141"/>
      <c r="F431" s="141"/>
      <c r="G431" s="141"/>
      <c r="H431" s="141"/>
      <c r="I431" s="141"/>
      <c r="J431" s="141"/>
      <c r="K431" s="141"/>
      <c r="L431" s="141"/>
      <c r="M431" s="141"/>
      <c r="N431" s="141"/>
      <c r="O431" s="141"/>
      <c r="P431" s="141"/>
      <c r="Q431" s="141"/>
      <c r="R431" s="141"/>
      <c r="S431" s="141"/>
      <c r="T431" s="141"/>
    </row>
    <row r="432" spans="1:20" ht="15" thickBot="1" x14ac:dyDescent="0.35">
      <c r="A432" s="141"/>
      <c r="B432" s="141"/>
      <c r="C432" s="141"/>
      <c r="D432" s="141"/>
      <c r="E432" s="141"/>
      <c r="F432" s="141"/>
      <c r="G432" s="141"/>
      <c r="H432" s="141"/>
      <c r="I432" s="141"/>
      <c r="J432" s="141"/>
      <c r="K432" s="141"/>
      <c r="L432" s="141"/>
      <c r="M432" s="141"/>
      <c r="N432" s="141"/>
      <c r="O432" s="141"/>
      <c r="P432" s="141"/>
      <c r="Q432" s="141"/>
      <c r="R432" s="141"/>
      <c r="S432" s="141"/>
      <c r="T432" s="141"/>
    </row>
    <row r="433" spans="1:20" ht="15" thickBot="1" x14ac:dyDescent="0.35">
      <c r="A433" s="141"/>
      <c r="B433" s="141"/>
      <c r="C433" s="141"/>
      <c r="D433" s="141"/>
      <c r="E433" s="141"/>
      <c r="F433" s="141"/>
      <c r="G433" s="141"/>
      <c r="H433" s="141"/>
      <c r="I433" s="141"/>
      <c r="J433" s="141"/>
      <c r="K433" s="141"/>
      <c r="L433" s="141"/>
      <c r="M433" s="141"/>
      <c r="N433" s="141"/>
      <c r="O433" s="141"/>
      <c r="P433" s="141"/>
      <c r="Q433" s="141"/>
      <c r="R433" s="141"/>
      <c r="S433" s="141"/>
      <c r="T433" s="141"/>
    </row>
    <row r="434" spans="1:20" ht="15" thickBot="1" x14ac:dyDescent="0.35">
      <c r="A434" s="141"/>
      <c r="B434" s="141"/>
      <c r="C434" s="141"/>
      <c r="D434" s="141"/>
      <c r="E434" s="141"/>
      <c r="F434" s="141"/>
      <c r="G434" s="141"/>
      <c r="H434" s="141"/>
      <c r="I434" s="141"/>
      <c r="J434" s="141"/>
      <c r="K434" s="141"/>
      <c r="L434" s="141"/>
      <c r="M434" s="141"/>
      <c r="N434" s="141"/>
      <c r="O434" s="141"/>
      <c r="P434" s="141"/>
      <c r="Q434" s="141"/>
      <c r="R434" s="141"/>
      <c r="S434" s="141"/>
      <c r="T434" s="141"/>
    </row>
    <row r="435" spans="1:20" ht="15" thickBot="1" x14ac:dyDescent="0.35">
      <c r="A435" s="141"/>
      <c r="B435" s="141"/>
      <c r="C435" s="141"/>
      <c r="D435" s="141"/>
      <c r="E435" s="141"/>
      <c r="F435" s="141"/>
      <c r="G435" s="141"/>
      <c r="H435" s="141"/>
      <c r="I435" s="141"/>
      <c r="J435" s="141"/>
      <c r="K435" s="141"/>
      <c r="L435" s="141"/>
      <c r="M435" s="141"/>
      <c r="N435" s="141"/>
      <c r="O435" s="141"/>
      <c r="P435" s="141"/>
      <c r="Q435" s="141"/>
      <c r="R435" s="141"/>
      <c r="S435" s="141"/>
      <c r="T435" s="141"/>
    </row>
    <row r="436" spans="1:20" ht="15" thickBot="1" x14ac:dyDescent="0.35">
      <c r="A436" s="141"/>
      <c r="B436" s="141"/>
      <c r="C436" s="141"/>
      <c r="D436" s="141"/>
      <c r="E436" s="141"/>
      <c r="F436" s="141"/>
      <c r="G436" s="141"/>
      <c r="H436" s="141"/>
      <c r="I436" s="141"/>
      <c r="J436" s="141"/>
      <c r="K436" s="141"/>
      <c r="L436" s="141"/>
      <c r="M436" s="141"/>
      <c r="N436" s="141"/>
      <c r="O436" s="141"/>
      <c r="P436" s="141"/>
      <c r="Q436" s="141"/>
      <c r="R436" s="141"/>
      <c r="S436" s="141"/>
      <c r="T436" s="141"/>
    </row>
    <row r="437" spans="1:20" ht="15" thickBot="1" x14ac:dyDescent="0.35">
      <c r="A437" s="141"/>
      <c r="B437" s="141"/>
      <c r="C437" s="141"/>
      <c r="D437" s="141"/>
      <c r="E437" s="141"/>
      <c r="F437" s="141"/>
      <c r="G437" s="141"/>
      <c r="H437" s="141"/>
      <c r="I437" s="141"/>
      <c r="J437" s="141"/>
      <c r="K437" s="141"/>
      <c r="L437" s="141"/>
      <c r="M437" s="141"/>
      <c r="N437" s="141"/>
      <c r="O437" s="141"/>
      <c r="P437" s="141"/>
      <c r="Q437" s="141"/>
      <c r="R437" s="141"/>
      <c r="S437" s="141"/>
      <c r="T437" s="141"/>
    </row>
    <row r="438" spans="1:20" ht="15" thickBot="1" x14ac:dyDescent="0.35">
      <c r="A438" s="141"/>
      <c r="B438" s="141"/>
      <c r="C438" s="141"/>
      <c r="D438" s="141"/>
      <c r="E438" s="141"/>
      <c r="F438" s="141"/>
      <c r="G438" s="141"/>
      <c r="H438" s="141"/>
      <c r="I438" s="141"/>
      <c r="J438" s="141"/>
      <c r="K438" s="141"/>
      <c r="L438" s="141"/>
      <c r="M438" s="141"/>
      <c r="N438" s="141"/>
      <c r="O438" s="141"/>
      <c r="P438" s="141"/>
      <c r="Q438" s="141"/>
      <c r="R438" s="141"/>
      <c r="S438" s="141"/>
      <c r="T438" s="141"/>
    </row>
    <row r="439" spans="1:20" ht="15" thickBot="1" x14ac:dyDescent="0.35">
      <c r="A439" s="141"/>
      <c r="B439" s="141"/>
      <c r="C439" s="141"/>
      <c r="D439" s="141"/>
      <c r="E439" s="141"/>
      <c r="F439" s="141"/>
      <c r="G439" s="141"/>
      <c r="H439" s="141"/>
      <c r="I439" s="141"/>
      <c r="J439" s="141"/>
      <c r="K439" s="141"/>
      <c r="L439" s="141"/>
      <c r="M439" s="141"/>
      <c r="N439" s="141"/>
      <c r="O439" s="141"/>
      <c r="P439" s="141"/>
      <c r="Q439" s="141"/>
      <c r="R439" s="141"/>
      <c r="S439" s="141"/>
      <c r="T439" s="141"/>
    </row>
    <row r="440" spans="1:20" ht="15" thickBot="1" x14ac:dyDescent="0.35">
      <c r="A440" s="141"/>
      <c r="B440" s="141"/>
      <c r="C440" s="141"/>
      <c r="D440" s="141"/>
      <c r="E440" s="141"/>
      <c r="F440" s="141"/>
      <c r="G440" s="141"/>
      <c r="H440" s="141"/>
      <c r="I440" s="141"/>
      <c r="J440" s="141"/>
      <c r="K440" s="141"/>
      <c r="L440" s="141"/>
      <c r="M440" s="141"/>
      <c r="N440" s="141"/>
      <c r="O440" s="141"/>
      <c r="P440" s="141"/>
      <c r="Q440" s="141"/>
      <c r="R440" s="141"/>
      <c r="S440" s="141"/>
      <c r="T440" s="141"/>
    </row>
    <row r="441" spans="1:20" ht="15" thickBot="1" x14ac:dyDescent="0.35">
      <c r="A441" s="141"/>
      <c r="B441" s="141"/>
      <c r="C441" s="141"/>
      <c r="D441" s="141"/>
      <c r="E441" s="141"/>
      <c r="F441" s="141"/>
      <c r="G441" s="141"/>
      <c r="H441" s="141"/>
      <c r="I441" s="141"/>
      <c r="J441" s="141"/>
      <c r="K441" s="141"/>
      <c r="L441" s="141"/>
      <c r="M441" s="141"/>
      <c r="N441" s="141"/>
      <c r="O441" s="141"/>
      <c r="P441" s="141"/>
      <c r="Q441" s="141"/>
      <c r="R441" s="141"/>
      <c r="S441" s="141"/>
      <c r="T441" s="141"/>
    </row>
    <row r="442" spans="1:20" ht="15" thickBot="1" x14ac:dyDescent="0.35">
      <c r="A442" s="141"/>
      <c r="B442" s="141"/>
      <c r="C442" s="141"/>
      <c r="D442" s="141"/>
      <c r="E442" s="141"/>
      <c r="F442" s="141"/>
      <c r="G442" s="141"/>
      <c r="H442" s="141"/>
      <c r="I442" s="141"/>
      <c r="J442" s="141"/>
      <c r="K442" s="141"/>
      <c r="L442" s="141"/>
      <c r="M442" s="141"/>
      <c r="N442" s="141"/>
      <c r="O442" s="141"/>
      <c r="P442" s="141"/>
      <c r="Q442" s="141"/>
      <c r="R442" s="141"/>
      <c r="S442" s="141"/>
      <c r="T442" s="141"/>
    </row>
    <row r="443" spans="1:20" ht="15" thickBot="1" x14ac:dyDescent="0.35">
      <c r="A443" s="141"/>
      <c r="B443" s="141"/>
      <c r="C443" s="141"/>
      <c r="D443" s="141"/>
      <c r="E443" s="141"/>
      <c r="F443" s="141"/>
      <c r="G443" s="141"/>
      <c r="H443" s="141"/>
      <c r="I443" s="141"/>
      <c r="J443" s="141"/>
      <c r="K443" s="141"/>
      <c r="L443" s="141"/>
      <c r="M443" s="141"/>
      <c r="N443" s="141"/>
      <c r="O443" s="141"/>
      <c r="P443" s="141"/>
      <c r="Q443" s="141"/>
      <c r="R443" s="141"/>
      <c r="S443" s="141"/>
      <c r="T443" s="141"/>
    </row>
    <row r="444" spans="1:20" ht="15" thickBot="1" x14ac:dyDescent="0.35">
      <c r="A444" s="141"/>
      <c r="B444" s="141"/>
      <c r="C444" s="141"/>
      <c r="D444" s="141"/>
      <c r="E444" s="141"/>
      <c r="F444" s="141"/>
      <c r="G444" s="141"/>
      <c r="H444" s="141"/>
      <c r="I444" s="141"/>
      <c r="J444" s="141"/>
      <c r="K444" s="141"/>
      <c r="L444" s="141"/>
      <c r="M444" s="141"/>
      <c r="N444" s="141"/>
      <c r="O444" s="141"/>
      <c r="P444" s="141"/>
      <c r="Q444" s="141"/>
      <c r="R444" s="141"/>
      <c r="S444" s="141"/>
      <c r="T444" s="141"/>
    </row>
    <row r="445" spans="1:20" ht="15" thickBot="1" x14ac:dyDescent="0.35">
      <c r="A445" s="141"/>
      <c r="B445" s="141"/>
      <c r="C445" s="141"/>
      <c r="D445" s="141"/>
      <c r="E445" s="141"/>
      <c r="F445" s="141"/>
      <c r="G445" s="141"/>
      <c r="H445" s="141"/>
      <c r="I445" s="141"/>
      <c r="J445" s="141"/>
      <c r="K445" s="141"/>
      <c r="L445" s="141"/>
      <c r="M445" s="141"/>
      <c r="N445" s="141"/>
      <c r="O445" s="141"/>
      <c r="P445" s="141"/>
      <c r="Q445" s="141"/>
      <c r="R445" s="141"/>
      <c r="S445" s="141"/>
      <c r="T445" s="141"/>
    </row>
    <row r="446" spans="1:20" ht="15" thickBot="1" x14ac:dyDescent="0.35">
      <c r="A446" s="141"/>
      <c r="B446" s="141"/>
      <c r="C446" s="141"/>
      <c r="D446" s="141"/>
      <c r="E446" s="141"/>
      <c r="F446" s="141"/>
      <c r="G446" s="141"/>
      <c r="H446" s="141"/>
      <c r="I446" s="141"/>
      <c r="J446" s="141"/>
      <c r="K446" s="141"/>
      <c r="L446" s="141"/>
      <c r="M446" s="141"/>
      <c r="N446" s="141"/>
      <c r="O446" s="141"/>
      <c r="P446" s="141"/>
      <c r="Q446" s="141"/>
      <c r="R446" s="141"/>
      <c r="S446" s="141"/>
      <c r="T446" s="141"/>
    </row>
    <row r="447" spans="1:20" ht="15" thickBot="1" x14ac:dyDescent="0.35">
      <c r="A447" s="141"/>
      <c r="B447" s="141"/>
      <c r="C447" s="141"/>
      <c r="D447" s="141"/>
      <c r="E447" s="141"/>
      <c r="F447" s="141"/>
      <c r="G447" s="141"/>
      <c r="H447" s="141"/>
      <c r="I447" s="141"/>
      <c r="J447" s="141"/>
      <c r="K447" s="141"/>
      <c r="L447" s="141"/>
      <c r="M447" s="141"/>
      <c r="N447" s="141"/>
      <c r="O447" s="141"/>
      <c r="P447" s="141"/>
      <c r="Q447" s="141"/>
      <c r="R447" s="141"/>
      <c r="S447" s="141"/>
      <c r="T447" s="141"/>
    </row>
    <row r="448" spans="1:20" ht="15" thickBot="1" x14ac:dyDescent="0.35">
      <c r="A448" s="141"/>
      <c r="B448" s="141"/>
      <c r="C448" s="141"/>
      <c r="D448" s="141"/>
      <c r="E448" s="141"/>
      <c r="F448" s="141"/>
      <c r="G448" s="141"/>
      <c r="H448" s="141"/>
      <c r="I448" s="141"/>
      <c r="J448" s="141"/>
      <c r="K448" s="141"/>
      <c r="L448" s="141"/>
      <c r="M448" s="141"/>
      <c r="N448" s="141"/>
      <c r="O448" s="141"/>
      <c r="P448" s="141"/>
      <c r="Q448" s="141"/>
      <c r="R448" s="141"/>
      <c r="S448" s="141"/>
      <c r="T448" s="141"/>
    </row>
    <row r="449" spans="1:20" ht="15" thickBot="1" x14ac:dyDescent="0.35">
      <c r="A449" s="141"/>
      <c r="B449" s="141"/>
      <c r="C449" s="141"/>
      <c r="D449" s="141"/>
      <c r="E449" s="141"/>
      <c r="F449" s="141"/>
      <c r="G449" s="141"/>
      <c r="H449" s="141"/>
      <c r="I449" s="141"/>
      <c r="J449" s="141"/>
      <c r="K449" s="141"/>
      <c r="L449" s="141"/>
      <c r="M449" s="141"/>
      <c r="N449" s="141"/>
      <c r="O449" s="141"/>
      <c r="P449" s="141"/>
      <c r="Q449" s="141"/>
      <c r="R449" s="141"/>
      <c r="S449" s="141"/>
      <c r="T449" s="141"/>
    </row>
    <row r="450" spans="1:20" ht="15" thickBot="1" x14ac:dyDescent="0.35">
      <c r="A450" s="141"/>
      <c r="B450" s="141"/>
      <c r="C450" s="141"/>
      <c r="D450" s="141"/>
      <c r="E450" s="141"/>
      <c r="F450" s="141"/>
      <c r="G450" s="141"/>
      <c r="H450" s="141"/>
      <c r="I450" s="141"/>
      <c r="J450" s="141"/>
      <c r="K450" s="141"/>
      <c r="L450" s="141"/>
      <c r="M450" s="141"/>
      <c r="N450" s="141"/>
      <c r="O450" s="141"/>
      <c r="P450" s="141"/>
      <c r="Q450" s="141"/>
      <c r="R450" s="141"/>
      <c r="S450" s="141"/>
      <c r="T450" s="141"/>
    </row>
    <row r="451" spans="1:20" ht="15" thickBot="1" x14ac:dyDescent="0.35">
      <c r="A451" s="141"/>
      <c r="B451" s="141"/>
      <c r="C451" s="141"/>
      <c r="D451" s="141"/>
      <c r="E451" s="141"/>
      <c r="F451" s="141"/>
      <c r="G451" s="141"/>
      <c r="H451" s="141"/>
      <c r="I451" s="141"/>
      <c r="J451" s="141"/>
      <c r="K451" s="141"/>
      <c r="L451" s="141"/>
      <c r="M451" s="141"/>
      <c r="N451" s="141"/>
      <c r="O451" s="141"/>
      <c r="P451" s="141"/>
      <c r="Q451" s="141"/>
      <c r="R451" s="141"/>
      <c r="S451" s="141"/>
      <c r="T451" s="141"/>
    </row>
    <row r="452" spans="1:20" ht="15" thickBot="1" x14ac:dyDescent="0.35">
      <c r="A452" s="141"/>
      <c r="B452" s="141"/>
      <c r="C452" s="141"/>
      <c r="D452" s="141"/>
      <c r="E452" s="141"/>
      <c r="F452" s="141"/>
      <c r="G452" s="141"/>
      <c r="H452" s="141"/>
      <c r="I452" s="141"/>
      <c r="J452" s="141"/>
      <c r="K452" s="141"/>
      <c r="L452" s="141"/>
      <c r="M452" s="141"/>
      <c r="N452" s="141"/>
      <c r="O452" s="141"/>
      <c r="P452" s="141"/>
      <c r="Q452" s="141"/>
      <c r="R452" s="141"/>
      <c r="S452" s="141"/>
      <c r="T452" s="141"/>
    </row>
    <row r="453" spans="1:20" ht="15" thickBot="1" x14ac:dyDescent="0.35">
      <c r="A453" s="141"/>
      <c r="B453" s="141"/>
      <c r="C453" s="141"/>
      <c r="D453" s="141"/>
      <c r="E453" s="141"/>
      <c r="F453" s="141"/>
      <c r="G453" s="141"/>
      <c r="H453" s="141"/>
      <c r="I453" s="141"/>
      <c r="J453" s="141"/>
      <c r="K453" s="141"/>
      <c r="L453" s="141"/>
      <c r="M453" s="141"/>
      <c r="N453" s="141"/>
      <c r="O453" s="141"/>
      <c r="P453" s="141"/>
      <c r="Q453" s="141"/>
      <c r="R453" s="141"/>
      <c r="S453" s="141"/>
      <c r="T453" s="141"/>
    </row>
    <row r="454" spans="1:20" ht="15" thickBot="1" x14ac:dyDescent="0.35">
      <c r="A454" s="141"/>
      <c r="B454" s="141"/>
      <c r="C454" s="141"/>
      <c r="D454" s="141"/>
      <c r="E454" s="141"/>
      <c r="F454" s="141"/>
      <c r="G454" s="141"/>
      <c r="H454" s="141"/>
      <c r="I454" s="141"/>
      <c r="J454" s="141"/>
      <c r="K454" s="141"/>
      <c r="L454" s="141"/>
      <c r="M454" s="141"/>
      <c r="N454" s="141"/>
      <c r="O454" s="141"/>
      <c r="P454" s="141"/>
      <c r="Q454" s="141"/>
      <c r="R454" s="141"/>
      <c r="S454" s="141"/>
      <c r="T454" s="141"/>
    </row>
    <row r="455" spans="1:20" ht="15" thickBot="1" x14ac:dyDescent="0.35">
      <c r="A455" s="141"/>
      <c r="B455" s="141"/>
      <c r="C455" s="141"/>
      <c r="D455" s="141"/>
      <c r="E455" s="141"/>
      <c r="F455" s="141"/>
      <c r="G455" s="141"/>
      <c r="H455" s="141"/>
      <c r="I455" s="141"/>
      <c r="J455" s="141"/>
      <c r="K455" s="141"/>
      <c r="L455" s="141"/>
      <c r="M455" s="141"/>
      <c r="N455" s="141"/>
      <c r="O455" s="141"/>
      <c r="P455" s="141"/>
      <c r="Q455" s="141"/>
      <c r="R455" s="141"/>
      <c r="S455" s="141"/>
      <c r="T455" s="141"/>
    </row>
    <row r="456" spans="1:20" ht="15" thickBot="1" x14ac:dyDescent="0.35">
      <c r="A456" s="141"/>
      <c r="B456" s="141"/>
      <c r="C456" s="141"/>
      <c r="D456" s="141"/>
      <c r="E456" s="141"/>
      <c r="F456" s="141"/>
      <c r="G456" s="141"/>
      <c r="H456" s="141"/>
      <c r="I456" s="141"/>
      <c r="J456" s="141"/>
      <c r="K456" s="141"/>
      <c r="L456" s="141"/>
      <c r="M456" s="141"/>
      <c r="N456" s="141"/>
      <c r="O456" s="141"/>
      <c r="P456" s="141"/>
      <c r="Q456" s="141"/>
      <c r="R456" s="141"/>
      <c r="S456" s="141"/>
      <c r="T456" s="141"/>
    </row>
    <row r="457" spans="1:20" ht="15" thickBot="1" x14ac:dyDescent="0.35">
      <c r="A457" s="141"/>
      <c r="B457" s="141"/>
      <c r="C457" s="141"/>
      <c r="D457" s="141"/>
      <c r="E457" s="141"/>
      <c r="F457" s="141"/>
      <c r="G457" s="141"/>
      <c r="H457" s="141"/>
      <c r="I457" s="141"/>
      <c r="J457" s="141"/>
      <c r="K457" s="141"/>
      <c r="L457" s="141"/>
      <c r="M457" s="141"/>
      <c r="N457" s="141"/>
      <c r="O457" s="141"/>
      <c r="P457" s="141"/>
      <c r="Q457" s="141"/>
      <c r="R457" s="141"/>
      <c r="S457" s="141"/>
      <c r="T457" s="141"/>
    </row>
    <row r="458" spans="1:20" ht="15" thickBot="1" x14ac:dyDescent="0.35">
      <c r="A458" s="141"/>
      <c r="B458" s="141"/>
      <c r="C458" s="141"/>
      <c r="D458" s="141"/>
      <c r="E458" s="141"/>
      <c r="F458" s="141"/>
      <c r="G458" s="141"/>
      <c r="H458" s="141"/>
      <c r="I458" s="141"/>
      <c r="J458" s="141"/>
      <c r="K458" s="141"/>
      <c r="L458" s="141"/>
      <c r="M458" s="141"/>
      <c r="N458" s="141"/>
      <c r="O458" s="141"/>
      <c r="P458" s="141"/>
      <c r="Q458" s="141"/>
      <c r="R458" s="141"/>
      <c r="S458" s="141"/>
      <c r="T458" s="141"/>
    </row>
    <row r="459" spans="1:20" ht="15" thickBot="1" x14ac:dyDescent="0.35">
      <c r="A459" s="141"/>
      <c r="B459" s="141"/>
      <c r="C459" s="141"/>
      <c r="D459" s="141"/>
      <c r="E459" s="141"/>
      <c r="F459" s="141"/>
      <c r="G459" s="141"/>
      <c r="H459" s="141"/>
      <c r="I459" s="141"/>
      <c r="J459" s="141"/>
      <c r="K459" s="141"/>
      <c r="L459" s="141"/>
      <c r="M459" s="141"/>
      <c r="N459" s="141"/>
      <c r="O459" s="141"/>
      <c r="P459" s="141"/>
      <c r="Q459" s="141"/>
      <c r="R459" s="141"/>
      <c r="S459" s="141"/>
      <c r="T459" s="141"/>
    </row>
    <row r="460" spans="1:20" ht="15" thickBot="1" x14ac:dyDescent="0.35">
      <c r="A460" s="141"/>
      <c r="B460" s="141"/>
      <c r="C460" s="141"/>
      <c r="D460" s="141"/>
      <c r="E460" s="141"/>
      <c r="F460" s="141"/>
      <c r="G460" s="141"/>
      <c r="H460" s="141"/>
      <c r="I460" s="141"/>
      <c r="J460" s="141"/>
      <c r="K460" s="141"/>
      <c r="L460" s="141"/>
      <c r="M460" s="141"/>
      <c r="N460" s="141"/>
      <c r="O460" s="141"/>
      <c r="P460" s="141"/>
      <c r="Q460" s="141"/>
      <c r="R460" s="141"/>
      <c r="S460" s="141"/>
      <c r="T460" s="141"/>
    </row>
    <row r="461" spans="1:20" ht="15" thickBot="1" x14ac:dyDescent="0.35">
      <c r="A461" s="141"/>
      <c r="B461" s="141"/>
      <c r="C461" s="141"/>
      <c r="D461" s="141"/>
      <c r="E461" s="141"/>
      <c r="F461" s="141"/>
      <c r="G461" s="141"/>
      <c r="H461" s="141"/>
      <c r="I461" s="141"/>
      <c r="J461" s="141"/>
      <c r="K461" s="141"/>
      <c r="L461" s="141"/>
      <c r="M461" s="141"/>
      <c r="N461" s="141"/>
      <c r="O461" s="141"/>
      <c r="P461" s="141"/>
      <c r="Q461" s="141"/>
      <c r="R461" s="141"/>
      <c r="S461" s="141"/>
      <c r="T461" s="141"/>
    </row>
    <row r="462" spans="1:20" ht="15" thickBot="1" x14ac:dyDescent="0.35">
      <c r="A462" s="141"/>
      <c r="B462" s="141"/>
      <c r="C462" s="141"/>
      <c r="D462" s="141"/>
      <c r="E462" s="141"/>
      <c r="F462" s="141"/>
      <c r="G462" s="141"/>
      <c r="H462" s="141"/>
      <c r="I462" s="141"/>
      <c r="J462" s="141"/>
      <c r="K462" s="141"/>
      <c r="L462" s="141"/>
      <c r="M462" s="141"/>
      <c r="N462" s="141"/>
      <c r="O462" s="141"/>
      <c r="P462" s="141"/>
      <c r="Q462" s="141"/>
      <c r="R462" s="141"/>
      <c r="S462" s="141"/>
      <c r="T462" s="141"/>
    </row>
    <row r="463" spans="1:20" ht="15" thickBot="1" x14ac:dyDescent="0.35">
      <c r="A463" s="141"/>
      <c r="B463" s="141"/>
      <c r="C463" s="141"/>
      <c r="D463" s="141"/>
      <c r="E463" s="141"/>
      <c r="F463" s="141"/>
      <c r="G463" s="141"/>
      <c r="H463" s="141"/>
      <c r="I463" s="141"/>
      <c r="J463" s="141"/>
      <c r="K463" s="141"/>
      <c r="L463" s="141"/>
      <c r="M463" s="141"/>
      <c r="N463" s="141"/>
      <c r="O463" s="141"/>
      <c r="P463" s="141"/>
      <c r="Q463" s="141"/>
      <c r="R463" s="141"/>
      <c r="S463" s="141"/>
      <c r="T463" s="141"/>
    </row>
    <row r="464" spans="1:20" ht="15" thickBot="1" x14ac:dyDescent="0.35">
      <c r="A464" s="141"/>
      <c r="B464" s="141"/>
      <c r="C464" s="141"/>
      <c r="D464" s="141"/>
      <c r="E464" s="141"/>
      <c r="F464" s="141"/>
      <c r="G464" s="141"/>
      <c r="H464" s="141"/>
      <c r="I464" s="141"/>
      <c r="J464" s="141"/>
      <c r="K464" s="141"/>
      <c r="L464" s="141"/>
      <c r="M464" s="141"/>
      <c r="N464" s="141"/>
      <c r="O464" s="141"/>
      <c r="P464" s="141"/>
      <c r="Q464" s="141"/>
      <c r="R464" s="141"/>
      <c r="S464" s="141"/>
      <c r="T464" s="141"/>
    </row>
    <row r="465" spans="1:20" ht="15" thickBot="1" x14ac:dyDescent="0.35">
      <c r="A465" s="141"/>
      <c r="B465" s="141"/>
      <c r="C465" s="141"/>
      <c r="D465" s="141"/>
      <c r="E465" s="141"/>
      <c r="F465" s="141"/>
      <c r="G465" s="141"/>
      <c r="H465" s="141"/>
      <c r="I465" s="141"/>
      <c r="J465" s="141"/>
      <c r="K465" s="141"/>
      <c r="L465" s="141"/>
      <c r="M465" s="141"/>
      <c r="N465" s="141"/>
      <c r="O465" s="141"/>
      <c r="P465" s="141"/>
      <c r="Q465" s="141"/>
      <c r="R465" s="141"/>
      <c r="S465" s="141"/>
      <c r="T465" s="141"/>
    </row>
    <row r="466" spans="1:20" ht="15" thickBot="1" x14ac:dyDescent="0.35">
      <c r="A466" s="141"/>
      <c r="B466" s="141"/>
      <c r="C466" s="141"/>
      <c r="D466" s="141"/>
      <c r="E466" s="141"/>
      <c r="F466" s="141"/>
      <c r="G466" s="141"/>
      <c r="H466" s="141"/>
      <c r="I466" s="141"/>
      <c r="J466" s="141"/>
      <c r="K466" s="141"/>
      <c r="L466" s="141"/>
      <c r="M466" s="141"/>
      <c r="N466" s="141"/>
      <c r="O466" s="141"/>
      <c r="P466" s="141"/>
      <c r="Q466" s="141"/>
      <c r="R466" s="141"/>
      <c r="S466" s="141"/>
      <c r="T466" s="141"/>
    </row>
    <row r="467" spans="1:20" ht="15" thickBot="1" x14ac:dyDescent="0.35">
      <c r="A467" s="141"/>
      <c r="B467" s="141"/>
      <c r="C467" s="141"/>
      <c r="D467" s="141"/>
      <c r="E467" s="141"/>
      <c r="F467" s="141"/>
      <c r="G467" s="141"/>
      <c r="H467" s="141"/>
      <c r="I467" s="141"/>
      <c r="J467" s="141"/>
      <c r="K467" s="141"/>
      <c r="L467" s="141"/>
      <c r="M467" s="141"/>
      <c r="N467" s="141"/>
      <c r="O467" s="141"/>
      <c r="P467" s="141"/>
      <c r="Q467" s="141"/>
      <c r="R467" s="141"/>
      <c r="S467" s="141"/>
      <c r="T467" s="141"/>
    </row>
    <row r="468" spans="1:20" ht="15" thickBot="1" x14ac:dyDescent="0.35">
      <c r="A468" s="141"/>
      <c r="B468" s="141"/>
      <c r="C468" s="141"/>
      <c r="D468" s="141"/>
      <c r="E468" s="141"/>
      <c r="F468" s="141"/>
      <c r="G468" s="141"/>
      <c r="H468" s="141"/>
      <c r="I468" s="141"/>
      <c r="J468" s="141"/>
      <c r="K468" s="141"/>
      <c r="L468" s="141"/>
      <c r="M468" s="141"/>
      <c r="N468" s="141"/>
      <c r="O468" s="141"/>
      <c r="P468" s="141"/>
      <c r="Q468" s="141"/>
      <c r="R468" s="141"/>
      <c r="S468" s="141"/>
      <c r="T468" s="141"/>
    </row>
    <row r="469" spans="1:20" ht="15" thickBot="1" x14ac:dyDescent="0.35">
      <c r="A469" s="141"/>
      <c r="B469" s="141"/>
      <c r="C469" s="141"/>
      <c r="D469" s="141"/>
      <c r="E469" s="141"/>
      <c r="F469" s="141"/>
      <c r="G469" s="141"/>
      <c r="H469" s="141"/>
      <c r="I469" s="141"/>
      <c r="J469" s="141"/>
      <c r="K469" s="141"/>
      <c r="L469" s="141"/>
      <c r="M469" s="141"/>
      <c r="N469" s="141"/>
      <c r="O469" s="141"/>
      <c r="P469" s="141"/>
      <c r="Q469" s="141"/>
      <c r="R469" s="141"/>
      <c r="S469" s="141"/>
      <c r="T469" s="141"/>
    </row>
    <row r="470" spans="1:20" ht="15" thickBot="1" x14ac:dyDescent="0.35">
      <c r="A470" s="141"/>
      <c r="B470" s="141"/>
      <c r="C470" s="141"/>
      <c r="D470" s="141"/>
      <c r="E470" s="141"/>
      <c r="F470" s="141"/>
      <c r="G470" s="141"/>
      <c r="H470" s="141"/>
      <c r="I470" s="141"/>
      <c r="J470" s="141"/>
      <c r="K470" s="141"/>
      <c r="L470" s="141"/>
      <c r="M470" s="141"/>
      <c r="N470" s="141"/>
      <c r="O470" s="141"/>
      <c r="P470" s="141"/>
      <c r="Q470" s="141"/>
      <c r="R470" s="141"/>
      <c r="S470" s="141"/>
      <c r="T470" s="141"/>
    </row>
    <row r="471" spans="1:20" ht="15" thickBot="1" x14ac:dyDescent="0.35">
      <c r="A471" s="141"/>
      <c r="B471" s="141"/>
      <c r="C471" s="141"/>
      <c r="D471" s="141"/>
      <c r="E471" s="141"/>
      <c r="F471" s="141"/>
      <c r="G471" s="141"/>
      <c r="H471" s="141"/>
      <c r="I471" s="141"/>
      <c r="J471" s="141"/>
      <c r="K471" s="141"/>
      <c r="L471" s="141"/>
      <c r="M471" s="141"/>
      <c r="N471" s="141"/>
      <c r="O471" s="141"/>
      <c r="P471" s="141"/>
      <c r="Q471" s="141"/>
      <c r="R471" s="141"/>
      <c r="S471" s="141"/>
      <c r="T471" s="141"/>
    </row>
    <row r="472" spans="1:20" ht="15" thickBot="1" x14ac:dyDescent="0.35">
      <c r="A472" s="141"/>
      <c r="B472" s="141"/>
      <c r="C472" s="141"/>
      <c r="D472" s="141"/>
      <c r="E472" s="141"/>
      <c r="F472" s="141"/>
      <c r="G472" s="141"/>
      <c r="H472" s="141"/>
      <c r="I472" s="141"/>
      <c r="J472" s="141"/>
      <c r="K472" s="141"/>
      <c r="L472" s="141"/>
      <c r="M472" s="141"/>
      <c r="N472" s="141"/>
      <c r="O472" s="141"/>
      <c r="P472" s="141"/>
      <c r="Q472" s="141"/>
      <c r="R472" s="141"/>
      <c r="S472" s="141"/>
      <c r="T472" s="141"/>
    </row>
    <row r="473" spans="1:20" ht="15" thickBot="1" x14ac:dyDescent="0.35">
      <c r="A473" s="141"/>
      <c r="B473" s="141"/>
      <c r="C473" s="141"/>
      <c r="D473" s="141"/>
      <c r="E473" s="141"/>
      <c r="F473" s="141"/>
      <c r="G473" s="141"/>
      <c r="H473" s="141"/>
      <c r="I473" s="141"/>
      <c r="J473" s="141"/>
      <c r="K473" s="141"/>
      <c r="L473" s="141"/>
      <c r="M473" s="141"/>
      <c r="N473" s="141"/>
      <c r="O473" s="141"/>
      <c r="P473" s="141"/>
      <c r="Q473" s="141"/>
      <c r="R473" s="141"/>
      <c r="S473" s="141"/>
      <c r="T473" s="141"/>
    </row>
    <row r="474" spans="1:20" ht="15" thickBot="1" x14ac:dyDescent="0.35">
      <c r="A474" s="141"/>
      <c r="B474" s="141"/>
      <c r="C474" s="141"/>
      <c r="D474" s="141"/>
      <c r="E474" s="141"/>
      <c r="F474" s="141"/>
      <c r="G474" s="141"/>
      <c r="H474" s="141"/>
      <c r="I474" s="141"/>
      <c r="J474" s="141"/>
      <c r="K474" s="141"/>
      <c r="L474" s="141"/>
      <c r="M474" s="141"/>
      <c r="N474" s="141"/>
      <c r="O474" s="141"/>
      <c r="P474" s="141"/>
      <c r="Q474" s="141"/>
      <c r="R474" s="141"/>
      <c r="S474" s="141"/>
      <c r="T474" s="141"/>
    </row>
    <row r="475" spans="1:20" ht="15" thickBot="1" x14ac:dyDescent="0.35">
      <c r="A475" s="141"/>
      <c r="B475" s="141"/>
      <c r="C475" s="141"/>
      <c r="D475" s="141"/>
      <c r="E475" s="141"/>
      <c r="F475" s="141"/>
      <c r="G475" s="141"/>
      <c r="H475" s="141"/>
      <c r="I475" s="141"/>
      <c r="J475" s="141"/>
      <c r="K475" s="141"/>
      <c r="L475" s="141"/>
      <c r="M475" s="141"/>
      <c r="N475" s="141"/>
      <c r="O475" s="141"/>
      <c r="P475" s="141"/>
      <c r="Q475" s="141"/>
      <c r="R475" s="141"/>
      <c r="S475" s="141"/>
      <c r="T475" s="141"/>
    </row>
    <row r="476" spans="1:20" ht="15" thickBot="1" x14ac:dyDescent="0.35">
      <c r="A476" s="141"/>
      <c r="B476" s="141"/>
      <c r="C476" s="141"/>
      <c r="D476" s="141"/>
      <c r="E476" s="141"/>
      <c r="F476" s="141"/>
      <c r="G476" s="141"/>
      <c r="H476" s="141"/>
      <c r="I476" s="141"/>
      <c r="J476" s="141"/>
      <c r="K476" s="141"/>
      <c r="L476" s="141"/>
      <c r="M476" s="141"/>
      <c r="N476" s="141"/>
      <c r="O476" s="141"/>
      <c r="P476" s="141"/>
      <c r="Q476" s="141"/>
      <c r="R476" s="141"/>
      <c r="S476" s="141"/>
      <c r="T476" s="141"/>
    </row>
    <row r="477" spans="1:20" ht="15" thickBot="1" x14ac:dyDescent="0.35">
      <c r="A477" s="141"/>
      <c r="B477" s="141"/>
      <c r="C477" s="141"/>
      <c r="D477" s="141"/>
      <c r="E477" s="141"/>
      <c r="F477" s="141"/>
      <c r="G477" s="141"/>
      <c r="H477" s="141"/>
      <c r="I477" s="141"/>
      <c r="J477" s="141"/>
      <c r="K477" s="141"/>
      <c r="L477" s="141"/>
      <c r="M477" s="141"/>
      <c r="N477" s="141"/>
      <c r="O477" s="141"/>
      <c r="P477" s="141"/>
      <c r="Q477" s="141"/>
      <c r="R477" s="141"/>
      <c r="S477" s="141"/>
      <c r="T477" s="141"/>
    </row>
    <row r="478" spans="1:20" ht="15" thickBot="1" x14ac:dyDescent="0.35">
      <c r="A478" s="141"/>
      <c r="B478" s="141"/>
      <c r="C478" s="141"/>
      <c r="D478" s="141"/>
      <c r="E478" s="141"/>
      <c r="F478" s="141"/>
      <c r="G478" s="141"/>
      <c r="H478" s="141"/>
      <c r="I478" s="141"/>
      <c r="J478" s="141"/>
      <c r="K478" s="141"/>
      <c r="L478" s="141"/>
      <c r="M478" s="141"/>
      <c r="N478" s="141"/>
      <c r="O478" s="141"/>
      <c r="P478" s="141"/>
      <c r="Q478" s="141"/>
      <c r="R478" s="141"/>
      <c r="S478" s="141"/>
      <c r="T478" s="141"/>
    </row>
    <row r="479" spans="1:20" ht="15" thickBot="1" x14ac:dyDescent="0.35">
      <c r="A479" s="141"/>
      <c r="B479" s="141"/>
      <c r="C479" s="141"/>
      <c r="D479" s="141"/>
      <c r="E479" s="141"/>
      <c r="F479" s="141"/>
      <c r="G479" s="141"/>
      <c r="H479" s="141"/>
      <c r="I479" s="141"/>
      <c r="J479" s="141"/>
      <c r="K479" s="141"/>
      <c r="L479" s="141"/>
      <c r="M479" s="141"/>
      <c r="N479" s="141"/>
      <c r="O479" s="141"/>
      <c r="P479" s="141"/>
      <c r="Q479" s="141"/>
      <c r="R479" s="141"/>
      <c r="S479" s="141"/>
      <c r="T479" s="141"/>
    </row>
    <row r="480" spans="1:20" ht="15" thickBot="1" x14ac:dyDescent="0.35">
      <c r="A480" s="141"/>
      <c r="B480" s="141"/>
      <c r="C480" s="141"/>
      <c r="D480" s="141"/>
      <c r="E480" s="141"/>
      <c r="F480" s="141"/>
      <c r="G480" s="141"/>
      <c r="H480" s="141"/>
      <c r="I480" s="141"/>
      <c r="J480" s="141"/>
      <c r="K480" s="141"/>
      <c r="L480" s="141"/>
      <c r="M480" s="141"/>
      <c r="N480" s="141"/>
      <c r="O480" s="141"/>
      <c r="P480" s="141"/>
      <c r="Q480" s="141"/>
      <c r="R480" s="141"/>
      <c r="S480" s="141"/>
      <c r="T480" s="141"/>
    </row>
    <row r="481" spans="1:20" ht="15" thickBot="1" x14ac:dyDescent="0.35">
      <c r="A481" s="141"/>
      <c r="B481" s="141"/>
      <c r="C481" s="141"/>
      <c r="D481" s="141"/>
      <c r="E481" s="141"/>
      <c r="F481" s="141"/>
      <c r="G481" s="141"/>
      <c r="H481" s="141"/>
      <c r="I481" s="141"/>
      <c r="J481" s="141"/>
      <c r="K481" s="141"/>
      <c r="L481" s="141"/>
      <c r="M481" s="141"/>
      <c r="N481" s="141"/>
      <c r="O481" s="141"/>
      <c r="P481" s="141"/>
      <c r="Q481" s="141"/>
      <c r="R481" s="141"/>
      <c r="S481" s="141"/>
      <c r="T481" s="141"/>
    </row>
    <row r="482" spans="1:20" ht="15" thickBot="1" x14ac:dyDescent="0.35">
      <c r="A482" s="141"/>
      <c r="B482" s="141"/>
      <c r="C482" s="141"/>
      <c r="D482" s="141"/>
      <c r="E482" s="141"/>
      <c r="F482" s="141"/>
      <c r="G482" s="141"/>
      <c r="H482" s="141"/>
      <c r="I482" s="141"/>
      <c r="J482" s="141"/>
      <c r="K482" s="141"/>
      <c r="L482" s="141"/>
      <c r="M482" s="141"/>
      <c r="N482" s="141"/>
      <c r="O482" s="141"/>
      <c r="P482" s="141"/>
      <c r="Q482" s="141"/>
      <c r="R482" s="141"/>
      <c r="S482" s="141"/>
      <c r="T482" s="141"/>
    </row>
    <row r="483" spans="1:20" ht="15" thickBot="1" x14ac:dyDescent="0.35">
      <c r="A483" s="141"/>
      <c r="B483" s="141"/>
      <c r="C483" s="141"/>
      <c r="D483" s="141"/>
      <c r="E483" s="141"/>
      <c r="F483" s="141"/>
      <c r="G483" s="141"/>
      <c r="H483" s="141"/>
      <c r="I483" s="141"/>
      <c r="J483" s="141"/>
      <c r="K483" s="141"/>
      <c r="L483" s="141"/>
      <c r="M483" s="141"/>
      <c r="N483" s="141"/>
      <c r="O483" s="141"/>
      <c r="P483" s="141"/>
      <c r="Q483" s="141"/>
      <c r="R483" s="141"/>
      <c r="S483" s="141"/>
      <c r="T483" s="141"/>
    </row>
    <row r="484" spans="1:20" ht="15" thickBot="1" x14ac:dyDescent="0.35">
      <c r="A484" s="141"/>
      <c r="B484" s="141"/>
      <c r="C484" s="141"/>
      <c r="D484" s="141"/>
      <c r="E484" s="141"/>
      <c r="F484" s="141"/>
      <c r="G484" s="141"/>
      <c r="H484" s="141"/>
      <c r="I484" s="141"/>
      <c r="J484" s="141"/>
      <c r="K484" s="141"/>
      <c r="L484" s="141"/>
      <c r="M484" s="141"/>
      <c r="N484" s="141"/>
      <c r="O484" s="141"/>
      <c r="P484" s="141"/>
      <c r="Q484" s="141"/>
      <c r="R484" s="141"/>
      <c r="S484" s="141"/>
      <c r="T484" s="141"/>
    </row>
    <row r="485" spans="1:20" ht="15" thickBot="1" x14ac:dyDescent="0.35">
      <c r="A485" s="141"/>
      <c r="B485" s="141"/>
      <c r="C485" s="141"/>
      <c r="D485" s="141"/>
      <c r="E485" s="141"/>
      <c r="F485" s="141"/>
      <c r="G485" s="141"/>
      <c r="H485" s="141"/>
      <c r="I485" s="141"/>
      <c r="J485" s="141"/>
      <c r="K485" s="141"/>
      <c r="L485" s="141"/>
      <c r="M485" s="141"/>
      <c r="N485" s="141"/>
      <c r="O485" s="141"/>
      <c r="P485" s="141"/>
      <c r="Q485" s="141"/>
      <c r="R485" s="141"/>
      <c r="S485" s="141"/>
      <c r="T485" s="141"/>
    </row>
    <row r="486" spans="1:20" ht="15" thickBot="1" x14ac:dyDescent="0.35">
      <c r="A486" s="141"/>
      <c r="B486" s="141"/>
      <c r="C486" s="141"/>
      <c r="D486" s="141"/>
      <c r="E486" s="141"/>
      <c r="F486" s="141"/>
      <c r="G486" s="141"/>
      <c r="H486" s="141"/>
      <c r="I486" s="141"/>
      <c r="J486" s="141"/>
      <c r="K486" s="141"/>
      <c r="L486" s="141"/>
      <c r="M486" s="141"/>
      <c r="N486" s="141"/>
      <c r="O486" s="141"/>
      <c r="P486" s="141"/>
      <c r="Q486" s="141"/>
      <c r="R486" s="141"/>
      <c r="S486" s="141"/>
      <c r="T486" s="141"/>
    </row>
    <row r="487" spans="1:20" ht="15" thickBot="1" x14ac:dyDescent="0.35">
      <c r="A487" s="141"/>
      <c r="B487" s="141"/>
      <c r="C487" s="141"/>
      <c r="D487" s="141"/>
      <c r="E487" s="141"/>
      <c r="F487" s="141"/>
      <c r="G487" s="141"/>
      <c r="H487" s="141"/>
      <c r="I487" s="141"/>
      <c r="J487" s="141"/>
      <c r="K487" s="141"/>
      <c r="L487" s="141"/>
      <c r="M487" s="141"/>
      <c r="N487" s="141"/>
      <c r="O487" s="141"/>
      <c r="P487" s="141"/>
      <c r="Q487" s="141"/>
      <c r="R487" s="141"/>
      <c r="S487" s="141"/>
      <c r="T487" s="141"/>
    </row>
    <row r="488" spans="1:20" ht="15" thickBot="1" x14ac:dyDescent="0.35">
      <c r="A488" s="141"/>
      <c r="B488" s="141"/>
      <c r="C488" s="141"/>
      <c r="D488" s="141"/>
      <c r="E488" s="141"/>
      <c r="F488" s="141"/>
      <c r="G488" s="141"/>
      <c r="H488" s="141"/>
      <c r="I488" s="141"/>
      <c r="J488" s="141"/>
      <c r="K488" s="141"/>
      <c r="L488" s="141"/>
      <c r="M488" s="141"/>
      <c r="N488" s="141"/>
      <c r="O488" s="141"/>
      <c r="P488" s="141"/>
      <c r="Q488" s="141"/>
      <c r="R488" s="141"/>
      <c r="S488" s="141"/>
      <c r="T488" s="141"/>
    </row>
    <row r="489" spans="1:20" ht="15" thickBot="1" x14ac:dyDescent="0.35">
      <c r="A489" s="141"/>
      <c r="B489" s="141"/>
      <c r="C489" s="141"/>
      <c r="D489" s="141"/>
      <c r="E489" s="141"/>
      <c r="F489" s="141"/>
      <c r="G489" s="141"/>
      <c r="H489" s="141"/>
      <c r="I489" s="141"/>
      <c r="J489" s="141"/>
      <c r="K489" s="141"/>
      <c r="L489" s="141"/>
      <c r="M489" s="141"/>
      <c r="N489" s="141"/>
      <c r="O489" s="141"/>
      <c r="P489" s="141"/>
      <c r="Q489" s="141"/>
      <c r="R489" s="141"/>
      <c r="S489" s="141"/>
      <c r="T489" s="141"/>
    </row>
    <row r="490" spans="1:20" ht="15" thickBot="1" x14ac:dyDescent="0.35">
      <c r="A490" s="141"/>
      <c r="B490" s="141"/>
      <c r="C490" s="141"/>
      <c r="D490" s="141"/>
      <c r="E490" s="141"/>
      <c r="F490" s="141"/>
      <c r="G490" s="141"/>
      <c r="H490" s="141"/>
      <c r="I490" s="141"/>
      <c r="J490" s="141"/>
      <c r="K490" s="141"/>
      <c r="L490" s="141"/>
      <c r="M490" s="141"/>
      <c r="N490" s="141"/>
      <c r="O490" s="141"/>
      <c r="P490" s="141"/>
      <c r="Q490" s="141"/>
      <c r="R490" s="141"/>
      <c r="S490" s="141"/>
      <c r="T490" s="141"/>
    </row>
    <row r="491" spans="1:20" ht="15" thickBot="1" x14ac:dyDescent="0.35">
      <c r="A491" s="141"/>
      <c r="B491" s="141"/>
      <c r="C491" s="141"/>
      <c r="D491" s="141"/>
      <c r="E491" s="141"/>
      <c r="F491" s="141"/>
      <c r="G491" s="141"/>
      <c r="H491" s="141"/>
      <c r="I491" s="141"/>
      <c r="J491" s="141"/>
      <c r="K491" s="141"/>
      <c r="L491" s="141"/>
      <c r="M491" s="141"/>
      <c r="N491" s="141"/>
      <c r="O491" s="141"/>
      <c r="P491" s="141"/>
      <c r="Q491" s="141"/>
      <c r="R491" s="141"/>
      <c r="S491" s="141"/>
      <c r="T491" s="141"/>
    </row>
    <row r="492" spans="1:20" ht="15" thickBot="1" x14ac:dyDescent="0.35">
      <c r="A492" s="141"/>
      <c r="B492" s="141"/>
      <c r="C492" s="141"/>
      <c r="D492" s="141"/>
      <c r="E492" s="141"/>
      <c r="F492" s="141"/>
      <c r="G492" s="141"/>
      <c r="H492" s="141"/>
      <c r="I492" s="141"/>
      <c r="J492" s="141"/>
      <c r="K492" s="141"/>
      <c r="L492" s="141"/>
      <c r="M492" s="141"/>
      <c r="N492" s="141"/>
      <c r="O492" s="141"/>
      <c r="P492" s="141"/>
      <c r="Q492" s="141"/>
      <c r="R492" s="141"/>
      <c r="S492" s="141"/>
      <c r="T492" s="141"/>
    </row>
    <row r="493" spans="1:20" ht="15" thickBot="1" x14ac:dyDescent="0.35">
      <c r="A493" s="141"/>
      <c r="B493" s="141"/>
      <c r="C493" s="141"/>
      <c r="D493" s="141"/>
      <c r="E493" s="141"/>
      <c r="F493" s="141"/>
      <c r="G493" s="141"/>
      <c r="H493" s="141"/>
      <c r="I493" s="141"/>
      <c r="J493" s="141"/>
      <c r="K493" s="141"/>
      <c r="L493" s="141"/>
      <c r="M493" s="141"/>
      <c r="N493" s="141"/>
      <c r="O493" s="141"/>
      <c r="P493" s="141"/>
      <c r="Q493" s="141"/>
      <c r="R493" s="141"/>
      <c r="S493" s="141"/>
      <c r="T493" s="141"/>
    </row>
    <row r="494" spans="1:20" ht="15" thickBot="1" x14ac:dyDescent="0.35">
      <c r="A494" s="141"/>
      <c r="B494" s="141"/>
      <c r="C494" s="141"/>
      <c r="D494" s="141"/>
      <c r="E494" s="141"/>
      <c r="F494" s="141"/>
      <c r="G494" s="141"/>
      <c r="H494" s="141"/>
      <c r="I494" s="141"/>
      <c r="J494" s="141"/>
      <c r="K494" s="141"/>
      <c r="L494" s="141"/>
      <c r="M494" s="141"/>
      <c r="N494" s="141"/>
      <c r="O494" s="141"/>
      <c r="P494" s="141"/>
      <c r="Q494" s="141"/>
      <c r="R494" s="141"/>
      <c r="S494" s="141"/>
      <c r="T494" s="141"/>
    </row>
    <row r="495" spans="1:20" ht="15" thickBot="1" x14ac:dyDescent="0.35">
      <c r="A495" s="141"/>
      <c r="B495" s="141"/>
      <c r="C495" s="141"/>
      <c r="D495" s="141"/>
      <c r="E495" s="141"/>
      <c r="F495" s="141"/>
      <c r="G495" s="141"/>
      <c r="H495" s="141"/>
      <c r="I495" s="141"/>
      <c r="J495" s="141"/>
      <c r="K495" s="141"/>
      <c r="L495" s="141"/>
      <c r="M495" s="141"/>
      <c r="N495" s="141"/>
      <c r="O495" s="141"/>
      <c r="P495" s="141"/>
      <c r="Q495" s="141"/>
      <c r="R495" s="141"/>
      <c r="S495" s="141"/>
      <c r="T495" s="141"/>
    </row>
    <row r="496" spans="1:20" ht="15" thickBot="1" x14ac:dyDescent="0.35">
      <c r="A496" s="141"/>
      <c r="B496" s="141"/>
      <c r="C496" s="141"/>
      <c r="D496" s="141"/>
      <c r="E496" s="141"/>
      <c r="F496" s="141"/>
      <c r="G496" s="141"/>
      <c r="H496" s="141"/>
      <c r="I496" s="141"/>
      <c r="J496" s="141"/>
      <c r="K496" s="141"/>
      <c r="L496" s="141"/>
      <c r="M496" s="141"/>
      <c r="N496" s="141"/>
      <c r="O496" s="141"/>
      <c r="P496" s="141"/>
      <c r="Q496" s="141"/>
      <c r="R496" s="141"/>
      <c r="S496" s="141"/>
      <c r="T496" s="141"/>
    </row>
    <row r="497" spans="1:20" ht="15" thickBot="1" x14ac:dyDescent="0.35">
      <c r="A497" s="141"/>
      <c r="B497" s="141"/>
      <c r="C497" s="141"/>
      <c r="D497" s="141"/>
      <c r="E497" s="141"/>
      <c r="F497" s="141"/>
      <c r="G497" s="141"/>
      <c r="H497" s="141"/>
      <c r="I497" s="141"/>
      <c r="J497" s="141"/>
      <c r="K497" s="141"/>
      <c r="L497" s="141"/>
      <c r="M497" s="141"/>
      <c r="N497" s="141"/>
      <c r="O497" s="141"/>
      <c r="P497" s="141"/>
      <c r="Q497" s="141"/>
      <c r="R497" s="141"/>
      <c r="S497" s="141"/>
      <c r="T497" s="141"/>
    </row>
    <row r="498" spans="1:20" ht="15" thickBot="1" x14ac:dyDescent="0.35">
      <c r="A498" s="141"/>
      <c r="B498" s="141"/>
      <c r="C498" s="141"/>
      <c r="D498" s="141"/>
      <c r="E498" s="141"/>
      <c r="F498" s="141"/>
      <c r="G498" s="141"/>
      <c r="H498" s="141"/>
      <c r="I498" s="141"/>
      <c r="J498" s="141"/>
      <c r="K498" s="141"/>
      <c r="L498" s="141"/>
      <c r="M498" s="141"/>
      <c r="N498" s="141"/>
      <c r="O498" s="141"/>
      <c r="P498" s="141"/>
      <c r="Q498" s="141"/>
      <c r="R498" s="141"/>
      <c r="S498" s="141"/>
      <c r="T498" s="141"/>
    </row>
    <row r="499" spans="1:20" ht="15" thickBot="1" x14ac:dyDescent="0.35">
      <c r="A499" s="141"/>
      <c r="B499" s="141"/>
      <c r="C499" s="141"/>
      <c r="D499" s="141"/>
      <c r="E499" s="141"/>
      <c r="F499" s="141"/>
      <c r="G499" s="141"/>
      <c r="H499" s="141"/>
      <c r="I499" s="141"/>
      <c r="J499" s="141"/>
      <c r="K499" s="141"/>
      <c r="L499" s="141"/>
      <c r="M499" s="141"/>
      <c r="N499" s="141"/>
      <c r="O499" s="141"/>
      <c r="P499" s="141"/>
      <c r="Q499" s="141"/>
      <c r="R499" s="141"/>
      <c r="S499" s="141"/>
      <c r="T499" s="141"/>
    </row>
    <row r="500" spans="1:20" ht="15" thickBot="1" x14ac:dyDescent="0.35">
      <c r="A500" s="141"/>
      <c r="B500" s="141"/>
      <c r="C500" s="141"/>
      <c r="D500" s="141"/>
      <c r="E500" s="141"/>
      <c r="F500" s="141"/>
      <c r="G500" s="141"/>
      <c r="H500" s="141"/>
      <c r="I500" s="141"/>
      <c r="J500" s="141"/>
      <c r="K500" s="141"/>
      <c r="L500" s="141"/>
      <c r="M500" s="141"/>
      <c r="N500" s="141"/>
      <c r="O500" s="141"/>
      <c r="P500" s="141"/>
      <c r="Q500" s="141"/>
      <c r="R500" s="141"/>
      <c r="S500" s="141"/>
      <c r="T500" s="141"/>
    </row>
    <row r="501" spans="1:20" ht="15" thickBot="1" x14ac:dyDescent="0.35">
      <c r="A501" s="141"/>
      <c r="B501" s="141"/>
      <c r="C501" s="141"/>
      <c r="D501" s="141"/>
      <c r="E501" s="141"/>
      <c r="F501" s="141"/>
      <c r="G501" s="141"/>
      <c r="H501" s="141"/>
      <c r="I501" s="141"/>
      <c r="J501" s="141"/>
      <c r="K501" s="141"/>
      <c r="L501" s="141"/>
      <c r="M501" s="141"/>
      <c r="N501" s="141"/>
      <c r="O501" s="141"/>
      <c r="P501" s="141"/>
      <c r="Q501" s="141"/>
      <c r="R501" s="141"/>
      <c r="S501" s="141"/>
      <c r="T501" s="141"/>
    </row>
    <row r="502" spans="1:20" ht="15" thickBot="1" x14ac:dyDescent="0.35">
      <c r="A502" s="141"/>
      <c r="B502" s="141"/>
      <c r="C502" s="141"/>
      <c r="D502" s="141"/>
      <c r="E502" s="141"/>
      <c r="F502" s="141"/>
      <c r="G502" s="141"/>
      <c r="H502" s="141"/>
      <c r="I502" s="141"/>
      <c r="J502" s="141"/>
      <c r="K502" s="141"/>
      <c r="L502" s="141"/>
      <c r="M502" s="141"/>
      <c r="N502" s="141"/>
      <c r="O502" s="141"/>
      <c r="P502" s="141"/>
      <c r="Q502" s="141"/>
      <c r="R502" s="141"/>
      <c r="S502" s="141"/>
      <c r="T502" s="141"/>
    </row>
    <row r="503" spans="1:20" ht="15" thickBot="1" x14ac:dyDescent="0.35">
      <c r="A503" s="141"/>
      <c r="B503" s="141"/>
      <c r="C503" s="141"/>
      <c r="D503" s="141"/>
      <c r="E503" s="141"/>
      <c r="F503" s="141"/>
      <c r="G503" s="141"/>
      <c r="H503" s="141"/>
      <c r="I503" s="141"/>
      <c r="J503" s="141"/>
      <c r="K503" s="141"/>
      <c r="L503" s="141"/>
      <c r="M503" s="141"/>
      <c r="N503" s="141"/>
      <c r="O503" s="141"/>
      <c r="P503" s="141"/>
      <c r="Q503" s="141"/>
      <c r="R503" s="141"/>
      <c r="S503" s="141"/>
      <c r="T503" s="141"/>
    </row>
    <row r="504" spans="1:20" ht="15" thickBot="1" x14ac:dyDescent="0.35">
      <c r="A504" s="141"/>
      <c r="B504" s="141"/>
      <c r="C504" s="141"/>
      <c r="D504" s="141"/>
      <c r="E504" s="141"/>
      <c r="F504" s="141"/>
      <c r="G504" s="141"/>
      <c r="H504" s="141"/>
      <c r="I504" s="141"/>
      <c r="J504" s="141"/>
      <c r="K504" s="141"/>
      <c r="L504" s="141"/>
      <c r="M504" s="141"/>
      <c r="N504" s="141"/>
      <c r="O504" s="141"/>
      <c r="P504" s="141"/>
      <c r="Q504" s="141"/>
      <c r="R504" s="141"/>
      <c r="S504" s="141"/>
      <c r="T504" s="141"/>
    </row>
    <row r="505" spans="1:20" ht="15" thickBot="1" x14ac:dyDescent="0.35">
      <c r="A505" s="141"/>
      <c r="B505" s="141"/>
      <c r="C505" s="141"/>
      <c r="D505" s="141"/>
      <c r="E505" s="141"/>
      <c r="F505" s="141"/>
      <c r="G505" s="141"/>
      <c r="H505" s="141"/>
      <c r="I505" s="141"/>
      <c r="J505" s="141"/>
      <c r="K505" s="141"/>
      <c r="L505" s="141"/>
      <c r="M505" s="141"/>
      <c r="N505" s="141"/>
      <c r="O505" s="141"/>
      <c r="P505" s="141"/>
      <c r="Q505" s="141"/>
      <c r="R505" s="141"/>
      <c r="S505" s="141"/>
      <c r="T505" s="141"/>
    </row>
    <row r="506" spans="1:20" ht="15" thickBot="1" x14ac:dyDescent="0.35">
      <c r="A506" s="141"/>
      <c r="B506" s="141"/>
      <c r="C506" s="141"/>
      <c r="D506" s="141"/>
      <c r="E506" s="141"/>
      <c r="F506" s="141"/>
      <c r="G506" s="141"/>
      <c r="H506" s="141"/>
      <c r="I506" s="141"/>
      <c r="J506" s="141"/>
      <c r="K506" s="141"/>
      <c r="L506" s="141"/>
      <c r="M506" s="141"/>
      <c r="N506" s="141"/>
      <c r="O506" s="141"/>
      <c r="P506" s="141"/>
      <c r="Q506" s="141"/>
      <c r="R506" s="141"/>
      <c r="S506" s="141"/>
      <c r="T506" s="141"/>
    </row>
    <row r="507" spans="1:20" ht="15" thickBot="1" x14ac:dyDescent="0.35">
      <c r="A507" s="141"/>
      <c r="B507" s="141"/>
      <c r="C507" s="141"/>
      <c r="D507" s="141"/>
      <c r="E507" s="141"/>
      <c r="F507" s="141"/>
      <c r="G507" s="141"/>
      <c r="H507" s="141"/>
      <c r="I507" s="141"/>
      <c r="J507" s="141"/>
      <c r="K507" s="141"/>
      <c r="L507" s="141"/>
      <c r="M507" s="141"/>
      <c r="N507" s="141"/>
      <c r="O507" s="141"/>
      <c r="P507" s="141"/>
      <c r="Q507" s="141"/>
      <c r="R507" s="141"/>
      <c r="S507" s="141"/>
      <c r="T507" s="141"/>
    </row>
    <row r="508" spans="1:20" ht="15" thickBot="1" x14ac:dyDescent="0.35">
      <c r="A508" s="141"/>
      <c r="B508" s="141"/>
      <c r="C508" s="141"/>
      <c r="D508" s="141"/>
      <c r="E508" s="141"/>
      <c r="F508" s="141"/>
      <c r="G508" s="141"/>
      <c r="H508" s="141"/>
      <c r="I508" s="141"/>
      <c r="J508" s="141"/>
      <c r="K508" s="141"/>
      <c r="L508" s="141"/>
      <c r="M508" s="141"/>
      <c r="N508" s="141"/>
      <c r="O508" s="141"/>
      <c r="P508" s="141"/>
      <c r="Q508" s="141"/>
      <c r="R508" s="141"/>
      <c r="S508" s="141"/>
      <c r="T508" s="141"/>
    </row>
    <row r="509" spans="1:20" ht="15" thickBot="1" x14ac:dyDescent="0.35">
      <c r="A509" s="141"/>
      <c r="B509" s="141"/>
      <c r="C509" s="141"/>
      <c r="D509" s="141"/>
      <c r="E509" s="141"/>
      <c r="F509" s="141"/>
      <c r="G509" s="141"/>
      <c r="H509" s="141"/>
      <c r="I509" s="141"/>
      <c r="J509" s="141"/>
      <c r="K509" s="141"/>
      <c r="L509" s="141"/>
      <c r="M509" s="141"/>
      <c r="N509" s="141"/>
      <c r="O509" s="141"/>
      <c r="P509" s="141"/>
      <c r="Q509" s="141"/>
      <c r="R509" s="141"/>
      <c r="S509" s="141"/>
      <c r="T509" s="141"/>
    </row>
    <row r="510" spans="1:20" ht="15" thickBot="1" x14ac:dyDescent="0.35">
      <c r="A510" s="141"/>
      <c r="B510" s="141"/>
      <c r="C510" s="141"/>
      <c r="D510" s="141"/>
      <c r="E510" s="141"/>
      <c r="F510" s="141"/>
      <c r="G510" s="141"/>
      <c r="H510" s="141"/>
      <c r="I510" s="141"/>
      <c r="J510" s="141"/>
      <c r="K510" s="141"/>
      <c r="L510" s="141"/>
      <c r="M510" s="141"/>
      <c r="N510" s="141"/>
      <c r="O510" s="141"/>
      <c r="P510" s="141"/>
      <c r="Q510" s="141"/>
      <c r="R510" s="141"/>
      <c r="S510" s="141"/>
      <c r="T510" s="141"/>
    </row>
    <row r="511" spans="1:20" ht="15" thickBot="1" x14ac:dyDescent="0.35">
      <c r="A511" s="141"/>
      <c r="B511" s="141"/>
      <c r="C511" s="141"/>
      <c r="D511" s="141"/>
      <c r="E511" s="141"/>
      <c r="F511" s="141"/>
      <c r="G511" s="141"/>
      <c r="H511" s="141"/>
      <c r="I511" s="141"/>
      <c r="J511" s="141"/>
      <c r="K511" s="141"/>
      <c r="L511" s="141"/>
      <c r="M511" s="141"/>
      <c r="N511" s="141"/>
      <c r="O511" s="141"/>
      <c r="P511" s="141"/>
      <c r="Q511" s="141"/>
      <c r="R511" s="141"/>
      <c r="S511" s="141"/>
      <c r="T511" s="141"/>
    </row>
    <row r="512" spans="1:20" ht="15" thickBot="1" x14ac:dyDescent="0.35">
      <c r="A512" s="141"/>
      <c r="B512" s="141"/>
      <c r="C512" s="141"/>
      <c r="D512" s="141"/>
      <c r="E512" s="141"/>
      <c r="F512" s="141"/>
      <c r="G512" s="141"/>
      <c r="H512" s="141"/>
      <c r="I512" s="141"/>
      <c r="J512" s="141"/>
      <c r="K512" s="141"/>
      <c r="L512" s="141"/>
      <c r="M512" s="141"/>
      <c r="N512" s="141"/>
      <c r="O512" s="141"/>
      <c r="P512" s="141"/>
      <c r="Q512" s="141"/>
      <c r="R512" s="141"/>
      <c r="S512" s="141"/>
      <c r="T512" s="141"/>
    </row>
    <row r="513" spans="1:20" ht="15" thickBot="1" x14ac:dyDescent="0.35">
      <c r="A513" s="141"/>
      <c r="B513" s="141"/>
      <c r="C513" s="141"/>
      <c r="D513" s="141"/>
      <c r="E513" s="141"/>
      <c r="F513" s="141"/>
      <c r="G513" s="141"/>
      <c r="H513" s="141"/>
      <c r="I513" s="141"/>
      <c r="J513" s="141"/>
      <c r="K513" s="141"/>
      <c r="L513" s="141"/>
      <c r="M513" s="141"/>
      <c r="N513" s="141"/>
      <c r="O513" s="141"/>
      <c r="P513" s="141"/>
      <c r="Q513" s="141"/>
      <c r="R513" s="141"/>
      <c r="S513" s="141"/>
      <c r="T513" s="141"/>
    </row>
    <row r="514" spans="1:20" ht="15" thickBot="1" x14ac:dyDescent="0.35">
      <c r="A514" s="141"/>
      <c r="B514" s="141"/>
      <c r="C514" s="141"/>
      <c r="D514" s="141"/>
      <c r="E514" s="141"/>
      <c r="F514" s="141"/>
      <c r="G514" s="141"/>
      <c r="H514" s="141"/>
      <c r="I514" s="141"/>
      <c r="J514" s="141"/>
      <c r="K514" s="141"/>
      <c r="L514" s="141"/>
      <c r="M514" s="141"/>
      <c r="N514" s="141"/>
      <c r="O514" s="141"/>
      <c r="P514" s="141"/>
      <c r="Q514" s="141"/>
      <c r="R514" s="141"/>
      <c r="S514" s="141"/>
      <c r="T514" s="141"/>
    </row>
    <row r="515" spans="1:20" ht="15" thickBot="1" x14ac:dyDescent="0.35">
      <c r="A515" s="141"/>
      <c r="B515" s="141"/>
      <c r="C515" s="141"/>
      <c r="D515" s="141"/>
      <c r="E515" s="141"/>
      <c r="F515" s="141"/>
      <c r="G515" s="141"/>
      <c r="H515" s="141"/>
      <c r="I515" s="141"/>
      <c r="J515" s="141"/>
      <c r="K515" s="141"/>
      <c r="L515" s="141"/>
      <c r="M515" s="141"/>
      <c r="N515" s="141"/>
      <c r="O515" s="141"/>
      <c r="P515" s="141"/>
      <c r="Q515" s="141"/>
      <c r="R515" s="141"/>
      <c r="S515" s="141"/>
      <c r="T515" s="141"/>
    </row>
    <row r="516" spans="1:20" ht="15" thickBot="1" x14ac:dyDescent="0.35">
      <c r="A516" s="141"/>
      <c r="B516" s="141"/>
      <c r="C516" s="141"/>
      <c r="D516" s="141"/>
      <c r="E516" s="141"/>
      <c r="F516" s="141"/>
      <c r="G516" s="141"/>
      <c r="H516" s="141"/>
      <c r="I516" s="141"/>
      <c r="J516" s="141"/>
      <c r="K516" s="141"/>
      <c r="L516" s="141"/>
      <c r="M516" s="141"/>
      <c r="N516" s="141"/>
      <c r="O516" s="141"/>
      <c r="P516" s="141"/>
      <c r="Q516" s="141"/>
      <c r="R516" s="141"/>
      <c r="S516" s="141"/>
      <c r="T516" s="141"/>
    </row>
    <row r="517" spans="1:20" ht="15" thickBot="1" x14ac:dyDescent="0.35">
      <c r="A517" s="141"/>
      <c r="B517" s="141"/>
      <c r="C517" s="141"/>
      <c r="D517" s="141"/>
      <c r="E517" s="141"/>
      <c r="F517" s="141"/>
      <c r="G517" s="141"/>
      <c r="H517" s="141"/>
      <c r="I517" s="141"/>
      <c r="J517" s="141"/>
      <c r="K517" s="141"/>
      <c r="L517" s="141"/>
      <c r="M517" s="141"/>
      <c r="N517" s="141"/>
      <c r="O517" s="141"/>
      <c r="P517" s="141"/>
      <c r="Q517" s="141"/>
      <c r="R517" s="141"/>
      <c r="S517" s="141"/>
      <c r="T517" s="141"/>
    </row>
    <row r="518" spans="1:20" ht="15" thickBot="1" x14ac:dyDescent="0.35">
      <c r="A518" s="141"/>
      <c r="B518" s="141"/>
      <c r="C518" s="141"/>
      <c r="D518" s="141"/>
      <c r="E518" s="141"/>
      <c r="F518" s="141"/>
      <c r="G518" s="141"/>
      <c r="H518" s="141"/>
      <c r="I518" s="141"/>
      <c r="J518" s="141"/>
      <c r="K518" s="141"/>
      <c r="L518" s="141"/>
      <c r="M518" s="141"/>
      <c r="N518" s="141"/>
      <c r="O518" s="141"/>
      <c r="P518" s="141"/>
      <c r="Q518" s="141"/>
      <c r="R518" s="141"/>
      <c r="S518" s="141"/>
      <c r="T518" s="141"/>
    </row>
    <row r="519" spans="1:20" ht="15" thickBot="1" x14ac:dyDescent="0.35">
      <c r="A519" s="141"/>
      <c r="B519" s="141"/>
      <c r="C519" s="141"/>
      <c r="D519" s="141"/>
      <c r="E519" s="141"/>
      <c r="F519" s="141"/>
      <c r="G519" s="141"/>
      <c r="H519" s="141"/>
      <c r="I519" s="141"/>
      <c r="J519" s="141"/>
      <c r="K519" s="141"/>
      <c r="L519" s="141"/>
      <c r="M519" s="141"/>
      <c r="N519" s="141"/>
      <c r="O519" s="141"/>
      <c r="P519" s="141"/>
      <c r="Q519" s="141"/>
      <c r="R519" s="141"/>
      <c r="S519" s="141"/>
      <c r="T519" s="141"/>
    </row>
    <row r="520" spans="1:20" ht="15" thickBot="1" x14ac:dyDescent="0.35">
      <c r="A520" s="141"/>
      <c r="B520" s="141"/>
      <c r="C520" s="141"/>
      <c r="D520" s="141"/>
      <c r="E520" s="141"/>
      <c r="F520" s="141"/>
      <c r="G520" s="141"/>
      <c r="H520" s="141"/>
      <c r="I520" s="141"/>
      <c r="J520" s="141"/>
      <c r="K520" s="141"/>
      <c r="L520" s="141"/>
      <c r="M520" s="141"/>
      <c r="N520" s="141"/>
      <c r="O520" s="141"/>
      <c r="P520" s="141"/>
      <c r="Q520" s="141"/>
      <c r="R520" s="141"/>
      <c r="S520" s="141"/>
      <c r="T520" s="141"/>
    </row>
    <row r="521" spans="1:20" ht="15" thickBot="1" x14ac:dyDescent="0.35">
      <c r="A521" s="141"/>
      <c r="B521" s="141"/>
      <c r="C521" s="141"/>
      <c r="D521" s="141"/>
      <c r="E521" s="141"/>
      <c r="F521" s="141"/>
      <c r="G521" s="141"/>
      <c r="H521" s="141"/>
      <c r="I521" s="141"/>
      <c r="J521" s="141"/>
      <c r="K521" s="141"/>
      <c r="L521" s="141"/>
      <c r="M521" s="141"/>
      <c r="N521" s="141"/>
      <c r="O521" s="141"/>
      <c r="P521" s="141"/>
      <c r="Q521" s="141"/>
      <c r="R521" s="141"/>
      <c r="S521" s="141"/>
      <c r="T521" s="141"/>
    </row>
    <row r="522" spans="1:20" ht="15" thickBot="1" x14ac:dyDescent="0.35">
      <c r="A522" s="141"/>
      <c r="B522" s="141"/>
      <c r="C522" s="141"/>
      <c r="D522" s="141"/>
      <c r="E522" s="141"/>
      <c r="F522" s="141"/>
      <c r="G522" s="141"/>
      <c r="H522" s="141"/>
      <c r="I522" s="141"/>
      <c r="J522" s="141"/>
      <c r="K522" s="141"/>
      <c r="L522" s="141"/>
      <c r="M522" s="141"/>
      <c r="N522" s="141"/>
      <c r="O522" s="141"/>
      <c r="P522" s="141"/>
      <c r="Q522" s="141"/>
      <c r="R522" s="141"/>
      <c r="S522" s="141"/>
      <c r="T522" s="141"/>
    </row>
    <row r="523" spans="1:20" ht="15" thickBot="1" x14ac:dyDescent="0.35">
      <c r="A523" s="141"/>
      <c r="B523" s="141"/>
      <c r="C523" s="141"/>
      <c r="D523" s="141"/>
      <c r="E523" s="141"/>
      <c r="F523" s="141"/>
      <c r="G523" s="141"/>
      <c r="H523" s="141"/>
      <c r="I523" s="141"/>
      <c r="J523" s="141"/>
      <c r="K523" s="141"/>
      <c r="L523" s="141"/>
      <c r="M523" s="141"/>
      <c r="N523" s="141"/>
      <c r="O523" s="141"/>
      <c r="P523" s="141"/>
      <c r="Q523" s="141"/>
      <c r="R523" s="141"/>
      <c r="S523" s="141"/>
      <c r="T523" s="141"/>
    </row>
    <row r="524" spans="1:20" ht="15" thickBot="1" x14ac:dyDescent="0.35">
      <c r="A524" s="141"/>
      <c r="B524" s="141"/>
      <c r="C524" s="141"/>
      <c r="D524" s="141"/>
      <c r="E524" s="141"/>
      <c r="F524" s="141"/>
      <c r="G524" s="141"/>
      <c r="H524" s="141"/>
      <c r="I524" s="141"/>
      <c r="J524" s="141"/>
      <c r="K524" s="141"/>
      <c r="L524" s="141"/>
      <c r="M524" s="141"/>
      <c r="N524" s="141"/>
      <c r="O524" s="141"/>
      <c r="P524" s="141"/>
      <c r="Q524" s="141"/>
      <c r="R524" s="141"/>
      <c r="S524" s="141"/>
      <c r="T524" s="141"/>
    </row>
    <row r="525" spans="1:20" ht="15" thickBot="1" x14ac:dyDescent="0.35">
      <c r="A525" s="141"/>
      <c r="B525" s="141"/>
      <c r="C525" s="141"/>
      <c r="D525" s="141"/>
      <c r="E525" s="141"/>
      <c r="F525" s="141"/>
      <c r="G525" s="141"/>
      <c r="H525" s="141"/>
      <c r="I525" s="141"/>
      <c r="J525" s="141"/>
      <c r="K525" s="141"/>
      <c r="L525" s="141"/>
      <c r="M525" s="141"/>
      <c r="N525" s="141"/>
      <c r="O525" s="141"/>
      <c r="P525" s="141"/>
      <c r="Q525" s="141"/>
      <c r="R525" s="141"/>
      <c r="S525" s="141"/>
      <c r="T525" s="141"/>
    </row>
    <row r="526" spans="1:20" ht="15" thickBot="1" x14ac:dyDescent="0.35">
      <c r="A526" s="141"/>
      <c r="B526" s="141"/>
      <c r="C526" s="141"/>
      <c r="D526" s="141"/>
      <c r="E526" s="141"/>
      <c r="F526" s="141"/>
      <c r="G526" s="141"/>
      <c r="H526" s="141"/>
      <c r="I526" s="141"/>
      <c r="J526" s="141"/>
      <c r="K526" s="141"/>
      <c r="L526" s="141"/>
      <c r="M526" s="141"/>
      <c r="N526" s="141"/>
      <c r="O526" s="141"/>
      <c r="P526" s="141"/>
      <c r="Q526" s="141"/>
      <c r="R526" s="141"/>
      <c r="S526" s="141"/>
      <c r="T526" s="141"/>
    </row>
    <row r="527" spans="1:20" ht="15" thickBot="1" x14ac:dyDescent="0.35">
      <c r="A527" s="141"/>
      <c r="B527" s="141"/>
      <c r="C527" s="141"/>
      <c r="D527" s="141"/>
      <c r="E527" s="141"/>
      <c r="F527" s="141"/>
      <c r="G527" s="141"/>
      <c r="H527" s="141"/>
      <c r="I527" s="141"/>
      <c r="J527" s="141"/>
      <c r="K527" s="141"/>
      <c r="L527" s="141"/>
      <c r="M527" s="141"/>
      <c r="N527" s="141"/>
      <c r="O527" s="141"/>
      <c r="P527" s="141"/>
      <c r="Q527" s="141"/>
      <c r="R527" s="141"/>
      <c r="S527" s="141"/>
      <c r="T527" s="141"/>
    </row>
    <row r="528" spans="1:20" ht="15" thickBot="1" x14ac:dyDescent="0.35">
      <c r="A528" s="141"/>
      <c r="B528" s="141"/>
      <c r="C528" s="141"/>
      <c r="D528" s="141"/>
      <c r="E528" s="141"/>
      <c r="F528" s="141"/>
      <c r="G528" s="141"/>
      <c r="H528" s="141"/>
      <c r="I528" s="141"/>
      <c r="J528" s="141"/>
      <c r="K528" s="141"/>
      <c r="L528" s="141"/>
      <c r="M528" s="141"/>
      <c r="N528" s="141"/>
      <c r="O528" s="141"/>
      <c r="P528" s="141"/>
      <c r="Q528" s="141"/>
      <c r="R528" s="141"/>
      <c r="S528" s="141"/>
      <c r="T528" s="141"/>
    </row>
    <row r="529" spans="1:20" ht="15" thickBot="1" x14ac:dyDescent="0.35">
      <c r="A529" s="141"/>
      <c r="B529" s="141"/>
      <c r="C529" s="141"/>
      <c r="D529" s="141"/>
      <c r="E529" s="141"/>
      <c r="F529" s="141"/>
      <c r="G529" s="141"/>
      <c r="H529" s="141"/>
      <c r="I529" s="141"/>
      <c r="J529" s="141"/>
      <c r="K529" s="141"/>
      <c r="L529" s="141"/>
      <c r="M529" s="141"/>
      <c r="N529" s="141"/>
      <c r="O529" s="141"/>
      <c r="P529" s="141"/>
      <c r="Q529" s="141"/>
      <c r="R529" s="141"/>
      <c r="S529" s="141"/>
      <c r="T529" s="141"/>
    </row>
    <row r="530" spans="1:20" ht="15" thickBot="1" x14ac:dyDescent="0.35">
      <c r="A530" s="141"/>
      <c r="B530" s="141"/>
      <c r="C530" s="141"/>
      <c r="D530" s="141"/>
      <c r="E530" s="141"/>
      <c r="F530" s="141"/>
      <c r="G530" s="141"/>
      <c r="H530" s="141"/>
      <c r="I530" s="141"/>
      <c r="J530" s="141"/>
      <c r="K530" s="141"/>
      <c r="L530" s="141"/>
      <c r="M530" s="141"/>
      <c r="N530" s="141"/>
      <c r="O530" s="141"/>
      <c r="P530" s="141"/>
      <c r="Q530" s="141"/>
      <c r="R530" s="141"/>
      <c r="S530" s="141"/>
      <c r="T530" s="141"/>
    </row>
    <row r="531" spans="1:20" ht="15" thickBot="1" x14ac:dyDescent="0.35">
      <c r="A531" s="141"/>
      <c r="B531" s="141"/>
      <c r="C531" s="141"/>
      <c r="D531" s="141"/>
      <c r="E531" s="141"/>
      <c r="F531" s="141"/>
      <c r="G531" s="141"/>
      <c r="H531" s="141"/>
      <c r="I531" s="141"/>
      <c r="J531" s="141"/>
      <c r="K531" s="141"/>
      <c r="L531" s="141"/>
      <c r="M531" s="141"/>
      <c r="N531" s="141"/>
      <c r="O531" s="141"/>
      <c r="P531" s="141"/>
      <c r="Q531" s="141"/>
      <c r="R531" s="141"/>
      <c r="S531" s="141"/>
      <c r="T531" s="141"/>
    </row>
    <row r="532" spans="1:20" ht="15" thickBot="1" x14ac:dyDescent="0.35">
      <c r="A532" s="141"/>
      <c r="B532" s="141"/>
      <c r="C532" s="141"/>
      <c r="D532" s="141"/>
      <c r="E532" s="141"/>
      <c r="F532" s="141"/>
      <c r="G532" s="141"/>
      <c r="H532" s="141"/>
      <c r="I532" s="141"/>
      <c r="J532" s="141"/>
      <c r="K532" s="141"/>
      <c r="L532" s="141"/>
      <c r="M532" s="141"/>
      <c r="N532" s="141"/>
      <c r="O532" s="141"/>
      <c r="P532" s="141"/>
      <c r="Q532" s="141"/>
      <c r="R532" s="141"/>
      <c r="S532" s="141"/>
      <c r="T532" s="141"/>
    </row>
    <row r="533" spans="1:20" ht="15" thickBot="1" x14ac:dyDescent="0.35">
      <c r="A533" s="141"/>
      <c r="B533" s="141"/>
      <c r="C533" s="141"/>
      <c r="D533" s="141"/>
      <c r="E533" s="141"/>
      <c r="F533" s="141"/>
      <c r="G533" s="141"/>
      <c r="H533" s="141"/>
      <c r="I533" s="141"/>
      <c r="J533" s="141"/>
      <c r="K533" s="141"/>
      <c r="L533" s="141"/>
      <c r="M533" s="141"/>
      <c r="N533" s="141"/>
      <c r="O533" s="141"/>
      <c r="P533" s="141"/>
      <c r="Q533" s="141"/>
      <c r="R533" s="141"/>
      <c r="S533" s="141"/>
      <c r="T533" s="141"/>
    </row>
    <row r="534" spans="1:20" ht="15" thickBot="1" x14ac:dyDescent="0.35">
      <c r="A534" s="141"/>
      <c r="B534" s="141"/>
      <c r="C534" s="141"/>
      <c r="D534" s="141"/>
      <c r="E534" s="141"/>
      <c r="F534" s="141"/>
      <c r="G534" s="141"/>
      <c r="H534" s="141"/>
      <c r="I534" s="141"/>
      <c r="J534" s="141"/>
      <c r="K534" s="141"/>
      <c r="L534" s="141"/>
      <c r="M534" s="141"/>
      <c r="N534" s="141"/>
      <c r="O534" s="141"/>
      <c r="P534" s="141"/>
      <c r="Q534" s="141"/>
      <c r="R534" s="141"/>
      <c r="S534" s="141"/>
      <c r="T534" s="141"/>
    </row>
    <row r="535" spans="1:20" ht="15" thickBot="1" x14ac:dyDescent="0.35">
      <c r="A535" s="141"/>
      <c r="B535" s="141"/>
      <c r="C535" s="141"/>
      <c r="D535" s="141"/>
      <c r="E535" s="141"/>
      <c r="F535" s="141"/>
      <c r="G535" s="141"/>
      <c r="H535" s="141"/>
      <c r="I535" s="141"/>
      <c r="J535" s="141"/>
      <c r="K535" s="141"/>
      <c r="L535" s="141"/>
      <c r="M535" s="141"/>
      <c r="N535" s="141"/>
      <c r="O535" s="141"/>
      <c r="P535" s="141"/>
      <c r="Q535" s="141"/>
      <c r="R535" s="141"/>
      <c r="S535" s="141"/>
      <c r="T535" s="141"/>
    </row>
    <row r="536" spans="1:20" ht="15" thickBot="1" x14ac:dyDescent="0.35">
      <c r="A536" s="141"/>
      <c r="B536" s="141"/>
      <c r="C536" s="141"/>
      <c r="D536" s="141"/>
      <c r="E536" s="141"/>
      <c r="F536" s="141"/>
      <c r="G536" s="141"/>
      <c r="H536" s="141"/>
      <c r="I536" s="141"/>
      <c r="J536" s="141"/>
      <c r="K536" s="141"/>
      <c r="L536" s="141"/>
      <c r="M536" s="141"/>
      <c r="N536" s="141"/>
      <c r="O536" s="141"/>
      <c r="P536" s="141"/>
      <c r="Q536" s="141"/>
      <c r="R536" s="141"/>
      <c r="S536" s="141"/>
      <c r="T536" s="141"/>
    </row>
    <row r="537" spans="1:20" ht="15" thickBot="1" x14ac:dyDescent="0.35">
      <c r="A537" s="141"/>
      <c r="B537" s="141"/>
      <c r="C537" s="141"/>
      <c r="D537" s="141"/>
      <c r="E537" s="141"/>
      <c r="F537" s="141"/>
      <c r="G537" s="141"/>
      <c r="H537" s="141"/>
      <c r="I537" s="141"/>
      <c r="J537" s="141"/>
      <c r="K537" s="141"/>
      <c r="L537" s="141"/>
      <c r="M537" s="141"/>
      <c r="N537" s="141"/>
      <c r="O537" s="141"/>
      <c r="P537" s="141"/>
      <c r="Q537" s="141"/>
      <c r="R537" s="141"/>
      <c r="S537" s="141"/>
      <c r="T537" s="141"/>
    </row>
    <row r="538" spans="1:20" ht="15" thickBot="1" x14ac:dyDescent="0.35">
      <c r="A538" s="141"/>
      <c r="B538" s="141"/>
      <c r="C538" s="141"/>
      <c r="D538" s="141"/>
      <c r="E538" s="141"/>
      <c r="F538" s="141"/>
      <c r="G538" s="141"/>
      <c r="H538" s="141"/>
      <c r="I538" s="141"/>
      <c r="J538" s="141"/>
      <c r="K538" s="141"/>
      <c r="L538" s="141"/>
      <c r="M538" s="141"/>
      <c r="N538" s="141"/>
      <c r="O538" s="141"/>
      <c r="P538" s="141"/>
      <c r="Q538" s="141"/>
      <c r="R538" s="141"/>
      <c r="S538" s="141"/>
      <c r="T538" s="141"/>
    </row>
    <row r="539" spans="1:20" ht="15" thickBot="1" x14ac:dyDescent="0.35">
      <c r="A539" s="141"/>
      <c r="B539" s="141"/>
      <c r="C539" s="141"/>
      <c r="D539" s="141"/>
      <c r="E539" s="141"/>
      <c r="F539" s="141"/>
      <c r="G539" s="141"/>
      <c r="H539" s="141"/>
      <c r="I539" s="141"/>
      <c r="J539" s="141"/>
      <c r="K539" s="141"/>
      <c r="L539" s="141"/>
      <c r="M539" s="141"/>
      <c r="N539" s="141"/>
      <c r="O539" s="141"/>
      <c r="P539" s="141"/>
      <c r="Q539" s="141"/>
      <c r="R539" s="141"/>
      <c r="S539" s="141"/>
      <c r="T539" s="141"/>
    </row>
    <row r="540" spans="1:20" ht="15" thickBot="1" x14ac:dyDescent="0.35">
      <c r="A540" s="141"/>
      <c r="B540" s="141"/>
      <c r="C540" s="141"/>
      <c r="D540" s="141"/>
      <c r="E540" s="141"/>
      <c r="F540" s="141"/>
      <c r="G540" s="141"/>
      <c r="H540" s="141"/>
      <c r="I540" s="141"/>
      <c r="J540" s="141"/>
      <c r="K540" s="141"/>
      <c r="L540" s="141"/>
      <c r="M540" s="141"/>
      <c r="N540" s="141"/>
      <c r="O540" s="141"/>
      <c r="P540" s="141"/>
      <c r="Q540" s="141"/>
      <c r="R540" s="141"/>
      <c r="S540" s="141"/>
      <c r="T540" s="141"/>
    </row>
    <row r="541" spans="1:20" ht="15" thickBot="1" x14ac:dyDescent="0.35">
      <c r="A541" s="141"/>
      <c r="B541" s="141"/>
      <c r="C541" s="141"/>
      <c r="D541" s="141"/>
      <c r="E541" s="141"/>
      <c r="F541" s="141"/>
      <c r="G541" s="141"/>
      <c r="H541" s="141"/>
      <c r="I541" s="141"/>
      <c r="J541" s="141"/>
      <c r="K541" s="141"/>
      <c r="L541" s="141"/>
      <c r="M541" s="141"/>
      <c r="N541" s="141"/>
      <c r="O541" s="141"/>
      <c r="P541" s="141"/>
      <c r="Q541" s="141"/>
      <c r="R541" s="141"/>
      <c r="S541" s="141"/>
      <c r="T541" s="141"/>
    </row>
    <row r="542" spans="1:20" ht="15" thickBot="1" x14ac:dyDescent="0.35">
      <c r="A542" s="141"/>
      <c r="B542" s="141"/>
      <c r="C542" s="141"/>
      <c r="D542" s="141"/>
      <c r="E542" s="141"/>
      <c r="F542" s="141"/>
      <c r="G542" s="141"/>
      <c r="H542" s="141"/>
      <c r="I542" s="141"/>
      <c r="J542" s="141"/>
      <c r="K542" s="141"/>
      <c r="L542" s="141"/>
      <c r="M542" s="141"/>
      <c r="N542" s="141"/>
      <c r="O542" s="141"/>
      <c r="P542" s="141"/>
      <c r="Q542" s="141"/>
      <c r="R542" s="141"/>
      <c r="S542" s="141"/>
      <c r="T542" s="141"/>
    </row>
    <row r="543" spans="1:20" ht="15" thickBot="1" x14ac:dyDescent="0.35">
      <c r="A543" s="141"/>
      <c r="B543" s="141"/>
      <c r="C543" s="141"/>
      <c r="D543" s="141"/>
      <c r="E543" s="141"/>
      <c r="F543" s="141"/>
      <c r="G543" s="141"/>
      <c r="H543" s="141"/>
      <c r="I543" s="141"/>
      <c r="J543" s="141"/>
      <c r="K543" s="141"/>
      <c r="L543" s="141"/>
      <c r="M543" s="141"/>
      <c r="N543" s="141"/>
      <c r="O543" s="141"/>
      <c r="P543" s="141"/>
      <c r="Q543" s="141"/>
      <c r="R543" s="141"/>
      <c r="S543" s="141"/>
      <c r="T543" s="141"/>
    </row>
    <row r="544" spans="1:20" ht="15" thickBot="1" x14ac:dyDescent="0.35">
      <c r="A544" s="141"/>
      <c r="B544" s="141"/>
      <c r="C544" s="141"/>
      <c r="D544" s="141"/>
      <c r="E544" s="141"/>
      <c r="F544" s="141"/>
      <c r="G544" s="141"/>
      <c r="H544" s="141"/>
      <c r="I544" s="141"/>
      <c r="J544" s="141"/>
      <c r="K544" s="141"/>
      <c r="L544" s="141"/>
      <c r="M544" s="141"/>
      <c r="N544" s="141"/>
      <c r="O544" s="141"/>
      <c r="P544" s="141"/>
      <c r="Q544" s="141"/>
      <c r="R544" s="141"/>
      <c r="S544" s="141"/>
      <c r="T544" s="141"/>
    </row>
    <row r="545" spans="1:20" ht="15" thickBot="1" x14ac:dyDescent="0.35">
      <c r="A545" s="141"/>
      <c r="B545" s="141"/>
      <c r="C545" s="141"/>
      <c r="D545" s="141"/>
      <c r="E545" s="141"/>
      <c r="F545" s="141"/>
      <c r="G545" s="141"/>
      <c r="H545" s="141"/>
      <c r="I545" s="141"/>
      <c r="J545" s="141"/>
      <c r="K545" s="141"/>
      <c r="L545" s="141"/>
      <c r="M545" s="141"/>
      <c r="N545" s="141"/>
      <c r="O545" s="141"/>
      <c r="P545" s="141"/>
      <c r="Q545" s="141"/>
      <c r="R545" s="141"/>
      <c r="S545" s="141"/>
      <c r="T545" s="141"/>
    </row>
    <row r="546" spans="1:20" ht="15" thickBot="1" x14ac:dyDescent="0.35">
      <c r="A546" s="141"/>
      <c r="B546" s="141"/>
      <c r="C546" s="141"/>
      <c r="D546" s="141"/>
      <c r="E546" s="141"/>
      <c r="F546" s="141"/>
      <c r="G546" s="141"/>
      <c r="H546" s="141"/>
      <c r="I546" s="141"/>
      <c r="J546" s="141"/>
      <c r="K546" s="141"/>
      <c r="L546" s="141"/>
      <c r="M546" s="141"/>
      <c r="N546" s="141"/>
      <c r="O546" s="141"/>
      <c r="P546" s="141"/>
      <c r="Q546" s="141"/>
      <c r="R546" s="141"/>
      <c r="S546" s="141"/>
      <c r="T546" s="141"/>
    </row>
    <row r="547" spans="1:20" ht="15" thickBot="1" x14ac:dyDescent="0.35">
      <c r="A547" s="141"/>
      <c r="B547" s="141"/>
      <c r="C547" s="141"/>
      <c r="D547" s="141"/>
      <c r="E547" s="141"/>
      <c r="F547" s="141"/>
      <c r="G547" s="141"/>
      <c r="H547" s="141"/>
      <c r="I547" s="141"/>
      <c r="J547" s="141"/>
      <c r="K547" s="141"/>
      <c r="L547" s="141"/>
      <c r="M547" s="141"/>
      <c r="N547" s="141"/>
      <c r="O547" s="141"/>
      <c r="P547" s="141"/>
      <c r="Q547" s="141"/>
      <c r="R547" s="141"/>
      <c r="S547" s="141"/>
      <c r="T547" s="141"/>
    </row>
    <row r="548" spans="1:20" ht="15" thickBot="1" x14ac:dyDescent="0.35">
      <c r="A548" s="141"/>
      <c r="B548" s="141"/>
      <c r="C548" s="141"/>
      <c r="D548" s="141"/>
      <c r="E548" s="141"/>
      <c r="F548" s="141"/>
      <c r="G548" s="141"/>
      <c r="H548" s="141"/>
      <c r="I548" s="141"/>
      <c r="J548" s="141"/>
      <c r="K548" s="141"/>
      <c r="L548" s="141"/>
      <c r="M548" s="141"/>
      <c r="N548" s="141"/>
      <c r="O548" s="141"/>
      <c r="P548" s="141"/>
      <c r="Q548" s="141"/>
      <c r="R548" s="141"/>
      <c r="S548" s="141"/>
      <c r="T548" s="141"/>
    </row>
    <row r="549" spans="1:20" ht="15" thickBot="1" x14ac:dyDescent="0.35">
      <c r="A549" s="141"/>
      <c r="B549" s="141"/>
      <c r="C549" s="141"/>
      <c r="D549" s="141"/>
      <c r="E549" s="141"/>
      <c r="F549" s="141"/>
      <c r="G549" s="141"/>
      <c r="H549" s="141"/>
      <c r="I549" s="141"/>
      <c r="J549" s="141"/>
      <c r="K549" s="141"/>
      <c r="L549" s="141"/>
      <c r="M549" s="141"/>
      <c r="N549" s="141"/>
      <c r="O549" s="141"/>
      <c r="P549" s="141"/>
      <c r="Q549" s="141"/>
      <c r="R549" s="141"/>
      <c r="S549" s="141"/>
      <c r="T549" s="141"/>
    </row>
    <row r="550" spans="1:20" ht="15" thickBot="1" x14ac:dyDescent="0.35">
      <c r="A550" s="141"/>
      <c r="B550" s="141"/>
      <c r="C550" s="141"/>
      <c r="D550" s="141"/>
      <c r="E550" s="141"/>
      <c r="F550" s="141"/>
      <c r="G550" s="141"/>
      <c r="H550" s="141"/>
      <c r="I550" s="141"/>
      <c r="J550" s="141"/>
      <c r="K550" s="141"/>
      <c r="L550" s="141"/>
      <c r="M550" s="141"/>
      <c r="N550" s="141"/>
      <c r="O550" s="141"/>
      <c r="P550" s="141"/>
      <c r="Q550" s="141"/>
      <c r="R550" s="141"/>
      <c r="S550" s="141"/>
      <c r="T550" s="141"/>
    </row>
    <row r="551" spans="1:20" ht="15" thickBot="1" x14ac:dyDescent="0.35">
      <c r="A551" s="141"/>
      <c r="B551" s="141"/>
      <c r="C551" s="141"/>
      <c r="D551" s="141"/>
      <c r="E551" s="141"/>
      <c r="F551" s="141"/>
      <c r="G551" s="141"/>
      <c r="H551" s="141"/>
      <c r="I551" s="141"/>
      <c r="J551" s="141"/>
      <c r="K551" s="141"/>
      <c r="L551" s="141"/>
      <c r="M551" s="141"/>
      <c r="N551" s="141"/>
      <c r="O551" s="141"/>
      <c r="P551" s="141"/>
      <c r="Q551" s="141"/>
      <c r="R551" s="141"/>
      <c r="S551" s="141"/>
      <c r="T551" s="141"/>
    </row>
    <row r="552" spans="1:20" ht="15" thickBot="1" x14ac:dyDescent="0.35">
      <c r="A552" s="141"/>
      <c r="B552" s="141"/>
      <c r="C552" s="141"/>
      <c r="D552" s="141"/>
      <c r="E552" s="141"/>
      <c r="F552" s="141"/>
      <c r="G552" s="141"/>
      <c r="H552" s="141"/>
      <c r="I552" s="141"/>
      <c r="J552" s="141"/>
      <c r="K552" s="141"/>
      <c r="L552" s="141"/>
      <c r="M552" s="141"/>
      <c r="N552" s="141"/>
      <c r="O552" s="141"/>
      <c r="P552" s="141"/>
      <c r="Q552" s="141"/>
      <c r="R552" s="141"/>
      <c r="S552" s="141"/>
      <c r="T552" s="141"/>
    </row>
    <row r="553" spans="1:20" ht="15" thickBot="1" x14ac:dyDescent="0.35">
      <c r="A553" s="141"/>
      <c r="B553" s="141"/>
      <c r="C553" s="141"/>
      <c r="D553" s="141"/>
      <c r="E553" s="141"/>
      <c r="F553" s="141"/>
      <c r="G553" s="141"/>
      <c r="H553" s="141"/>
      <c r="I553" s="141"/>
      <c r="J553" s="141"/>
      <c r="K553" s="141"/>
      <c r="L553" s="141"/>
      <c r="M553" s="141"/>
      <c r="N553" s="141"/>
      <c r="O553" s="141"/>
      <c r="P553" s="141"/>
      <c r="Q553" s="141"/>
      <c r="R553" s="141"/>
      <c r="S553" s="141"/>
      <c r="T553" s="141"/>
    </row>
    <row r="554" spans="1:20" ht="15" thickBot="1" x14ac:dyDescent="0.35">
      <c r="A554" s="141"/>
      <c r="B554" s="141"/>
      <c r="C554" s="141"/>
      <c r="D554" s="141"/>
      <c r="E554" s="141"/>
      <c r="F554" s="141"/>
      <c r="G554" s="141"/>
      <c r="H554" s="141"/>
      <c r="I554" s="141"/>
      <c r="J554" s="141"/>
      <c r="K554" s="141"/>
      <c r="L554" s="141"/>
      <c r="M554" s="141"/>
      <c r="N554" s="141"/>
      <c r="O554" s="141"/>
      <c r="P554" s="141"/>
      <c r="Q554" s="141"/>
      <c r="R554" s="141"/>
      <c r="S554" s="141"/>
      <c r="T554" s="141"/>
    </row>
    <row r="555" spans="1:20" ht="15" thickBot="1" x14ac:dyDescent="0.35">
      <c r="A555" s="141"/>
      <c r="B555" s="141"/>
      <c r="C555" s="141"/>
      <c r="D555" s="141"/>
      <c r="E555" s="141"/>
      <c r="F555" s="141"/>
      <c r="G555" s="141"/>
      <c r="H555" s="141"/>
      <c r="I555" s="141"/>
      <c r="J555" s="141"/>
      <c r="K555" s="141"/>
      <c r="L555" s="141"/>
      <c r="M555" s="141"/>
      <c r="N555" s="141"/>
      <c r="O555" s="141"/>
      <c r="P555" s="141"/>
      <c r="Q555" s="141"/>
      <c r="R555" s="141"/>
      <c r="S555" s="141"/>
      <c r="T555" s="141"/>
    </row>
    <row r="556" spans="1:20" ht="15" thickBot="1" x14ac:dyDescent="0.35">
      <c r="A556" s="141"/>
      <c r="B556" s="141"/>
      <c r="C556" s="141"/>
      <c r="D556" s="141"/>
      <c r="E556" s="141"/>
      <c r="F556" s="141"/>
      <c r="G556" s="141"/>
      <c r="H556" s="141"/>
      <c r="I556" s="141"/>
      <c r="J556" s="141"/>
      <c r="K556" s="141"/>
      <c r="L556" s="141"/>
      <c r="M556" s="141"/>
      <c r="N556" s="141"/>
      <c r="O556" s="141"/>
      <c r="P556" s="141"/>
      <c r="Q556" s="141"/>
      <c r="R556" s="141"/>
      <c r="S556" s="141"/>
      <c r="T556" s="141"/>
    </row>
    <row r="557" spans="1:20" ht="15" thickBot="1" x14ac:dyDescent="0.35">
      <c r="A557" s="141"/>
      <c r="B557" s="141"/>
      <c r="C557" s="141"/>
      <c r="D557" s="141"/>
      <c r="E557" s="141"/>
      <c r="F557" s="141"/>
      <c r="G557" s="141"/>
      <c r="H557" s="141"/>
      <c r="I557" s="141"/>
      <c r="J557" s="141"/>
      <c r="K557" s="141"/>
      <c r="L557" s="141"/>
      <c r="M557" s="141"/>
      <c r="N557" s="141"/>
      <c r="O557" s="141"/>
      <c r="P557" s="141"/>
      <c r="Q557" s="141"/>
      <c r="R557" s="141"/>
      <c r="S557" s="141"/>
      <c r="T557" s="141"/>
    </row>
    <row r="558" spans="1:20" ht="15" thickBot="1" x14ac:dyDescent="0.35">
      <c r="A558" s="141"/>
      <c r="B558" s="141"/>
      <c r="C558" s="141"/>
      <c r="D558" s="141"/>
      <c r="E558" s="141"/>
      <c r="F558" s="141"/>
      <c r="G558" s="141"/>
      <c r="H558" s="141"/>
      <c r="I558" s="141"/>
      <c r="J558" s="141"/>
      <c r="K558" s="141"/>
      <c r="L558" s="141"/>
      <c r="M558" s="141"/>
      <c r="N558" s="141"/>
      <c r="O558" s="141"/>
      <c r="P558" s="141"/>
      <c r="Q558" s="141"/>
      <c r="R558" s="141"/>
      <c r="S558" s="141"/>
      <c r="T558" s="141"/>
    </row>
    <row r="559" spans="1:20" ht="15" thickBot="1" x14ac:dyDescent="0.35">
      <c r="A559" s="141"/>
      <c r="B559" s="141"/>
      <c r="C559" s="141"/>
      <c r="D559" s="141"/>
      <c r="E559" s="141"/>
      <c r="F559" s="141"/>
      <c r="G559" s="141"/>
      <c r="H559" s="141"/>
      <c r="I559" s="141"/>
      <c r="J559" s="141"/>
      <c r="K559" s="141"/>
      <c r="L559" s="141"/>
      <c r="M559" s="141"/>
      <c r="N559" s="141"/>
      <c r="O559" s="141"/>
      <c r="P559" s="141"/>
      <c r="Q559" s="141"/>
      <c r="R559" s="141"/>
      <c r="S559" s="141"/>
      <c r="T559" s="141"/>
    </row>
    <row r="560" spans="1:20" ht="15" thickBot="1" x14ac:dyDescent="0.35">
      <c r="A560" s="141"/>
      <c r="B560" s="141"/>
      <c r="C560" s="141"/>
      <c r="D560" s="141"/>
      <c r="E560" s="141"/>
      <c r="F560" s="141"/>
      <c r="G560" s="141"/>
      <c r="H560" s="141"/>
      <c r="I560" s="141"/>
      <c r="J560" s="141"/>
      <c r="K560" s="141"/>
      <c r="L560" s="141"/>
      <c r="M560" s="141"/>
      <c r="N560" s="141"/>
      <c r="O560" s="141"/>
      <c r="P560" s="141"/>
      <c r="Q560" s="141"/>
      <c r="R560" s="141"/>
      <c r="S560" s="141"/>
      <c r="T560" s="141"/>
    </row>
    <row r="561" spans="1:20" ht="15" thickBot="1" x14ac:dyDescent="0.35">
      <c r="A561" s="141"/>
      <c r="B561" s="141"/>
      <c r="C561" s="141"/>
      <c r="D561" s="141"/>
      <c r="E561" s="141"/>
      <c r="F561" s="141"/>
      <c r="G561" s="141"/>
      <c r="H561" s="141"/>
      <c r="I561" s="141"/>
      <c r="J561" s="141"/>
      <c r="K561" s="141"/>
      <c r="L561" s="141"/>
      <c r="M561" s="141"/>
      <c r="N561" s="141"/>
      <c r="O561" s="141"/>
      <c r="P561" s="141"/>
      <c r="Q561" s="141"/>
      <c r="R561" s="141"/>
      <c r="S561" s="141"/>
      <c r="T561" s="141"/>
    </row>
    <row r="562" spans="1:20" ht="15" thickBot="1" x14ac:dyDescent="0.35">
      <c r="A562" s="141"/>
      <c r="B562" s="141"/>
      <c r="C562" s="141"/>
      <c r="D562" s="141"/>
      <c r="E562" s="141"/>
      <c r="F562" s="141"/>
      <c r="G562" s="141"/>
      <c r="H562" s="141"/>
      <c r="I562" s="141"/>
      <c r="J562" s="141"/>
      <c r="K562" s="141"/>
      <c r="L562" s="141"/>
      <c r="M562" s="141"/>
      <c r="N562" s="141"/>
      <c r="O562" s="141"/>
      <c r="P562" s="141"/>
      <c r="Q562" s="141"/>
      <c r="R562" s="141"/>
      <c r="S562" s="141"/>
      <c r="T562" s="141"/>
    </row>
    <row r="563" spans="1:20" ht="15" thickBot="1" x14ac:dyDescent="0.35">
      <c r="A563" s="141"/>
      <c r="B563" s="141"/>
      <c r="C563" s="141"/>
      <c r="D563" s="141"/>
      <c r="E563" s="141"/>
      <c r="F563" s="141"/>
      <c r="G563" s="141"/>
      <c r="H563" s="141"/>
      <c r="I563" s="141"/>
      <c r="J563" s="141"/>
      <c r="K563" s="141"/>
      <c r="L563" s="141"/>
      <c r="M563" s="141"/>
      <c r="N563" s="141"/>
      <c r="O563" s="141"/>
      <c r="P563" s="141"/>
      <c r="Q563" s="141"/>
      <c r="R563" s="141"/>
      <c r="S563" s="141"/>
      <c r="T563" s="141"/>
    </row>
    <row r="564" spans="1:20" ht="15" thickBot="1" x14ac:dyDescent="0.35">
      <c r="A564" s="141"/>
      <c r="B564" s="141"/>
      <c r="C564" s="141"/>
      <c r="D564" s="141"/>
      <c r="E564" s="141"/>
      <c r="F564" s="141"/>
      <c r="G564" s="141"/>
      <c r="H564" s="141"/>
      <c r="I564" s="141"/>
      <c r="J564" s="141"/>
      <c r="K564" s="141"/>
      <c r="L564" s="141"/>
      <c r="M564" s="141"/>
      <c r="N564" s="141"/>
      <c r="O564" s="141"/>
      <c r="P564" s="141"/>
      <c r="Q564" s="141"/>
      <c r="R564" s="141"/>
      <c r="S564" s="141"/>
      <c r="T564" s="141"/>
    </row>
    <row r="565" spans="1:20" ht="15" thickBot="1" x14ac:dyDescent="0.35">
      <c r="A565" s="141"/>
      <c r="B565" s="141"/>
      <c r="C565" s="141"/>
      <c r="D565" s="141"/>
      <c r="E565" s="141"/>
      <c r="F565" s="141"/>
      <c r="G565" s="141"/>
      <c r="H565" s="141"/>
      <c r="I565" s="141"/>
      <c r="J565" s="141"/>
      <c r="K565" s="141"/>
      <c r="L565" s="141"/>
      <c r="M565" s="141"/>
      <c r="N565" s="141"/>
      <c r="O565" s="141"/>
      <c r="P565" s="141"/>
      <c r="Q565" s="141"/>
      <c r="R565" s="141"/>
      <c r="S565" s="141"/>
      <c r="T565" s="141"/>
    </row>
    <row r="566" spans="1:20" ht="15" thickBot="1" x14ac:dyDescent="0.35">
      <c r="A566" s="141"/>
      <c r="B566" s="141"/>
      <c r="C566" s="141"/>
      <c r="D566" s="141"/>
      <c r="E566" s="141"/>
      <c r="F566" s="141"/>
      <c r="G566" s="141"/>
      <c r="H566" s="141"/>
      <c r="I566" s="141"/>
      <c r="J566" s="141"/>
      <c r="K566" s="141"/>
      <c r="L566" s="141"/>
      <c r="M566" s="141"/>
      <c r="N566" s="141"/>
      <c r="O566" s="141"/>
      <c r="P566" s="141"/>
      <c r="Q566" s="141"/>
      <c r="R566" s="141"/>
      <c r="S566" s="141"/>
      <c r="T566" s="141"/>
    </row>
    <row r="567" spans="1:20" ht="15" thickBot="1" x14ac:dyDescent="0.35">
      <c r="A567" s="141"/>
      <c r="B567" s="141"/>
      <c r="C567" s="141"/>
      <c r="D567" s="141"/>
      <c r="E567" s="141"/>
      <c r="F567" s="141"/>
      <c r="G567" s="141"/>
      <c r="H567" s="141"/>
      <c r="I567" s="141"/>
      <c r="J567" s="141"/>
      <c r="K567" s="141"/>
      <c r="L567" s="141"/>
      <c r="M567" s="141"/>
      <c r="N567" s="141"/>
      <c r="O567" s="141"/>
      <c r="P567" s="141"/>
      <c r="Q567" s="141"/>
      <c r="R567" s="141"/>
      <c r="S567" s="141"/>
      <c r="T567" s="141"/>
    </row>
    <row r="568" spans="1:20" ht="15" thickBot="1" x14ac:dyDescent="0.35">
      <c r="A568" s="141"/>
      <c r="B568" s="141"/>
      <c r="C568" s="141"/>
      <c r="D568" s="141"/>
      <c r="E568" s="141"/>
      <c r="F568" s="141"/>
      <c r="G568" s="141"/>
      <c r="H568" s="141"/>
      <c r="I568" s="141"/>
      <c r="J568" s="141"/>
      <c r="K568" s="141"/>
      <c r="L568" s="141"/>
      <c r="M568" s="141"/>
      <c r="N568" s="141"/>
      <c r="O568" s="141"/>
      <c r="P568" s="141"/>
      <c r="Q568" s="141"/>
      <c r="R568" s="141"/>
      <c r="S568" s="141"/>
      <c r="T568" s="141"/>
    </row>
    <row r="569" spans="1:20" ht="15" thickBot="1" x14ac:dyDescent="0.35">
      <c r="A569" s="141"/>
      <c r="B569" s="141"/>
      <c r="C569" s="141"/>
      <c r="D569" s="141"/>
      <c r="E569" s="141"/>
      <c r="F569" s="141"/>
      <c r="G569" s="141"/>
      <c r="H569" s="141"/>
      <c r="I569" s="141"/>
      <c r="J569" s="141"/>
      <c r="K569" s="141"/>
      <c r="L569" s="141"/>
      <c r="M569" s="141"/>
      <c r="N569" s="141"/>
      <c r="O569" s="141"/>
      <c r="P569" s="141"/>
      <c r="Q569" s="141"/>
      <c r="R569" s="141"/>
      <c r="S569" s="141"/>
      <c r="T569" s="141"/>
    </row>
    <row r="570" spans="1:20" ht="15" thickBot="1" x14ac:dyDescent="0.35">
      <c r="A570" s="141"/>
      <c r="B570" s="141"/>
      <c r="C570" s="141"/>
      <c r="D570" s="141"/>
      <c r="E570" s="141"/>
      <c r="F570" s="141"/>
      <c r="G570" s="141"/>
      <c r="H570" s="141"/>
      <c r="I570" s="141"/>
      <c r="J570" s="141"/>
      <c r="K570" s="141"/>
      <c r="L570" s="141"/>
      <c r="M570" s="141"/>
      <c r="N570" s="141"/>
      <c r="O570" s="141"/>
      <c r="P570" s="141"/>
      <c r="Q570" s="141"/>
      <c r="R570" s="141"/>
      <c r="S570" s="141"/>
      <c r="T570" s="141"/>
    </row>
    <row r="571" spans="1:20" ht="15" thickBot="1" x14ac:dyDescent="0.35">
      <c r="A571" s="141"/>
      <c r="B571" s="141"/>
      <c r="C571" s="141"/>
      <c r="D571" s="141"/>
      <c r="E571" s="141"/>
      <c r="F571" s="141"/>
      <c r="G571" s="141"/>
      <c r="H571" s="141"/>
      <c r="I571" s="141"/>
      <c r="J571" s="141"/>
      <c r="K571" s="141"/>
      <c r="L571" s="141"/>
      <c r="M571" s="141"/>
      <c r="N571" s="141"/>
      <c r="O571" s="141"/>
      <c r="P571" s="141"/>
      <c r="Q571" s="141"/>
      <c r="R571" s="141"/>
      <c r="S571" s="141"/>
      <c r="T571" s="141"/>
    </row>
    <row r="572" spans="1:20" ht="15" thickBot="1" x14ac:dyDescent="0.35">
      <c r="A572" s="141"/>
      <c r="B572" s="141"/>
      <c r="C572" s="141"/>
      <c r="D572" s="141"/>
      <c r="E572" s="141"/>
      <c r="F572" s="141"/>
      <c r="G572" s="141"/>
      <c r="H572" s="141"/>
      <c r="I572" s="141"/>
      <c r="J572" s="141"/>
      <c r="K572" s="141"/>
      <c r="L572" s="141"/>
      <c r="M572" s="141"/>
      <c r="N572" s="141"/>
      <c r="O572" s="141"/>
      <c r="P572" s="141"/>
      <c r="Q572" s="141"/>
      <c r="R572" s="141"/>
      <c r="S572" s="141"/>
      <c r="T572" s="141"/>
    </row>
    <row r="573" spans="1:20" ht="15" thickBot="1" x14ac:dyDescent="0.35">
      <c r="A573" s="141"/>
      <c r="B573" s="141"/>
      <c r="C573" s="141"/>
      <c r="D573" s="141"/>
      <c r="E573" s="141"/>
      <c r="F573" s="141"/>
      <c r="G573" s="141"/>
      <c r="H573" s="141"/>
      <c r="I573" s="141"/>
      <c r="J573" s="141"/>
      <c r="K573" s="141"/>
      <c r="L573" s="141"/>
      <c r="M573" s="141"/>
      <c r="N573" s="141"/>
      <c r="O573" s="141"/>
      <c r="P573" s="141"/>
      <c r="Q573" s="141"/>
      <c r="R573" s="141"/>
      <c r="S573" s="141"/>
      <c r="T573" s="141"/>
    </row>
    <row r="574" spans="1:20" ht="15" thickBot="1" x14ac:dyDescent="0.35">
      <c r="A574" s="141"/>
      <c r="B574" s="141"/>
      <c r="C574" s="141"/>
      <c r="D574" s="141"/>
      <c r="E574" s="141"/>
      <c r="F574" s="141"/>
      <c r="G574" s="141"/>
      <c r="H574" s="141"/>
      <c r="I574" s="141"/>
      <c r="J574" s="141"/>
      <c r="K574" s="141"/>
      <c r="L574" s="141"/>
      <c r="M574" s="141"/>
      <c r="N574" s="141"/>
      <c r="O574" s="141"/>
      <c r="P574" s="141"/>
      <c r="Q574" s="141"/>
      <c r="R574" s="141"/>
      <c r="S574" s="141"/>
      <c r="T574" s="141"/>
    </row>
    <row r="575" spans="1:20" ht="15" thickBot="1" x14ac:dyDescent="0.35">
      <c r="A575" s="141"/>
      <c r="B575" s="141"/>
      <c r="C575" s="141"/>
      <c r="D575" s="141"/>
      <c r="E575" s="141"/>
      <c r="F575" s="141"/>
      <c r="G575" s="141"/>
      <c r="H575" s="141"/>
      <c r="I575" s="141"/>
      <c r="J575" s="141"/>
      <c r="K575" s="141"/>
      <c r="L575" s="141"/>
      <c r="M575" s="141"/>
      <c r="N575" s="141"/>
      <c r="O575" s="141"/>
      <c r="P575" s="141"/>
      <c r="Q575" s="141"/>
      <c r="R575" s="141"/>
      <c r="S575" s="141"/>
      <c r="T575" s="141"/>
    </row>
    <row r="576" spans="1:20" ht="15" thickBot="1" x14ac:dyDescent="0.35">
      <c r="A576" s="141"/>
      <c r="B576" s="141"/>
      <c r="C576" s="141"/>
      <c r="D576" s="141"/>
      <c r="E576" s="141"/>
      <c r="F576" s="141"/>
      <c r="G576" s="141"/>
      <c r="H576" s="141"/>
      <c r="I576" s="141"/>
      <c r="J576" s="141"/>
      <c r="K576" s="141"/>
      <c r="L576" s="141"/>
      <c r="M576" s="141"/>
      <c r="N576" s="141"/>
      <c r="O576" s="141"/>
      <c r="P576" s="141"/>
      <c r="Q576" s="141"/>
      <c r="R576" s="141"/>
      <c r="S576" s="141"/>
      <c r="T576" s="141"/>
    </row>
    <row r="577" spans="1:20" ht="15" thickBot="1" x14ac:dyDescent="0.35">
      <c r="A577" s="141"/>
      <c r="B577" s="141"/>
      <c r="C577" s="141"/>
      <c r="D577" s="141"/>
      <c r="E577" s="141"/>
      <c r="F577" s="141"/>
      <c r="G577" s="141"/>
      <c r="H577" s="141"/>
      <c r="I577" s="141"/>
      <c r="J577" s="141"/>
      <c r="K577" s="141"/>
      <c r="L577" s="141"/>
      <c r="M577" s="141"/>
      <c r="N577" s="141"/>
      <c r="O577" s="141"/>
      <c r="P577" s="141"/>
      <c r="Q577" s="141"/>
      <c r="R577" s="141"/>
      <c r="S577" s="141"/>
      <c r="T577" s="141"/>
    </row>
    <row r="578" spans="1:20" ht="15" thickBot="1" x14ac:dyDescent="0.35">
      <c r="A578" s="141"/>
      <c r="B578" s="141"/>
      <c r="C578" s="141"/>
      <c r="D578" s="141"/>
      <c r="E578" s="141"/>
      <c r="F578" s="141"/>
      <c r="G578" s="141"/>
      <c r="H578" s="141"/>
      <c r="I578" s="141"/>
      <c r="J578" s="141"/>
      <c r="K578" s="141"/>
      <c r="L578" s="141"/>
      <c r="M578" s="141"/>
      <c r="N578" s="141"/>
      <c r="O578" s="141"/>
      <c r="P578" s="141"/>
      <c r="Q578" s="141"/>
      <c r="R578" s="141"/>
      <c r="S578" s="141"/>
      <c r="T578" s="141"/>
    </row>
    <row r="579" spans="1:20" ht="15" thickBot="1" x14ac:dyDescent="0.35">
      <c r="A579" s="141"/>
      <c r="B579" s="141"/>
      <c r="C579" s="141"/>
      <c r="D579" s="141"/>
      <c r="E579" s="141"/>
      <c r="F579" s="141"/>
      <c r="G579" s="141"/>
      <c r="H579" s="141"/>
      <c r="I579" s="141"/>
      <c r="J579" s="141"/>
      <c r="K579" s="141"/>
      <c r="L579" s="141"/>
      <c r="M579" s="141"/>
      <c r="N579" s="141"/>
      <c r="O579" s="141"/>
      <c r="P579" s="141"/>
      <c r="Q579" s="141"/>
      <c r="R579" s="141"/>
      <c r="S579" s="141"/>
      <c r="T579" s="141"/>
    </row>
    <row r="580" spans="1:20" ht="15" thickBot="1" x14ac:dyDescent="0.35">
      <c r="A580" s="141"/>
      <c r="B580" s="141"/>
      <c r="C580" s="141"/>
      <c r="D580" s="141"/>
      <c r="E580" s="141"/>
      <c r="F580" s="141"/>
      <c r="G580" s="141"/>
      <c r="H580" s="141"/>
      <c r="I580" s="141"/>
      <c r="J580" s="141"/>
      <c r="K580" s="141"/>
      <c r="L580" s="141"/>
      <c r="M580" s="141"/>
      <c r="N580" s="141"/>
      <c r="O580" s="141"/>
      <c r="P580" s="141"/>
      <c r="Q580" s="141"/>
      <c r="R580" s="141"/>
      <c r="S580" s="141"/>
      <c r="T580" s="141"/>
    </row>
    <row r="581" spans="1:20" ht="15" thickBot="1" x14ac:dyDescent="0.35">
      <c r="A581" s="141"/>
      <c r="B581" s="141"/>
      <c r="C581" s="141"/>
      <c r="D581" s="141"/>
      <c r="E581" s="141"/>
      <c r="F581" s="141"/>
      <c r="G581" s="141"/>
      <c r="H581" s="141"/>
      <c r="I581" s="141"/>
      <c r="J581" s="141"/>
      <c r="K581" s="141"/>
      <c r="L581" s="141"/>
      <c r="M581" s="141"/>
      <c r="N581" s="141"/>
      <c r="O581" s="141"/>
      <c r="P581" s="141"/>
      <c r="Q581" s="141"/>
      <c r="R581" s="141"/>
      <c r="S581" s="141"/>
      <c r="T581" s="141"/>
    </row>
    <row r="582" spans="1:20" ht="15" thickBot="1" x14ac:dyDescent="0.35">
      <c r="A582" s="141"/>
      <c r="B582" s="141"/>
      <c r="C582" s="141"/>
      <c r="D582" s="141"/>
      <c r="E582" s="141"/>
      <c r="F582" s="141"/>
      <c r="G582" s="141"/>
      <c r="H582" s="141"/>
      <c r="I582" s="141"/>
      <c r="J582" s="141"/>
      <c r="K582" s="141"/>
      <c r="L582" s="141"/>
      <c r="M582" s="141"/>
      <c r="N582" s="141"/>
      <c r="O582" s="141"/>
      <c r="P582" s="141"/>
      <c r="Q582" s="141"/>
      <c r="R582" s="141"/>
      <c r="S582" s="141"/>
      <c r="T582" s="141"/>
    </row>
    <row r="583" spans="1:20" ht="15" thickBot="1" x14ac:dyDescent="0.35">
      <c r="A583" s="141"/>
      <c r="B583" s="141"/>
      <c r="C583" s="141"/>
      <c r="D583" s="141"/>
      <c r="E583" s="141"/>
      <c r="F583" s="141"/>
      <c r="G583" s="141"/>
      <c r="H583" s="141"/>
      <c r="I583" s="141"/>
      <c r="J583" s="141"/>
      <c r="K583" s="141"/>
      <c r="L583" s="141"/>
      <c r="M583" s="141"/>
      <c r="N583" s="141"/>
      <c r="O583" s="141"/>
      <c r="P583" s="141"/>
      <c r="Q583" s="141"/>
      <c r="R583" s="141"/>
      <c r="S583" s="141"/>
      <c r="T583" s="141"/>
    </row>
    <row r="584" spans="1:20" ht="15" thickBot="1" x14ac:dyDescent="0.35">
      <c r="A584" s="141"/>
      <c r="B584" s="141"/>
      <c r="C584" s="141"/>
      <c r="D584" s="141"/>
      <c r="E584" s="141"/>
      <c r="F584" s="141"/>
      <c r="G584" s="141"/>
      <c r="H584" s="141"/>
      <c r="I584" s="141"/>
      <c r="J584" s="141"/>
      <c r="K584" s="141"/>
      <c r="L584" s="141"/>
      <c r="M584" s="141"/>
      <c r="N584" s="141"/>
      <c r="O584" s="141"/>
      <c r="P584" s="141"/>
      <c r="Q584" s="141"/>
      <c r="R584" s="141"/>
      <c r="S584" s="141"/>
      <c r="T584" s="141"/>
    </row>
    <row r="585" spans="1:20" ht="15" thickBot="1" x14ac:dyDescent="0.35">
      <c r="A585" s="141"/>
      <c r="B585" s="141"/>
      <c r="C585" s="141"/>
      <c r="D585" s="141"/>
      <c r="E585" s="141"/>
      <c r="F585" s="141"/>
      <c r="G585" s="141"/>
      <c r="H585" s="141"/>
      <c r="I585" s="141"/>
      <c r="J585" s="141"/>
      <c r="K585" s="141"/>
      <c r="L585" s="141"/>
      <c r="M585" s="141"/>
      <c r="N585" s="141"/>
      <c r="O585" s="141"/>
      <c r="P585" s="141"/>
      <c r="Q585" s="141"/>
      <c r="R585" s="141"/>
      <c r="S585" s="141"/>
      <c r="T585" s="141"/>
    </row>
    <row r="586" spans="1:20" ht="15" thickBot="1" x14ac:dyDescent="0.35">
      <c r="A586" s="141"/>
      <c r="B586" s="141"/>
      <c r="C586" s="141"/>
      <c r="D586" s="141"/>
      <c r="E586" s="141"/>
      <c r="F586" s="141"/>
      <c r="G586" s="141"/>
      <c r="H586" s="141"/>
      <c r="I586" s="141"/>
      <c r="J586" s="141"/>
      <c r="K586" s="141"/>
      <c r="L586" s="141"/>
      <c r="M586" s="141"/>
      <c r="N586" s="141"/>
      <c r="O586" s="141"/>
      <c r="P586" s="141"/>
      <c r="Q586" s="141"/>
      <c r="R586" s="141"/>
      <c r="S586" s="141"/>
      <c r="T586" s="141"/>
    </row>
    <row r="587" spans="1:20" ht="15" thickBot="1" x14ac:dyDescent="0.35">
      <c r="A587" s="141"/>
      <c r="B587" s="141"/>
      <c r="C587" s="141"/>
      <c r="D587" s="141"/>
      <c r="E587" s="141"/>
      <c r="F587" s="141"/>
      <c r="G587" s="141"/>
      <c r="H587" s="141"/>
      <c r="I587" s="141"/>
      <c r="J587" s="141"/>
      <c r="K587" s="141"/>
      <c r="L587" s="141"/>
      <c r="M587" s="141"/>
      <c r="N587" s="141"/>
      <c r="O587" s="141"/>
      <c r="P587" s="141"/>
      <c r="Q587" s="141"/>
      <c r="R587" s="141"/>
      <c r="S587" s="141"/>
      <c r="T587" s="141"/>
    </row>
    <row r="588" spans="1:20" ht="15" thickBot="1" x14ac:dyDescent="0.35">
      <c r="A588" s="141"/>
      <c r="B588" s="141"/>
      <c r="C588" s="141"/>
      <c r="D588" s="141"/>
      <c r="E588" s="141"/>
      <c r="F588" s="141"/>
      <c r="G588" s="141"/>
      <c r="H588" s="141"/>
      <c r="I588" s="141"/>
      <c r="J588" s="141"/>
      <c r="K588" s="141"/>
      <c r="L588" s="141"/>
      <c r="M588" s="141"/>
      <c r="N588" s="141"/>
      <c r="O588" s="141"/>
      <c r="P588" s="141"/>
      <c r="Q588" s="141"/>
      <c r="R588" s="141"/>
      <c r="S588" s="141"/>
      <c r="T588" s="141"/>
    </row>
    <row r="589" spans="1:20" ht="15" thickBot="1" x14ac:dyDescent="0.35">
      <c r="A589" s="141"/>
      <c r="B589" s="141"/>
      <c r="C589" s="141"/>
      <c r="D589" s="141"/>
      <c r="E589" s="141"/>
      <c r="F589" s="141"/>
      <c r="G589" s="141"/>
      <c r="H589" s="141"/>
      <c r="I589" s="141"/>
      <c r="J589" s="141"/>
      <c r="K589" s="141"/>
      <c r="L589" s="141"/>
      <c r="M589" s="141"/>
      <c r="N589" s="141"/>
      <c r="O589" s="141"/>
      <c r="P589" s="141"/>
      <c r="Q589" s="141"/>
      <c r="R589" s="141"/>
      <c r="S589" s="141"/>
      <c r="T589" s="141"/>
    </row>
    <row r="590" spans="1:20" ht="15" thickBot="1" x14ac:dyDescent="0.35">
      <c r="A590" s="141"/>
      <c r="B590" s="141"/>
      <c r="C590" s="141"/>
      <c r="D590" s="141"/>
      <c r="E590" s="141"/>
      <c r="F590" s="141"/>
      <c r="G590" s="141"/>
      <c r="H590" s="141"/>
      <c r="I590" s="141"/>
      <c r="J590" s="141"/>
      <c r="K590" s="141"/>
      <c r="L590" s="141"/>
      <c r="M590" s="141"/>
      <c r="N590" s="141"/>
      <c r="O590" s="141"/>
      <c r="P590" s="141"/>
      <c r="Q590" s="141"/>
      <c r="R590" s="141"/>
      <c r="S590" s="141"/>
      <c r="T590" s="141"/>
    </row>
    <row r="591" spans="1:20" ht="15" thickBot="1" x14ac:dyDescent="0.35">
      <c r="A591" s="141"/>
      <c r="B591" s="141"/>
      <c r="C591" s="141"/>
      <c r="D591" s="141"/>
      <c r="E591" s="141"/>
      <c r="F591" s="141"/>
      <c r="G591" s="141"/>
      <c r="H591" s="141"/>
      <c r="I591" s="141"/>
      <c r="J591" s="141"/>
      <c r="K591" s="141"/>
      <c r="L591" s="141"/>
      <c r="M591" s="141"/>
      <c r="N591" s="141"/>
      <c r="O591" s="141"/>
      <c r="P591" s="141"/>
      <c r="Q591" s="141"/>
      <c r="R591" s="141"/>
      <c r="S591" s="141"/>
      <c r="T591" s="141"/>
    </row>
    <row r="592" spans="1:20" ht="15" thickBot="1" x14ac:dyDescent="0.35">
      <c r="A592" s="141"/>
      <c r="B592" s="141"/>
      <c r="C592" s="141"/>
      <c r="D592" s="141"/>
      <c r="E592" s="141"/>
      <c r="F592" s="141"/>
      <c r="G592" s="141"/>
      <c r="H592" s="141"/>
      <c r="I592" s="141"/>
      <c r="J592" s="141"/>
      <c r="K592" s="141"/>
      <c r="L592" s="141"/>
      <c r="M592" s="141"/>
      <c r="N592" s="141"/>
      <c r="O592" s="141"/>
      <c r="P592" s="141"/>
      <c r="Q592" s="141"/>
      <c r="R592" s="141"/>
      <c r="S592" s="141"/>
      <c r="T592" s="141"/>
    </row>
    <row r="593" spans="1:20" ht="15" thickBot="1" x14ac:dyDescent="0.35">
      <c r="A593" s="141"/>
      <c r="B593" s="141"/>
      <c r="C593" s="141"/>
      <c r="D593" s="141"/>
      <c r="E593" s="141"/>
      <c r="F593" s="141"/>
      <c r="G593" s="141"/>
      <c r="H593" s="141"/>
      <c r="I593" s="141"/>
      <c r="J593" s="141"/>
      <c r="K593" s="141"/>
      <c r="L593" s="141"/>
      <c r="M593" s="141"/>
      <c r="N593" s="141"/>
      <c r="O593" s="141"/>
      <c r="P593" s="141"/>
      <c r="Q593" s="141"/>
      <c r="R593" s="141"/>
      <c r="S593" s="141"/>
      <c r="T593" s="141"/>
    </row>
    <row r="594" spans="1:20" ht="15" thickBot="1" x14ac:dyDescent="0.35">
      <c r="A594" s="141"/>
      <c r="B594" s="141"/>
      <c r="C594" s="141"/>
      <c r="D594" s="141"/>
      <c r="E594" s="141"/>
      <c r="F594" s="141"/>
      <c r="G594" s="141"/>
      <c r="H594" s="141"/>
      <c r="I594" s="141"/>
      <c r="J594" s="141"/>
      <c r="K594" s="141"/>
      <c r="L594" s="141"/>
      <c r="M594" s="141"/>
      <c r="N594" s="141"/>
      <c r="O594" s="141"/>
      <c r="P594" s="141"/>
      <c r="Q594" s="141"/>
      <c r="R594" s="141"/>
      <c r="S594" s="141"/>
      <c r="T594" s="141"/>
    </row>
    <row r="595" spans="1:20" ht="15" thickBot="1" x14ac:dyDescent="0.35">
      <c r="A595" s="141"/>
      <c r="B595" s="141"/>
      <c r="C595" s="141"/>
      <c r="D595" s="141"/>
      <c r="E595" s="141"/>
      <c r="F595" s="141"/>
      <c r="G595" s="141"/>
      <c r="H595" s="141"/>
      <c r="I595" s="141"/>
      <c r="J595" s="141"/>
      <c r="K595" s="141"/>
      <c r="L595" s="141"/>
      <c r="M595" s="141"/>
      <c r="N595" s="141"/>
      <c r="O595" s="141"/>
      <c r="P595" s="141"/>
      <c r="Q595" s="141"/>
      <c r="R595" s="141"/>
      <c r="S595" s="141"/>
      <c r="T595" s="141"/>
    </row>
    <row r="596" spans="1:20" ht="15" thickBot="1" x14ac:dyDescent="0.35">
      <c r="A596" s="141"/>
      <c r="B596" s="141"/>
      <c r="C596" s="141"/>
      <c r="D596" s="141"/>
      <c r="E596" s="141"/>
      <c r="F596" s="141"/>
      <c r="G596" s="141"/>
      <c r="H596" s="141"/>
      <c r="I596" s="141"/>
      <c r="J596" s="141"/>
      <c r="K596" s="141"/>
      <c r="L596" s="141"/>
      <c r="M596" s="141"/>
      <c r="N596" s="141"/>
      <c r="O596" s="141"/>
      <c r="P596" s="141"/>
      <c r="Q596" s="141"/>
      <c r="R596" s="141"/>
      <c r="S596" s="141"/>
      <c r="T596" s="141"/>
    </row>
    <row r="597" spans="1:20" ht="15" thickBot="1" x14ac:dyDescent="0.35">
      <c r="A597" s="141"/>
      <c r="B597" s="141"/>
      <c r="C597" s="141"/>
      <c r="D597" s="141"/>
      <c r="E597" s="141"/>
      <c r="F597" s="141"/>
      <c r="G597" s="141"/>
      <c r="H597" s="141"/>
      <c r="I597" s="141"/>
      <c r="J597" s="141"/>
      <c r="K597" s="141"/>
      <c r="L597" s="141"/>
      <c r="M597" s="141"/>
      <c r="N597" s="141"/>
      <c r="O597" s="141"/>
      <c r="P597" s="141"/>
      <c r="Q597" s="141"/>
      <c r="R597" s="141"/>
      <c r="S597" s="141"/>
      <c r="T597" s="141"/>
    </row>
    <row r="598" spans="1:20" ht="15" thickBot="1" x14ac:dyDescent="0.35">
      <c r="A598" s="141"/>
      <c r="B598" s="141"/>
      <c r="C598" s="141"/>
      <c r="D598" s="141"/>
      <c r="E598" s="141"/>
      <c r="F598" s="141"/>
      <c r="G598" s="141"/>
      <c r="H598" s="141"/>
      <c r="I598" s="141"/>
      <c r="J598" s="141"/>
      <c r="K598" s="141"/>
      <c r="L598" s="141"/>
      <c r="M598" s="141"/>
      <c r="N598" s="141"/>
      <c r="O598" s="141"/>
      <c r="P598" s="141"/>
      <c r="Q598" s="141"/>
      <c r="R598" s="141"/>
      <c r="S598" s="141"/>
      <c r="T598" s="141"/>
    </row>
    <row r="599" spans="1:20" ht="15" thickBot="1" x14ac:dyDescent="0.35">
      <c r="A599" s="141"/>
      <c r="B599" s="141"/>
      <c r="C599" s="141"/>
      <c r="D599" s="141"/>
      <c r="E599" s="141"/>
      <c r="F599" s="141"/>
      <c r="G599" s="141"/>
      <c r="H599" s="141"/>
      <c r="I599" s="141"/>
      <c r="J599" s="141"/>
      <c r="K599" s="141"/>
      <c r="L599" s="141"/>
      <c r="M599" s="141"/>
      <c r="N599" s="141"/>
      <c r="O599" s="141"/>
      <c r="P599" s="141"/>
      <c r="Q599" s="141"/>
      <c r="R599" s="141"/>
      <c r="S599" s="141"/>
      <c r="T599" s="141"/>
    </row>
    <row r="600" spans="1:20" ht="15" thickBot="1" x14ac:dyDescent="0.35">
      <c r="A600" s="141"/>
      <c r="B600" s="141"/>
      <c r="C600" s="141"/>
      <c r="D600" s="141"/>
      <c r="E600" s="141"/>
      <c r="F600" s="141"/>
      <c r="G600" s="141"/>
      <c r="H600" s="141"/>
      <c r="I600" s="141"/>
      <c r="J600" s="141"/>
      <c r="K600" s="141"/>
      <c r="L600" s="141"/>
      <c r="M600" s="141"/>
      <c r="N600" s="141"/>
      <c r="O600" s="141"/>
      <c r="P600" s="141"/>
      <c r="Q600" s="141"/>
      <c r="R600" s="141"/>
      <c r="S600" s="141"/>
      <c r="T600" s="141"/>
    </row>
    <row r="601" spans="1:20" ht="15" thickBot="1" x14ac:dyDescent="0.35">
      <c r="A601" s="141"/>
      <c r="B601" s="141"/>
      <c r="C601" s="141"/>
      <c r="D601" s="141"/>
      <c r="E601" s="141"/>
      <c r="F601" s="141"/>
      <c r="G601" s="141"/>
      <c r="H601" s="141"/>
      <c r="I601" s="141"/>
      <c r="J601" s="141"/>
      <c r="K601" s="141"/>
      <c r="L601" s="141"/>
      <c r="M601" s="141"/>
      <c r="N601" s="141"/>
      <c r="O601" s="141"/>
      <c r="P601" s="141"/>
      <c r="Q601" s="141"/>
      <c r="R601" s="141"/>
      <c r="S601" s="141"/>
      <c r="T601" s="141"/>
    </row>
    <row r="602" spans="1:20" ht="15" thickBot="1" x14ac:dyDescent="0.35">
      <c r="A602" s="141"/>
      <c r="B602" s="141"/>
      <c r="C602" s="141"/>
      <c r="D602" s="141"/>
      <c r="E602" s="141"/>
      <c r="F602" s="141"/>
      <c r="G602" s="141"/>
      <c r="H602" s="141"/>
      <c r="I602" s="141"/>
      <c r="J602" s="141"/>
      <c r="K602" s="141"/>
      <c r="L602" s="141"/>
      <c r="M602" s="141"/>
      <c r="N602" s="141"/>
      <c r="O602" s="141"/>
      <c r="P602" s="141"/>
      <c r="Q602" s="141"/>
      <c r="R602" s="141"/>
      <c r="S602" s="141"/>
      <c r="T602" s="141"/>
    </row>
    <row r="603" spans="1:20" ht="15" thickBot="1" x14ac:dyDescent="0.35">
      <c r="A603" s="141"/>
      <c r="B603" s="141"/>
      <c r="C603" s="141"/>
      <c r="D603" s="141"/>
      <c r="E603" s="141"/>
      <c r="F603" s="141"/>
      <c r="G603" s="141"/>
      <c r="H603" s="141"/>
      <c r="I603" s="141"/>
      <c r="J603" s="141"/>
      <c r="K603" s="141"/>
      <c r="L603" s="141"/>
      <c r="M603" s="141"/>
      <c r="N603" s="141"/>
      <c r="O603" s="141"/>
      <c r="P603" s="141"/>
      <c r="Q603" s="141"/>
      <c r="R603" s="141"/>
      <c r="S603" s="141"/>
      <c r="T603" s="141"/>
    </row>
    <row r="604" spans="1:20" ht="15" thickBot="1" x14ac:dyDescent="0.35">
      <c r="A604" s="141"/>
      <c r="B604" s="141"/>
      <c r="C604" s="141"/>
      <c r="D604" s="141"/>
      <c r="E604" s="141"/>
      <c r="F604" s="141"/>
      <c r="G604" s="141"/>
      <c r="H604" s="141"/>
      <c r="I604" s="141"/>
      <c r="J604" s="141"/>
      <c r="K604" s="141"/>
      <c r="L604" s="141"/>
      <c r="M604" s="141"/>
      <c r="N604" s="141"/>
      <c r="O604" s="141"/>
      <c r="P604" s="141"/>
      <c r="Q604" s="141"/>
      <c r="R604" s="141"/>
      <c r="S604" s="141"/>
      <c r="T604" s="141"/>
    </row>
    <row r="605" spans="1:20" ht="15" thickBot="1" x14ac:dyDescent="0.35">
      <c r="A605" s="141"/>
      <c r="B605" s="141"/>
      <c r="C605" s="141"/>
      <c r="D605" s="141"/>
      <c r="E605" s="141"/>
      <c r="F605" s="141"/>
      <c r="G605" s="141"/>
      <c r="H605" s="141"/>
      <c r="I605" s="141"/>
      <c r="J605" s="141"/>
      <c r="K605" s="141"/>
      <c r="L605" s="141"/>
      <c r="M605" s="141"/>
      <c r="N605" s="141"/>
      <c r="O605" s="141"/>
      <c r="P605" s="141"/>
      <c r="Q605" s="141"/>
      <c r="R605" s="141"/>
      <c r="S605" s="141"/>
      <c r="T605" s="141"/>
    </row>
    <row r="606" spans="1:20" ht="15" thickBot="1" x14ac:dyDescent="0.35">
      <c r="A606" s="141"/>
      <c r="B606" s="141"/>
      <c r="C606" s="141"/>
      <c r="D606" s="141"/>
      <c r="E606" s="141"/>
      <c r="F606" s="141"/>
      <c r="G606" s="141"/>
      <c r="H606" s="141"/>
      <c r="I606" s="141"/>
      <c r="J606" s="141"/>
      <c r="K606" s="141"/>
      <c r="L606" s="141"/>
      <c r="M606" s="141"/>
      <c r="N606" s="141"/>
      <c r="O606" s="141"/>
      <c r="P606" s="141"/>
      <c r="Q606" s="141"/>
      <c r="R606" s="141"/>
      <c r="S606" s="141"/>
      <c r="T606" s="141"/>
    </row>
    <row r="607" spans="1:20" ht="15" thickBot="1" x14ac:dyDescent="0.35">
      <c r="A607" s="141"/>
      <c r="B607" s="141"/>
      <c r="C607" s="141"/>
      <c r="D607" s="141"/>
      <c r="E607" s="141"/>
      <c r="F607" s="141"/>
      <c r="G607" s="141"/>
      <c r="H607" s="141"/>
      <c r="I607" s="141"/>
      <c r="J607" s="141"/>
      <c r="K607" s="141"/>
      <c r="L607" s="141"/>
      <c r="M607" s="141"/>
      <c r="N607" s="141"/>
      <c r="O607" s="141"/>
      <c r="P607" s="141"/>
      <c r="Q607" s="141"/>
      <c r="R607" s="141"/>
      <c r="S607" s="141"/>
      <c r="T607" s="141"/>
    </row>
    <row r="608" spans="1:20" ht="15" thickBot="1" x14ac:dyDescent="0.35">
      <c r="A608" s="141"/>
      <c r="B608" s="141"/>
      <c r="C608" s="141"/>
      <c r="D608" s="141"/>
      <c r="E608" s="141"/>
      <c r="F608" s="141"/>
      <c r="G608" s="141"/>
      <c r="H608" s="141"/>
      <c r="I608" s="141"/>
      <c r="J608" s="141"/>
      <c r="K608" s="141"/>
      <c r="L608" s="141"/>
      <c r="M608" s="141"/>
      <c r="N608" s="141"/>
      <c r="O608" s="141"/>
      <c r="P608" s="141"/>
      <c r="Q608" s="141"/>
      <c r="R608" s="141"/>
      <c r="S608" s="141"/>
      <c r="T608" s="141"/>
    </row>
    <row r="609" spans="1:20" ht="15" thickBot="1" x14ac:dyDescent="0.35">
      <c r="A609" s="141"/>
      <c r="B609" s="141"/>
      <c r="C609" s="141"/>
      <c r="D609" s="141"/>
      <c r="E609" s="141"/>
      <c r="F609" s="141"/>
      <c r="G609" s="141"/>
      <c r="H609" s="141"/>
      <c r="I609" s="141"/>
      <c r="J609" s="141"/>
      <c r="K609" s="141"/>
      <c r="L609" s="141"/>
      <c r="M609" s="141"/>
      <c r="N609" s="141"/>
      <c r="O609" s="141"/>
      <c r="P609" s="141"/>
      <c r="Q609" s="141"/>
      <c r="R609" s="141"/>
      <c r="S609" s="141"/>
      <c r="T609" s="141"/>
    </row>
    <row r="610" spans="1:20" ht="15" thickBot="1" x14ac:dyDescent="0.35">
      <c r="A610" s="141"/>
      <c r="B610" s="141"/>
      <c r="C610" s="141"/>
      <c r="D610" s="141"/>
      <c r="E610" s="141"/>
      <c r="F610" s="141"/>
      <c r="G610" s="141"/>
      <c r="H610" s="141"/>
      <c r="I610" s="141"/>
      <c r="J610" s="141"/>
      <c r="K610" s="141"/>
      <c r="L610" s="141"/>
      <c r="M610" s="141"/>
      <c r="N610" s="141"/>
      <c r="O610" s="141"/>
      <c r="P610" s="141"/>
      <c r="Q610" s="141"/>
      <c r="R610" s="141"/>
      <c r="S610" s="141"/>
      <c r="T610" s="141"/>
    </row>
    <row r="611" spans="1:20" ht="15" thickBot="1" x14ac:dyDescent="0.35">
      <c r="A611" s="141"/>
      <c r="B611" s="141"/>
      <c r="C611" s="141"/>
      <c r="D611" s="141"/>
      <c r="E611" s="141"/>
      <c r="F611" s="141"/>
      <c r="G611" s="141"/>
      <c r="H611" s="141"/>
      <c r="I611" s="141"/>
      <c r="J611" s="141"/>
      <c r="K611" s="141"/>
      <c r="L611" s="141"/>
      <c r="M611" s="141"/>
      <c r="N611" s="141"/>
      <c r="O611" s="141"/>
      <c r="P611" s="141"/>
      <c r="Q611" s="141"/>
      <c r="R611" s="141"/>
      <c r="S611" s="141"/>
      <c r="T611" s="141"/>
    </row>
    <row r="612" spans="1:20" ht="15" thickBot="1" x14ac:dyDescent="0.35">
      <c r="A612" s="141"/>
      <c r="B612" s="141"/>
      <c r="C612" s="141"/>
      <c r="D612" s="141"/>
      <c r="E612" s="141"/>
      <c r="F612" s="141"/>
      <c r="G612" s="141"/>
      <c r="H612" s="141"/>
      <c r="I612" s="141"/>
      <c r="J612" s="141"/>
      <c r="K612" s="141"/>
      <c r="L612" s="141"/>
      <c r="M612" s="141"/>
      <c r="N612" s="141"/>
      <c r="O612" s="141"/>
      <c r="P612" s="141"/>
      <c r="Q612" s="141"/>
      <c r="R612" s="141"/>
      <c r="S612" s="141"/>
      <c r="T612" s="141"/>
    </row>
    <row r="613" spans="1:20" ht="15" thickBot="1" x14ac:dyDescent="0.35">
      <c r="A613" s="141"/>
      <c r="B613" s="141"/>
      <c r="C613" s="141"/>
      <c r="D613" s="141"/>
      <c r="E613" s="141"/>
      <c r="F613" s="141"/>
      <c r="G613" s="141"/>
      <c r="H613" s="141"/>
      <c r="I613" s="141"/>
      <c r="J613" s="141"/>
      <c r="K613" s="141"/>
      <c r="L613" s="141"/>
      <c r="M613" s="141"/>
      <c r="N613" s="141"/>
      <c r="O613" s="141"/>
      <c r="P613" s="141"/>
      <c r="Q613" s="141"/>
      <c r="R613" s="141"/>
      <c r="S613" s="141"/>
      <c r="T613" s="141"/>
    </row>
    <row r="614" spans="1:20" ht="15" thickBot="1" x14ac:dyDescent="0.35">
      <c r="A614" s="141"/>
      <c r="B614" s="141"/>
      <c r="C614" s="141"/>
      <c r="D614" s="141"/>
      <c r="E614" s="141"/>
      <c r="F614" s="141"/>
      <c r="G614" s="141"/>
      <c r="H614" s="141"/>
      <c r="I614" s="141"/>
      <c r="J614" s="141"/>
      <c r="K614" s="141"/>
      <c r="L614" s="141"/>
      <c r="M614" s="141"/>
      <c r="N614" s="141"/>
      <c r="O614" s="141"/>
      <c r="P614" s="141"/>
      <c r="Q614" s="141"/>
      <c r="R614" s="141"/>
      <c r="S614" s="141"/>
      <c r="T614" s="141"/>
    </row>
    <row r="615" spans="1:20" ht="15" thickBot="1" x14ac:dyDescent="0.35">
      <c r="A615" s="141"/>
      <c r="B615" s="141"/>
      <c r="C615" s="141"/>
      <c r="D615" s="141"/>
      <c r="E615" s="141"/>
      <c r="F615" s="141"/>
      <c r="G615" s="141"/>
      <c r="H615" s="141"/>
      <c r="I615" s="141"/>
      <c r="J615" s="141"/>
      <c r="K615" s="141"/>
      <c r="L615" s="141"/>
      <c r="M615" s="141"/>
      <c r="N615" s="141"/>
      <c r="O615" s="141"/>
      <c r="P615" s="141"/>
      <c r="Q615" s="141"/>
      <c r="R615" s="141"/>
      <c r="S615" s="141"/>
      <c r="T615" s="141"/>
    </row>
    <row r="616" spans="1:20" ht="15" thickBot="1" x14ac:dyDescent="0.35">
      <c r="A616" s="141"/>
      <c r="B616" s="141"/>
      <c r="C616" s="141"/>
      <c r="D616" s="141"/>
      <c r="E616" s="141"/>
      <c r="F616" s="141"/>
      <c r="G616" s="141"/>
      <c r="H616" s="141"/>
      <c r="I616" s="141"/>
      <c r="J616" s="141"/>
      <c r="K616" s="141"/>
      <c r="L616" s="141"/>
      <c r="M616" s="141"/>
      <c r="N616" s="141"/>
      <c r="O616" s="141"/>
      <c r="P616" s="141"/>
      <c r="Q616" s="141"/>
      <c r="R616" s="141"/>
      <c r="S616" s="141"/>
      <c r="T616" s="141"/>
    </row>
    <row r="617" spans="1:20" ht="15" thickBot="1" x14ac:dyDescent="0.35">
      <c r="A617" s="141"/>
      <c r="B617" s="141"/>
      <c r="C617" s="141"/>
      <c r="D617" s="141"/>
      <c r="E617" s="141"/>
      <c r="F617" s="141"/>
      <c r="G617" s="141"/>
      <c r="H617" s="141"/>
      <c r="I617" s="141"/>
      <c r="J617" s="141"/>
      <c r="K617" s="141"/>
      <c r="L617" s="141"/>
      <c r="M617" s="141"/>
      <c r="N617" s="141"/>
      <c r="O617" s="141"/>
      <c r="P617" s="141"/>
      <c r="Q617" s="141"/>
      <c r="R617" s="141"/>
      <c r="S617" s="141"/>
      <c r="T617" s="141"/>
    </row>
    <row r="618" spans="1:20" ht="15" thickBot="1" x14ac:dyDescent="0.35">
      <c r="A618" s="141"/>
      <c r="B618" s="141"/>
      <c r="C618" s="141"/>
      <c r="D618" s="141"/>
      <c r="E618" s="141"/>
      <c r="F618" s="141"/>
      <c r="G618" s="141"/>
      <c r="H618" s="141"/>
      <c r="I618" s="141"/>
      <c r="J618" s="141"/>
      <c r="K618" s="141"/>
      <c r="L618" s="141"/>
      <c r="M618" s="141"/>
      <c r="N618" s="141"/>
      <c r="O618" s="141"/>
      <c r="P618" s="141"/>
      <c r="Q618" s="141"/>
      <c r="R618" s="141"/>
      <c r="S618" s="141"/>
      <c r="T618" s="141"/>
    </row>
    <row r="619" spans="1:20" ht="15" thickBot="1" x14ac:dyDescent="0.35">
      <c r="A619" s="141"/>
      <c r="B619" s="141"/>
      <c r="C619" s="141"/>
      <c r="D619" s="141"/>
      <c r="E619" s="141"/>
      <c r="F619" s="141"/>
      <c r="G619" s="141"/>
      <c r="H619" s="141"/>
      <c r="I619" s="141"/>
      <c r="J619" s="141"/>
      <c r="K619" s="141"/>
      <c r="L619" s="141"/>
      <c r="M619" s="141"/>
      <c r="N619" s="141"/>
      <c r="O619" s="141"/>
      <c r="P619" s="141"/>
      <c r="Q619" s="141"/>
      <c r="R619" s="141"/>
      <c r="S619" s="141"/>
      <c r="T619" s="141"/>
    </row>
    <row r="620" spans="1:20" ht="15" thickBot="1" x14ac:dyDescent="0.35">
      <c r="A620" s="141"/>
      <c r="B620" s="141"/>
      <c r="C620" s="141"/>
      <c r="D620" s="141"/>
      <c r="E620" s="141"/>
      <c r="F620" s="141"/>
      <c r="G620" s="141"/>
      <c r="H620" s="141"/>
      <c r="I620" s="141"/>
      <c r="J620" s="141"/>
      <c r="K620" s="141"/>
      <c r="L620" s="141"/>
      <c r="M620" s="141"/>
      <c r="N620" s="141"/>
      <c r="O620" s="141"/>
      <c r="P620" s="141"/>
      <c r="Q620" s="141"/>
      <c r="R620" s="141"/>
      <c r="S620" s="141"/>
      <c r="T620" s="141"/>
    </row>
    <row r="621" spans="1:20" ht="15" thickBot="1" x14ac:dyDescent="0.35">
      <c r="A621" s="141"/>
      <c r="B621" s="141"/>
      <c r="C621" s="141"/>
      <c r="D621" s="141"/>
      <c r="E621" s="141"/>
      <c r="F621" s="141"/>
      <c r="G621" s="141"/>
      <c r="H621" s="141"/>
      <c r="I621" s="141"/>
      <c r="J621" s="141"/>
      <c r="K621" s="141"/>
      <c r="L621" s="141"/>
      <c r="M621" s="141"/>
      <c r="N621" s="141"/>
      <c r="O621" s="141"/>
      <c r="P621" s="141"/>
      <c r="Q621" s="141"/>
      <c r="R621" s="141"/>
      <c r="S621" s="141"/>
      <c r="T621" s="141"/>
    </row>
    <row r="622" spans="1:20" ht="15" thickBot="1" x14ac:dyDescent="0.35">
      <c r="A622" s="141"/>
      <c r="B622" s="141"/>
      <c r="C622" s="141"/>
      <c r="D622" s="141"/>
      <c r="E622" s="141"/>
      <c r="F622" s="141"/>
      <c r="G622" s="141"/>
      <c r="H622" s="141"/>
      <c r="I622" s="141"/>
      <c r="J622" s="141"/>
      <c r="K622" s="141"/>
      <c r="L622" s="141"/>
      <c r="M622" s="141"/>
      <c r="N622" s="141"/>
      <c r="O622" s="141"/>
      <c r="P622" s="141"/>
      <c r="Q622" s="141"/>
      <c r="R622" s="141"/>
      <c r="S622" s="141"/>
      <c r="T622" s="141"/>
    </row>
    <row r="623" spans="1:20" ht="15" thickBot="1" x14ac:dyDescent="0.35">
      <c r="A623" s="141"/>
      <c r="B623" s="141"/>
      <c r="C623" s="141"/>
      <c r="D623" s="141"/>
      <c r="E623" s="141"/>
      <c r="F623" s="141"/>
      <c r="G623" s="141"/>
      <c r="H623" s="141"/>
      <c r="I623" s="141"/>
      <c r="J623" s="141"/>
      <c r="K623" s="141"/>
      <c r="L623" s="141"/>
      <c r="M623" s="141"/>
      <c r="N623" s="141"/>
      <c r="O623" s="141"/>
      <c r="P623" s="141"/>
      <c r="Q623" s="141"/>
      <c r="R623" s="141"/>
      <c r="S623" s="141"/>
      <c r="T623" s="141"/>
    </row>
    <row r="624" spans="1:20" ht="15" thickBot="1" x14ac:dyDescent="0.35">
      <c r="A624" s="141"/>
      <c r="B624" s="141"/>
      <c r="C624" s="141"/>
      <c r="D624" s="141"/>
      <c r="E624" s="141"/>
      <c r="F624" s="141"/>
      <c r="G624" s="141"/>
      <c r="H624" s="141"/>
      <c r="I624" s="141"/>
      <c r="J624" s="141"/>
      <c r="K624" s="141"/>
      <c r="L624" s="141"/>
      <c r="M624" s="141"/>
      <c r="N624" s="141"/>
      <c r="O624" s="141"/>
      <c r="P624" s="141"/>
      <c r="Q624" s="141"/>
      <c r="R624" s="141"/>
      <c r="S624" s="141"/>
      <c r="T624" s="141"/>
    </row>
    <row r="625" spans="1:20" ht="15" thickBot="1" x14ac:dyDescent="0.35">
      <c r="A625" s="141"/>
      <c r="B625" s="141"/>
      <c r="C625" s="141"/>
      <c r="D625" s="141"/>
      <c r="E625" s="141"/>
      <c r="F625" s="141"/>
      <c r="G625" s="141"/>
      <c r="H625" s="141"/>
      <c r="I625" s="141"/>
      <c r="J625" s="141"/>
      <c r="K625" s="141"/>
      <c r="L625" s="141"/>
      <c r="M625" s="141"/>
      <c r="N625" s="141"/>
      <c r="O625" s="141"/>
      <c r="P625" s="141"/>
      <c r="Q625" s="141"/>
      <c r="R625" s="141"/>
      <c r="S625" s="141"/>
      <c r="T625" s="141"/>
    </row>
    <row r="626" spans="1:20" ht="15" thickBot="1" x14ac:dyDescent="0.35">
      <c r="A626" s="141"/>
      <c r="B626" s="141"/>
      <c r="C626" s="141"/>
      <c r="D626" s="141"/>
      <c r="E626" s="141"/>
      <c r="F626" s="141"/>
      <c r="G626" s="141"/>
      <c r="H626" s="141"/>
      <c r="I626" s="141"/>
      <c r="J626" s="141"/>
      <c r="K626" s="141"/>
      <c r="L626" s="141"/>
      <c r="M626" s="141"/>
      <c r="N626" s="141"/>
      <c r="O626" s="141"/>
      <c r="P626" s="141"/>
      <c r="Q626" s="141"/>
      <c r="R626" s="141"/>
      <c r="S626" s="141"/>
      <c r="T626" s="141"/>
    </row>
    <row r="627" spans="1:20" ht="15" thickBot="1" x14ac:dyDescent="0.35">
      <c r="A627" s="141"/>
      <c r="B627" s="141"/>
      <c r="C627" s="141"/>
      <c r="D627" s="141"/>
      <c r="E627" s="141"/>
      <c r="F627" s="141"/>
      <c r="G627" s="141"/>
      <c r="H627" s="141"/>
      <c r="I627" s="141"/>
      <c r="J627" s="141"/>
      <c r="K627" s="141"/>
      <c r="L627" s="141"/>
      <c r="M627" s="141"/>
      <c r="N627" s="141"/>
      <c r="O627" s="141"/>
      <c r="P627" s="141"/>
      <c r="Q627" s="141"/>
      <c r="R627" s="141"/>
      <c r="S627" s="141"/>
      <c r="T627" s="141"/>
    </row>
    <row r="628" spans="1:20" ht="15" thickBot="1" x14ac:dyDescent="0.35">
      <c r="A628" s="141"/>
      <c r="B628" s="141"/>
      <c r="C628" s="141"/>
      <c r="D628" s="141"/>
      <c r="E628" s="141"/>
      <c r="F628" s="141"/>
      <c r="G628" s="141"/>
      <c r="H628" s="141"/>
      <c r="I628" s="141"/>
      <c r="J628" s="141"/>
      <c r="K628" s="141"/>
      <c r="L628" s="141"/>
      <c r="M628" s="141"/>
      <c r="N628" s="141"/>
      <c r="O628" s="141"/>
      <c r="P628" s="141"/>
      <c r="Q628" s="141"/>
      <c r="R628" s="141"/>
      <c r="S628" s="141"/>
      <c r="T628" s="141"/>
    </row>
    <row r="629" spans="1:20" ht="15" thickBot="1" x14ac:dyDescent="0.35">
      <c r="A629" s="141"/>
      <c r="B629" s="141"/>
      <c r="C629" s="141"/>
      <c r="D629" s="141"/>
      <c r="E629" s="141"/>
      <c r="F629" s="141"/>
      <c r="G629" s="141"/>
      <c r="H629" s="141"/>
      <c r="I629" s="141"/>
      <c r="J629" s="141"/>
      <c r="K629" s="141"/>
      <c r="L629" s="141"/>
      <c r="M629" s="141"/>
      <c r="N629" s="141"/>
      <c r="O629" s="141"/>
      <c r="P629" s="141"/>
      <c r="Q629" s="141"/>
      <c r="R629" s="141"/>
      <c r="S629" s="141"/>
      <c r="T629" s="141"/>
    </row>
    <row r="630" spans="1:20" ht="15" thickBot="1" x14ac:dyDescent="0.35">
      <c r="A630" s="141"/>
      <c r="B630" s="141"/>
      <c r="C630" s="141"/>
      <c r="D630" s="141"/>
      <c r="E630" s="141"/>
      <c r="F630" s="141"/>
      <c r="G630" s="141"/>
      <c r="H630" s="141"/>
      <c r="I630" s="141"/>
      <c r="J630" s="141"/>
      <c r="K630" s="141"/>
      <c r="L630" s="141"/>
      <c r="M630" s="141"/>
      <c r="N630" s="141"/>
      <c r="O630" s="141"/>
      <c r="P630" s="141"/>
      <c r="Q630" s="141"/>
      <c r="R630" s="141"/>
      <c r="S630" s="141"/>
      <c r="T630" s="141"/>
    </row>
    <row r="631" spans="1:20" ht="15" thickBot="1" x14ac:dyDescent="0.35">
      <c r="A631" s="141"/>
      <c r="B631" s="141"/>
      <c r="C631" s="141"/>
      <c r="D631" s="141"/>
      <c r="E631" s="141"/>
      <c r="F631" s="141"/>
      <c r="G631" s="141"/>
      <c r="H631" s="141"/>
      <c r="I631" s="141"/>
      <c r="J631" s="141"/>
      <c r="K631" s="141"/>
      <c r="L631" s="141"/>
      <c r="M631" s="141"/>
      <c r="N631" s="141"/>
      <c r="O631" s="141"/>
      <c r="P631" s="141"/>
      <c r="Q631" s="141"/>
      <c r="R631" s="141"/>
      <c r="S631" s="141"/>
      <c r="T631" s="141"/>
    </row>
    <row r="632" spans="1:20" ht="15" thickBot="1" x14ac:dyDescent="0.35">
      <c r="A632" s="141"/>
      <c r="B632" s="141"/>
      <c r="C632" s="141"/>
      <c r="D632" s="141"/>
      <c r="E632" s="141"/>
      <c r="F632" s="141"/>
      <c r="G632" s="141"/>
      <c r="H632" s="141"/>
      <c r="I632" s="141"/>
      <c r="J632" s="141"/>
      <c r="K632" s="141"/>
      <c r="L632" s="141"/>
      <c r="M632" s="141"/>
      <c r="N632" s="141"/>
      <c r="O632" s="141"/>
      <c r="P632" s="141"/>
      <c r="Q632" s="141"/>
      <c r="R632" s="141"/>
      <c r="S632" s="141"/>
      <c r="T632" s="141"/>
    </row>
    <row r="633" spans="1:20" ht="15" thickBot="1" x14ac:dyDescent="0.35">
      <c r="A633" s="141"/>
      <c r="B633" s="141"/>
      <c r="C633" s="141"/>
      <c r="D633" s="141"/>
      <c r="E633" s="141"/>
      <c r="F633" s="141"/>
      <c r="G633" s="141"/>
      <c r="H633" s="141"/>
      <c r="I633" s="141"/>
      <c r="J633" s="141"/>
      <c r="K633" s="141"/>
      <c r="L633" s="141"/>
      <c r="M633" s="141"/>
      <c r="N633" s="141"/>
      <c r="O633" s="141"/>
      <c r="P633" s="141"/>
      <c r="Q633" s="141"/>
      <c r="R633" s="141"/>
      <c r="S633" s="141"/>
      <c r="T633" s="141"/>
    </row>
    <row r="634" spans="1:20" ht="15" thickBot="1" x14ac:dyDescent="0.35">
      <c r="A634" s="141"/>
      <c r="B634" s="141"/>
      <c r="C634" s="141"/>
      <c r="D634" s="141"/>
      <c r="E634" s="141"/>
      <c r="F634" s="141"/>
      <c r="G634" s="141"/>
      <c r="H634" s="141"/>
      <c r="I634" s="141"/>
      <c r="J634" s="141"/>
      <c r="K634" s="141"/>
      <c r="L634" s="141"/>
      <c r="M634" s="141"/>
      <c r="N634" s="141"/>
      <c r="O634" s="141"/>
      <c r="P634" s="141"/>
      <c r="Q634" s="141"/>
      <c r="R634" s="141"/>
      <c r="S634" s="141"/>
      <c r="T634" s="141"/>
    </row>
    <row r="635" spans="1:20" ht="15" thickBot="1" x14ac:dyDescent="0.35">
      <c r="A635" s="141"/>
      <c r="B635" s="141"/>
      <c r="C635" s="141"/>
      <c r="D635" s="141"/>
      <c r="E635" s="141"/>
      <c r="F635" s="141"/>
      <c r="G635" s="141"/>
      <c r="H635" s="141"/>
      <c r="I635" s="141"/>
      <c r="J635" s="141"/>
      <c r="K635" s="141"/>
      <c r="L635" s="141"/>
      <c r="M635" s="141"/>
      <c r="N635" s="141"/>
      <c r="O635" s="141"/>
      <c r="P635" s="141"/>
      <c r="Q635" s="141"/>
      <c r="R635" s="141"/>
      <c r="S635" s="141"/>
      <c r="T635" s="141"/>
    </row>
    <row r="636" spans="1:20" ht="15" thickBot="1" x14ac:dyDescent="0.35">
      <c r="A636" s="141"/>
      <c r="B636" s="141"/>
      <c r="C636" s="141"/>
      <c r="D636" s="141"/>
      <c r="E636" s="141"/>
      <c r="F636" s="141"/>
      <c r="G636" s="141"/>
      <c r="H636" s="141"/>
      <c r="I636" s="141"/>
      <c r="J636" s="141"/>
      <c r="K636" s="141"/>
      <c r="L636" s="141"/>
      <c r="M636" s="141"/>
      <c r="N636" s="141"/>
      <c r="O636" s="141"/>
      <c r="P636" s="141"/>
      <c r="Q636" s="141"/>
      <c r="R636" s="141"/>
      <c r="S636" s="141"/>
      <c r="T636" s="141"/>
    </row>
    <row r="637" spans="1:20" ht="15" thickBot="1" x14ac:dyDescent="0.35">
      <c r="A637" s="141"/>
      <c r="B637" s="141"/>
      <c r="C637" s="141"/>
      <c r="D637" s="141"/>
      <c r="E637" s="141"/>
      <c r="F637" s="141"/>
      <c r="G637" s="141"/>
      <c r="H637" s="141"/>
      <c r="I637" s="141"/>
      <c r="J637" s="141"/>
      <c r="K637" s="141"/>
      <c r="L637" s="141"/>
      <c r="M637" s="141"/>
      <c r="N637" s="141"/>
      <c r="O637" s="141"/>
      <c r="P637" s="141"/>
      <c r="Q637" s="141"/>
      <c r="R637" s="141"/>
      <c r="S637" s="141"/>
      <c r="T637" s="141"/>
    </row>
    <row r="638" spans="1:20" ht="15" thickBot="1" x14ac:dyDescent="0.35">
      <c r="A638" s="141"/>
      <c r="B638" s="141"/>
      <c r="C638" s="141"/>
      <c r="D638" s="141"/>
      <c r="E638" s="141"/>
      <c r="F638" s="141"/>
      <c r="G638" s="141"/>
      <c r="H638" s="141"/>
      <c r="I638" s="141"/>
      <c r="J638" s="141"/>
      <c r="K638" s="141"/>
      <c r="L638" s="141"/>
      <c r="M638" s="141"/>
      <c r="N638" s="141"/>
      <c r="O638" s="141"/>
      <c r="P638" s="141"/>
      <c r="Q638" s="141"/>
      <c r="R638" s="141"/>
      <c r="S638" s="141"/>
      <c r="T638" s="141"/>
    </row>
    <row r="639" spans="1:20" ht="15" thickBot="1" x14ac:dyDescent="0.35">
      <c r="A639" s="141"/>
      <c r="B639" s="141"/>
      <c r="C639" s="141"/>
      <c r="D639" s="141"/>
      <c r="E639" s="141"/>
      <c r="F639" s="141"/>
      <c r="G639" s="141"/>
      <c r="H639" s="141"/>
      <c r="I639" s="141"/>
      <c r="J639" s="141"/>
      <c r="K639" s="141"/>
      <c r="L639" s="141"/>
      <c r="M639" s="141"/>
      <c r="N639" s="141"/>
      <c r="O639" s="141"/>
      <c r="P639" s="141"/>
      <c r="Q639" s="141"/>
      <c r="R639" s="141"/>
      <c r="S639" s="141"/>
      <c r="T639" s="141"/>
    </row>
    <row r="640" spans="1:20" ht="15" thickBot="1" x14ac:dyDescent="0.35">
      <c r="A640" s="141"/>
      <c r="B640" s="141"/>
      <c r="C640" s="141"/>
      <c r="D640" s="141"/>
      <c r="E640" s="141"/>
      <c r="F640" s="141"/>
      <c r="G640" s="141"/>
      <c r="H640" s="141"/>
      <c r="I640" s="141"/>
      <c r="J640" s="141"/>
      <c r="K640" s="141"/>
      <c r="L640" s="141"/>
      <c r="M640" s="141"/>
      <c r="N640" s="141"/>
      <c r="O640" s="141"/>
      <c r="P640" s="141"/>
      <c r="Q640" s="141"/>
      <c r="R640" s="141"/>
      <c r="S640" s="141"/>
      <c r="T640" s="141"/>
    </row>
    <row r="641" spans="1:20" ht="15" thickBot="1" x14ac:dyDescent="0.35">
      <c r="A641" s="141"/>
      <c r="B641" s="141"/>
      <c r="C641" s="141"/>
      <c r="D641" s="141"/>
      <c r="E641" s="141"/>
      <c r="F641" s="141"/>
      <c r="G641" s="141"/>
      <c r="H641" s="141"/>
      <c r="I641" s="141"/>
      <c r="J641" s="141"/>
      <c r="K641" s="141"/>
      <c r="L641" s="141"/>
      <c r="M641" s="141"/>
      <c r="N641" s="141"/>
      <c r="O641" s="141"/>
      <c r="P641" s="141"/>
      <c r="Q641" s="141"/>
      <c r="R641" s="141"/>
      <c r="S641" s="141"/>
      <c r="T641" s="141"/>
    </row>
    <row r="642" spans="1:20" ht="15" thickBot="1" x14ac:dyDescent="0.35">
      <c r="A642" s="141"/>
      <c r="B642" s="141"/>
      <c r="C642" s="141"/>
      <c r="D642" s="141"/>
      <c r="E642" s="141"/>
      <c r="F642" s="141"/>
      <c r="G642" s="141"/>
      <c r="H642" s="141"/>
      <c r="I642" s="141"/>
      <c r="J642" s="141"/>
      <c r="K642" s="141"/>
      <c r="L642" s="141"/>
      <c r="M642" s="141"/>
      <c r="N642" s="141"/>
      <c r="O642" s="141"/>
      <c r="P642" s="141"/>
      <c r="Q642" s="141"/>
      <c r="R642" s="141"/>
      <c r="S642" s="141"/>
      <c r="T642" s="141"/>
    </row>
    <row r="643" spans="1:20" ht="15" thickBot="1" x14ac:dyDescent="0.35">
      <c r="A643" s="141"/>
      <c r="B643" s="141"/>
      <c r="C643" s="141"/>
      <c r="D643" s="141"/>
      <c r="E643" s="141"/>
      <c r="F643" s="141"/>
      <c r="G643" s="141"/>
      <c r="H643" s="141"/>
      <c r="I643" s="141"/>
      <c r="J643" s="141"/>
      <c r="K643" s="141"/>
      <c r="L643" s="141"/>
      <c r="M643" s="141"/>
      <c r="N643" s="141"/>
      <c r="O643" s="141"/>
      <c r="P643" s="141"/>
      <c r="Q643" s="141"/>
      <c r="R643" s="141"/>
      <c r="S643" s="141"/>
      <c r="T643" s="141"/>
    </row>
    <row r="644" spans="1:20" ht="15" thickBot="1" x14ac:dyDescent="0.35">
      <c r="A644" s="141"/>
      <c r="B644" s="141"/>
      <c r="C644" s="141"/>
      <c r="D644" s="141"/>
      <c r="E644" s="141"/>
      <c r="F644" s="141"/>
      <c r="G644" s="141"/>
      <c r="H644" s="141"/>
      <c r="I644" s="141"/>
      <c r="J644" s="141"/>
      <c r="K644" s="141"/>
      <c r="L644" s="141"/>
      <c r="M644" s="141"/>
      <c r="N644" s="141"/>
      <c r="O644" s="141"/>
      <c r="P644" s="141"/>
      <c r="Q644" s="141"/>
      <c r="R644" s="141"/>
      <c r="S644" s="141"/>
      <c r="T644" s="141"/>
    </row>
    <row r="645" spans="1:20" ht="15" thickBot="1" x14ac:dyDescent="0.35">
      <c r="A645" s="141"/>
      <c r="B645" s="141"/>
      <c r="C645" s="141"/>
      <c r="D645" s="141"/>
      <c r="E645" s="141"/>
      <c r="F645" s="141"/>
      <c r="G645" s="141"/>
      <c r="H645" s="141"/>
      <c r="I645" s="141"/>
      <c r="J645" s="141"/>
      <c r="K645" s="141"/>
      <c r="L645" s="141"/>
      <c r="M645" s="141"/>
      <c r="N645" s="141"/>
      <c r="O645" s="141"/>
      <c r="P645" s="141"/>
      <c r="Q645" s="141"/>
      <c r="R645" s="141"/>
      <c r="S645" s="141"/>
      <c r="T645" s="141"/>
    </row>
    <row r="646" spans="1:20" ht="15" thickBot="1" x14ac:dyDescent="0.35">
      <c r="A646" s="141"/>
      <c r="B646" s="141"/>
      <c r="C646" s="141"/>
      <c r="D646" s="141"/>
      <c r="E646" s="141"/>
      <c r="F646" s="141"/>
      <c r="G646" s="141"/>
      <c r="H646" s="141"/>
      <c r="I646" s="141"/>
      <c r="J646" s="141"/>
      <c r="K646" s="141"/>
      <c r="L646" s="141"/>
      <c r="M646" s="141"/>
      <c r="N646" s="141"/>
      <c r="O646" s="141"/>
      <c r="P646" s="141"/>
      <c r="Q646" s="141"/>
      <c r="R646" s="141"/>
      <c r="S646" s="141"/>
      <c r="T646" s="141"/>
    </row>
    <row r="647" spans="1:20" ht="15" thickBot="1" x14ac:dyDescent="0.35">
      <c r="A647" s="141"/>
      <c r="B647" s="141"/>
      <c r="C647" s="141"/>
      <c r="D647" s="141"/>
      <c r="E647" s="141"/>
      <c r="F647" s="141"/>
      <c r="G647" s="141"/>
      <c r="H647" s="141"/>
      <c r="I647" s="141"/>
      <c r="J647" s="141"/>
      <c r="K647" s="141"/>
      <c r="L647" s="141"/>
      <c r="M647" s="141"/>
      <c r="N647" s="141"/>
      <c r="O647" s="141"/>
      <c r="P647" s="141"/>
      <c r="Q647" s="141"/>
      <c r="R647" s="141"/>
      <c r="S647" s="141"/>
      <c r="T647" s="141"/>
    </row>
    <row r="648" spans="1:20" ht="15" thickBot="1" x14ac:dyDescent="0.35">
      <c r="A648" s="141"/>
      <c r="B648" s="141"/>
      <c r="C648" s="141"/>
      <c r="D648" s="141"/>
      <c r="E648" s="141"/>
      <c r="F648" s="141"/>
      <c r="G648" s="141"/>
      <c r="H648" s="141"/>
      <c r="I648" s="141"/>
      <c r="J648" s="141"/>
      <c r="K648" s="141"/>
      <c r="L648" s="141"/>
      <c r="M648" s="141"/>
      <c r="N648" s="141"/>
      <c r="O648" s="141"/>
      <c r="P648" s="141"/>
      <c r="Q648" s="141"/>
      <c r="R648" s="141"/>
      <c r="S648" s="141"/>
      <c r="T648" s="141"/>
    </row>
    <row r="649" spans="1:20" ht="15" thickBot="1" x14ac:dyDescent="0.35">
      <c r="A649" s="141"/>
      <c r="B649" s="141"/>
      <c r="C649" s="141"/>
      <c r="D649" s="141"/>
      <c r="E649" s="141"/>
      <c r="F649" s="141"/>
      <c r="G649" s="141"/>
      <c r="H649" s="141"/>
      <c r="I649" s="141"/>
      <c r="J649" s="141"/>
      <c r="K649" s="141"/>
      <c r="L649" s="141"/>
      <c r="M649" s="141"/>
      <c r="N649" s="141"/>
      <c r="O649" s="141"/>
      <c r="P649" s="141"/>
      <c r="Q649" s="141"/>
      <c r="R649" s="141"/>
      <c r="S649" s="141"/>
      <c r="T649" s="141"/>
    </row>
    <row r="650" spans="1:20" ht="15" thickBot="1" x14ac:dyDescent="0.35">
      <c r="A650" s="141"/>
      <c r="B650" s="141"/>
      <c r="C650" s="141"/>
      <c r="D650" s="141"/>
      <c r="E650" s="141"/>
      <c r="F650" s="141"/>
      <c r="G650" s="141"/>
      <c r="H650" s="141"/>
      <c r="I650" s="141"/>
      <c r="J650" s="141"/>
      <c r="K650" s="141"/>
      <c r="L650" s="141"/>
      <c r="M650" s="141"/>
      <c r="N650" s="141"/>
      <c r="O650" s="141"/>
      <c r="P650" s="141"/>
      <c r="Q650" s="141"/>
      <c r="R650" s="141"/>
      <c r="S650" s="141"/>
      <c r="T650" s="141"/>
    </row>
    <row r="651" spans="1:20" ht="15" thickBot="1" x14ac:dyDescent="0.35">
      <c r="A651" s="141"/>
      <c r="B651" s="141"/>
      <c r="C651" s="141"/>
      <c r="D651" s="141"/>
      <c r="E651" s="141"/>
      <c r="F651" s="141"/>
      <c r="G651" s="141"/>
      <c r="H651" s="141"/>
      <c r="I651" s="141"/>
      <c r="J651" s="141"/>
      <c r="K651" s="141"/>
      <c r="L651" s="141"/>
      <c r="M651" s="141"/>
      <c r="N651" s="141"/>
      <c r="O651" s="141"/>
      <c r="P651" s="141"/>
      <c r="Q651" s="141"/>
      <c r="R651" s="141"/>
      <c r="S651" s="141"/>
      <c r="T651" s="141"/>
    </row>
    <row r="652" spans="1:20" ht="15" thickBot="1" x14ac:dyDescent="0.35">
      <c r="A652" s="141"/>
      <c r="B652" s="141"/>
      <c r="C652" s="141"/>
      <c r="D652" s="141"/>
      <c r="E652" s="141"/>
      <c r="F652" s="141"/>
      <c r="G652" s="141"/>
      <c r="H652" s="141"/>
      <c r="I652" s="141"/>
      <c r="J652" s="141"/>
      <c r="K652" s="141"/>
      <c r="L652" s="141"/>
      <c r="M652" s="141"/>
      <c r="N652" s="141"/>
      <c r="O652" s="141"/>
      <c r="P652" s="141"/>
      <c r="Q652" s="141"/>
      <c r="R652" s="141"/>
      <c r="S652" s="141"/>
      <c r="T652" s="141"/>
    </row>
    <row r="653" spans="1:20" ht="15" thickBot="1" x14ac:dyDescent="0.35">
      <c r="A653" s="141"/>
      <c r="B653" s="141"/>
      <c r="C653" s="141"/>
      <c r="D653" s="141"/>
      <c r="E653" s="141"/>
      <c r="F653" s="141"/>
      <c r="G653" s="141"/>
      <c r="H653" s="141"/>
      <c r="I653" s="141"/>
      <c r="J653" s="141"/>
      <c r="K653" s="141"/>
      <c r="L653" s="141"/>
      <c r="M653" s="141"/>
      <c r="N653" s="141"/>
      <c r="O653" s="141"/>
      <c r="P653" s="141"/>
      <c r="Q653" s="141"/>
      <c r="R653" s="141"/>
      <c r="S653" s="141"/>
      <c r="T653" s="141"/>
    </row>
    <row r="654" spans="1:20" ht="15" thickBot="1" x14ac:dyDescent="0.35">
      <c r="A654" s="141"/>
      <c r="B654" s="141"/>
      <c r="C654" s="141"/>
      <c r="D654" s="141"/>
      <c r="E654" s="141"/>
      <c r="F654" s="141"/>
      <c r="G654" s="141"/>
      <c r="H654" s="141"/>
      <c r="I654" s="141"/>
      <c r="J654" s="141"/>
      <c r="K654" s="141"/>
      <c r="L654" s="141"/>
      <c r="M654" s="141"/>
      <c r="N654" s="141"/>
      <c r="O654" s="141"/>
      <c r="P654" s="141"/>
      <c r="Q654" s="141"/>
      <c r="R654" s="141"/>
      <c r="S654" s="141"/>
      <c r="T654" s="141"/>
    </row>
    <row r="655" spans="1:20" ht="15" thickBot="1" x14ac:dyDescent="0.35">
      <c r="A655" s="141"/>
      <c r="B655" s="141"/>
      <c r="C655" s="141"/>
      <c r="D655" s="141"/>
      <c r="E655" s="141"/>
      <c r="F655" s="141"/>
      <c r="G655" s="141"/>
      <c r="H655" s="141"/>
      <c r="I655" s="141"/>
      <c r="J655" s="141"/>
      <c r="K655" s="141"/>
      <c r="L655" s="141"/>
      <c r="M655" s="141"/>
      <c r="N655" s="141"/>
      <c r="O655" s="141"/>
      <c r="P655" s="141"/>
      <c r="Q655" s="141"/>
      <c r="R655" s="141"/>
      <c r="S655" s="141"/>
      <c r="T655" s="141"/>
    </row>
    <row r="656" spans="1:20" ht="15" thickBot="1" x14ac:dyDescent="0.35">
      <c r="A656" s="141"/>
      <c r="B656" s="141"/>
      <c r="C656" s="141"/>
      <c r="D656" s="141"/>
      <c r="E656" s="141"/>
      <c r="F656" s="141"/>
      <c r="G656" s="141"/>
      <c r="H656" s="141"/>
      <c r="I656" s="141"/>
      <c r="J656" s="141"/>
      <c r="K656" s="141"/>
      <c r="L656" s="141"/>
      <c r="M656" s="141"/>
      <c r="N656" s="141"/>
      <c r="O656" s="141"/>
      <c r="P656" s="141"/>
      <c r="Q656" s="141"/>
      <c r="R656" s="141"/>
      <c r="S656" s="141"/>
      <c r="T656" s="141"/>
    </row>
    <row r="657" spans="1:20" ht="15" thickBot="1" x14ac:dyDescent="0.35">
      <c r="A657" s="141"/>
      <c r="B657" s="141"/>
      <c r="C657" s="141"/>
      <c r="D657" s="141"/>
      <c r="E657" s="141"/>
      <c r="F657" s="141"/>
      <c r="G657" s="141"/>
      <c r="H657" s="141"/>
      <c r="I657" s="141"/>
      <c r="J657" s="141"/>
      <c r="K657" s="141"/>
      <c r="L657" s="141"/>
      <c r="M657" s="141"/>
      <c r="N657" s="141"/>
      <c r="O657" s="141"/>
      <c r="P657" s="141"/>
      <c r="Q657" s="141"/>
      <c r="R657" s="141"/>
      <c r="S657" s="141"/>
      <c r="T657" s="141"/>
    </row>
    <row r="658" spans="1:20" ht="15" thickBot="1" x14ac:dyDescent="0.35">
      <c r="A658" s="141"/>
      <c r="B658" s="141"/>
      <c r="C658" s="141"/>
      <c r="D658" s="141"/>
      <c r="E658" s="141"/>
      <c r="F658" s="141"/>
      <c r="G658" s="141"/>
      <c r="H658" s="141"/>
      <c r="I658" s="141"/>
      <c r="J658" s="141"/>
      <c r="K658" s="141"/>
      <c r="L658" s="141"/>
      <c r="M658" s="141"/>
      <c r="N658" s="141"/>
      <c r="O658" s="141"/>
      <c r="P658" s="141"/>
      <c r="Q658" s="141"/>
      <c r="R658" s="141"/>
      <c r="S658" s="141"/>
      <c r="T658" s="141"/>
    </row>
    <row r="659" spans="1:20" ht="15" thickBot="1" x14ac:dyDescent="0.35">
      <c r="A659" s="141"/>
      <c r="B659" s="141"/>
      <c r="C659" s="141"/>
      <c r="D659" s="141"/>
      <c r="E659" s="141"/>
      <c r="F659" s="141"/>
      <c r="G659" s="141"/>
      <c r="H659" s="141"/>
      <c r="I659" s="141"/>
      <c r="J659" s="141"/>
      <c r="K659" s="141"/>
      <c r="L659" s="141"/>
      <c r="M659" s="141"/>
      <c r="N659" s="141"/>
      <c r="O659" s="141"/>
      <c r="P659" s="141"/>
      <c r="Q659" s="141"/>
      <c r="R659" s="141"/>
      <c r="S659" s="141"/>
      <c r="T659" s="141"/>
    </row>
    <row r="660" spans="1:20" ht="15" thickBot="1" x14ac:dyDescent="0.35">
      <c r="A660" s="141"/>
      <c r="B660" s="141"/>
      <c r="C660" s="141"/>
      <c r="D660" s="141"/>
      <c r="E660" s="141"/>
      <c r="F660" s="141"/>
      <c r="G660" s="141"/>
      <c r="H660" s="141"/>
      <c r="I660" s="141"/>
      <c r="J660" s="141"/>
      <c r="K660" s="141"/>
      <c r="L660" s="141"/>
      <c r="M660" s="141"/>
      <c r="N660" s="141"/>
      <c r="O660" s="141"/>
      <c r="P660" s="141"/>
      <c r="Q660" s="141"/>
      <c r="R660" s="141"/>
      <c r="S660" s="141"/>
      <c r="T660" s="141"/>
    </row>
    <row r="661" spans="1:20" ht="15" thickBot="1" x14ac:dyDescent="0.35">
      <c r="A661" s="141"/>
      <c r="B661" s="141"/>
      <c r="C661" s="141"/>
      <c r="D661" s="141"/>
      <c r="E661" s="141"/>
      <c r="F661" s="141"/>
      <c r="G661" s="141"/>
      <c r="H661" s="141"/>
      <c r="I661" s="141"/>
      <c r="J661" s="141"/>
      <c r="K661" s="141"/>
      <c r="L661" s="141"/>
      <c r="M661" s="141"/>
      <c r="N661" s="141"/>
      <c r="O661" s="141"/>
      <c r="P661" s="141"/>
      <c r="Q661" s="141"/>
      <c r="R661" s="141"/>
      <c r="S661" s="141"/>
      <c r="T661" s="141"/>
    </row>
    <row r="662" spans="1:20" ht="15" thickBot="1" x14ac:dyDescent="0.35">
      <c r="A662" s="141"/>
      <c r="B662" s="141"/>
      <c r="C662" s="141"/>
      <c r="D662" s="141"/>
      <c r="E662" s="141"/>
      <c r="F662" s="141"/>
      <c r="G662" s="141"/>
      <c r="H662" s="141"/>
      <c r="I662" s="141"/>
      <c r="J662" s="141"/>
      <c r="K662" s="141"/>
      <c r="L662" s="141"/>
      <c r="M662" s="141"/>
      <c r="N662" s="141"/>
      <c r="O662" s="141"/>
      <c r="P662" s="141"/>
      <c r="Q662" s="141"/>
      <c r="R662" s="141"/>
      <c r="S662" s="141"/>
      <c r="T662" s="141"/>
    </row>
    <row r="663" spans="1:20" ht="15" thickBot="1" x14ac:dyDescent="0.35">
      <c r="A663" s="141"/>
      <c r="B663" s="141"/>
      <c r="C663" s="141"/>
      <c r="D663" s="141"/>
      <c r="E663" s="141"/>
      <c r="F663" s="141"/>
      <c r="G663" s="141"/>
      <c r="H663" s="141"/>
      <c r="I663" s="141"/>
      <c r="J663" s="141"/>
      <c r="K663" s="141"/>
      <c r="L663" s="141"/>
      <c r="M663" s="141"/>
      <c r="N663" s="141"/>
      <c r="O663" s="141"/>
      <c r="P663" s="141"/>
      <c r="Q663" s="141"/>
      <c r="R663" s="141"/>
      <c r="S663" s="141"/>
      <c r="T663" s="141"/>
    </row>
    <row r="664" spans="1:20" ht="15" thickBot="1" x14ac:dyDescent="0.35">
      <c r="A664" s="141"/>
      <c r="B664" s="141"/>
      <c r="C664" s="141"/>
      <c r="D664" s="141"/>
      <c r="E664" s="141"/>
      <c r="F664" s="141"/>
      <c r="G664" s="141"/>
      <c r="H664" s="141"/>
      <c r="I664" s="141"/>
      <c r="J664" s="141"/>
      <c r="K664" s="141"/>
      <c r="L664" s="141"/>
      <c r="M664" s="141"/>
      <c r="N664" s="141"/>
      <c r="O664" s="141"/>
      <c r="P664" s="141"/>
      <c r="Q664" s="141"/>
      <c r="R664" s="141"/>
      <c r="S664" s="141"/>
      <c r="T664" s="141"/>
    </row>
    <row r="665" spans="1:20" ht="15" thickBot="1" x14ac:dyDescent="0.35">
      <c r="A665" s="141"/>
      <c r="B665" s="141"/>
      <c r="C665" s="141"/>
      <c r="D665" s="141"/>
      <c r="E665" s="141"/>
      <c r="F665" s="141"/>
      <c r="G665" s="141"/>
      <c r="H665" s="141"/>
      <c r="I665" s="141"/>
      <c r="J665" s="141"/>
      <c r="K665" s="141"/>
      <c r="L665" s="141"/>
      <c r="M665" s="141"/>
      <c r="N665" s="141"/>
      <c r="O665" s="141"/>
      <c r="P665" s="141"/>
      <c r="Q665" s="141"/>
      <c r="R665" s="141"/>
      <c r="S665" s="141"/>
      <c r="T665" s="141"/>
    </row>
    <row r="666" spans="1:20" ht="15" thickBot="1" x14ac:dyDescent="0.35">
      <c r="A666" s="141"/>
      <c r="B666" s="141"/>
      <c r="C666" s="141"/>
      <c r="D666" s="141"/>
      <c r="E666" s="141"/>
      <c r="F666" s="141"/>
      <c r="G666" s="141"/>
      <c r="H666" s="141"/>
      <c r="I666" s="141"/>
      <c r="J666" s="141"/>
      <c r="K666" s="141"/>
      <c r="L666" s="141"/>
      <c r="M666" s="141"/>
      <c r="N666" s="141"/>
      <c r="O666" s="141"/>
      <c r="P666" s="141"/>
      <c r="Q666" s="141"/>
      <c r="R666" s="141"/>
      <c r="S666" s="141"/>
      <c r="T666" s="141"/>
    </row>
    <row r="667" spans="1:20" ht="15" thickBot="1" x14ac:dyDescent="0.35">
      <c r="A667" s="141"/>
      <c r="B667" s="141"/>
      <c r="C667" s="141"/>
      <c r="D667" s="141"/>
      <c r="E667" s="141"/>
      <c r="F667" s="141"/>
      <c r="G667" s="141"/>
      <c r="H667" s="141"/>
      <c r="I667" s="141"/>
      <c r="J667" s="141"/>
      <c r="K667" s="141"/>
      <c r="L667" s="141"/>
      <c r="M667" s="141"/>
      <c r="N667" s="141"/>
      <c r="O667" s="141"/>
      <c r="P667" s="141"/>
      <c r="Q667" s="141"/>
      <c r="R667" s="141"/>
      <c r="S667" s="141"/>
      <c r="T667" s="141"/>
    </row>
    <row r="668" spans="1:20" ht="15" thickBot="1" x14ac:dyDescent="0.35">
      <c r="A668" s="141"/>
      <c r="B668" s="141"/>
      <c r="C668" s="141"/>
      <c r="D668" s="141"/>
      <c r="E668" s="141"/>
      <c r="F668" s="141"/>
      <c r="G668" s="141"/>
      <c r="H668" s="141"/>
      <c r="I668" s="141"/>
      <c r="J668" s="141"/>
      <c r="K668" s="141"/>
      <c r="L668" s="141"/>
      <c r="M668" s="141"/>
      <c r="N668" s="141"/>
      <c r="O668" s="141"/>
      <c r="P668" s="141"/>
      <c r="Q668" s="141"/>
      <c r="R668" s="141"/>
      <c r="S668" s="141"/>
      <c r="T668" s="141"/>
    </row>
    <row r="669" spans="1:20" ht="15" thickBot="1" x14ac:dyDescent="0.35">
      <c r="A669" s="141"/>
      <c r="B669" s="141"/>
      <c r="C669" s="141"/>
      <c r="D669" s="141"/>
      <c r="E669" s="141"/>
      <c r="F669" s="141"/>
      <c r="G669" s="141"/>
      <c r="H669" s="141"/>
      <c r="I669" s="141"/>
      <c r="J669" s="141"/>
      <c r="K669" s="141"/>
      <c r="L669" s="141"/>
      <c r="M669" s="141"/>
      <c r="N669" s="141"/>
      <c r="O669" s="141"/>
      <c r="P669" s="141"/>
      <c r="Q669" s="141"/>
      <c r="R669" s="141"/>
      <c r="S669" s="141"/>
      <c r="T669" s="141"/>
    </row>
    <row r="670" spans="1:20" ht="15" thickBot="1" x14ac:dyDescent="0.35">
      <c r="A670" s="141"/>
      <c r="B670" s="141"/>
      <c r="C670" s="141"/>
      <c r="D670" s="141"/>
      <c r="E670" s="141"/>
      <c r="F670" s="141"/>
      <c r="G670" s="141"/>
      <c r="H670" s="141"/>
      <c r="I670" s="141"/>
      <c r="J670" s="141"/>
      <c r="K670" s="141"/>
      <c r="L670" s="141"/>
      <c r="M670" s="141"/>
      <c r="N670" s="141"/>
      <c r="O670" s="141"/>
      <c r="P670" s="141"/>
      <c r="Q670" s="141"/>
      <c r="R670" s="141"/>
      <c r="S670" s="141"/>
      <c r="T670" s="141"/>
    </row>
    <row r="671" spans="1:20" ht="15" thickBot="1" x14ac:dyDescent="0.35">
      <c r="A671" s="141"/>
      <c r="B671" s="141"/>
      <c r="C671" s="141"/>
      <c r="D671" s="141"/>
      <c r="E671" s="141"/>
      <c r="F671" s="141"/>
      <c r="G671" s="141"/>
      <c r="H671" s="141"/>
      <c r="I671" s="141"/>
      <c r="J671" s="141"/>
      <c r="K671" s="141"/>
      <c r="L671" s="141"/>
      <c r="M671" s="141"/>
      <c r="N671" s="141"/>
      <c r="O671" s="141"/>
      <c r="P671" s="141"/>
      <c r="Q671" s="141"/>
      <c r="R671" s="141"/>
      <c r="S671" s="141"/>
      <c r="T671" s="141"/>
    </row>
    <row r="672" spans="1:20" ht="15" thickBot="1" x14ac:dyDescent="0.35">
      <c r="A672" s="141"/>
      <c r="B672" s="141"/>
      <c r="C672" s="141"/>
      <c r="D672" s="141"/>
      <c r="E672" s="141"/>
      <c r="F672" s="141"/>
      <c r="G672" s="141"/>
      <c r="H672" s="141"/>
      <c r="I672" s="141"/>
      <c r="J672" s="141"/>
      <c r="K672" s="141"/>
      <c r="L672" s="141"/>
      <c r="M672" s="141"/>
      <c r="N672" s="141"/>
      <c r="O672" s="141"/>
      <c r="P672" s="141"/>
      <c r="Q672" s="141"/>
      <c r="R672" s="141"/>
      <c r="S672" s="141"/>
      <c r="T672" s="141"/>
    </row>
    <row r="673" spans="1:20" ht="15" thickBot="1" x14ac:dyDescent="0.35">
      <c r="A673" s="141"/>
      <c r="B673" s="141"/>
      <c r="C673" s="141"/>
      <c r="D673" s="141"/>
      <c r="E673" s="141"/>
      <c r="F673" s="141"/>
      <c r="G673" s="141"/>
      <c r="H673" s="141"/>
      <c r="I673" s="141"/>
      <c r="J673" s="141"/>
      <c r="K673" s="141"/>
      <c r="L673" s="141"/>
      <c r="M673" s="141"/>
      <c r="N673" s="141"/>
      <c r="O673" s="141"/>
      <c r="P673" s="141"/>
      <c r="Q673" s="141"/>
      <c r="R673" s="141"/>
      <c r="S673" s="141"/>
      <c r="T673" s="141"/>
    </row>
    <row r="674" spans="1:20" ht="15" thickBot="1" x14ac:dyDescent="0.35">
      <c r="A674" s="141"/>
      <c r="B674" s="141"/>
      <c r="C674" s="141"/>
      <c r="D674" s="141"/>
      <c r="E674" s="141"/>
      <c r="F674" s="141"/>
      <c r="G674" s="141"/>
      <c r="H674" s="141"/>
      <c r="I674" s="141"/>
      <c r="J674" s="141"/>
      <c r="K674" s="141"/>
      <c r="L674" s="141"/>
      <c r="M674" s="141"/>
      <c r="N674" s="141"/>
      <c r="O674" s="141"/>
      <c r="P674" s="141"/>
      <c r="Q674" s="141"/>
      <c r="R674" s="141"/>
      <c r="S674" s="141"/>
      <c r="T674" s="141"/>
    </row>
    <row r="675" spans="1:20" ht="15" thickBot="1" x14ac:dyDescent="0.35">
      <c r="A675" s="141"/>
      <c r="B675" s="141"/>
      <c r="C675" s="141"/>
      <c r="D675" s="141"/>
      <c r="E675" s="141"/>
      <c r="F675" s="141"/>
      <c r="G675" s="141"/>
      <c r="H675" s="141"/>
      <c r="I675" s="141"/>
      <c r="J675" s="141"/>
      <c r="K675" s="141"/>
      <c r="L675" s="141"/>
      <c r="M675" s="141"/>
      <c r="N675" s="141"/>
      <c r="O675" s="141"/>
      <c r="P675" s="141"/>
      <c r="Q675" s="141"/>
      <c r="R675" s="141"/>
      <c r="S675" s="141"/>
      <c r="T675" s="141"/>
    </row>
    <row r="676" spans="1:20" ht="15" thickBot="1" x14ac:dyDescent="0.35">
      <c r="A676" s="141"/>
      <c r="B676" s="141"/>
      <c r="C676" s="141"/>
      <c r="D676" s="141"/>
      <c r="E676" s="141"/>
      <c r="F676" s="141"/>
      <c r="G676" s="141"/>
      <c r="H676" s="141"/>
      <c r="I676" s="141"/>
      <c r="J676" s="141"/>
      <c r="K676" s="141"/>
      <c r="L676" s="141"/>
      <c r="M676" s="141"/>
      <c r="N676" s="141"/>
      <c r="O676" s="141"/>
      <c r="P676" s="141"/>
      <c r="Q676" s="141"/>
      <c r="R676" s="141"/>
      <c r="S676" s="141"/>
      <c r="T676" s="141"/>
    </row>
    <row r="677" spans="1:20" ht="15" thickBot="1" x14ac:dyDescent="0.35">
      <c r="A677" s="141"/>
      <c r="B677" s="141"/>
      <c r="C677" s="141"/>
      <c r="D677" s="141"/>
      <c r="E677" s="141"/>
      <c r="F677" s="141"/>
      <c r="G677" s="141"/>
      <c r="H677" s="141"/>
      <c r="I677" s="141"/>
      <c r="J677" s="141"/>
      <c r="K677" s="141"/>
      <c r="L677" s="141"/>
      <c r="M677" s="141"/>
      <c r="N677" s="141"/>
      <c r="O677" s="141"/>
      <c r="P677" s="141"/>
      <c r="Q677" s="141"/>
      <c r="R677" s="141"/>
      <c r="S677" s="141"/>
      <c r="T677" s="141"/>
    </row>
    <row r="678" spans="1:20" ht="15" thickBot="1" x14ac:dyDescent="0.35">
      <c r="A678" s="141"/>
      <c r="B678" s="141"/>
      <c r="C678" s="141"/>
      <c r="D678" s="141"/>
      <c r="E678" s="141"/>
      <c r="F678" s="141"/>
      <c r="G678" s="141"/>
      <c r="H678" s="141"/>
      <c r="I678" s="141"/>
      <c r="J678" s="141"/>
      <c r="K678" s="141"/>
      <c r="L678" s="141"/>
      <c r="M678" s="141"/>
      <c r="N678" s="141"/>
      <c r="O678" s="141"/>
      <c r="P678" s="141"/>
      <c r="Q678" s="141"/>
      <c r="R678" s="141"/>
      <c r="S678" s="141"/>
      <c r="T678" s="141"/>
    </row>
    <row r="679" spans="1:20" ht="15" thickBot="1" x14ac:dyDescent="0.35">
      <c r="A679" s="141"/>
      <c r="B679" s="141"/>
      <c r="C679" s="141"/>
      <c r="D679" s="141"/>
      <c r="E679" s="141"/>
      <c r="F679" s="141"/>
      <c r="G679" s="141"/>
      <c r="H679" s="141"/>
      <c r="I679" s="141"/>
      <c r="J679" s="141"/>
      <c r="K679" s="141"/>
      <c r="L679" s="141"/>
      <c r="M679" s="141"/>
      <c r="N679" s="141"/>
      <c r="O679" s="141"/>
      <c r="P679" s="141"/>
      <c r="Q679" s="141"/>
      <c r="R679" s="141"/>
      <c r="S679" s="141"/>
      <c r="T679" s="141"/>
    </row>
    <row r="680" spans="1:20" ht="15" thickBot="1" x14ac:dyDescent="0.35">
      <c r="A680" s="141"/>
      <c r="B680" s="141"/>
      <c r="C680" s="141"/>
      <c r="D680" s="141"/>
      <c r="E680" s="141"/>
      <c r="F680" s="141"/>
      <c r="G680" s="141"/>
      <c r="H680" s="141"/>
      <c r="I680" s="141"/>
      <c r="J680" s="141"/>
      <c r="K680" s="141"/>
      <c r="L680" s="141"/>
      <c r="M680" s="141"/>
      <c r="N680" s="141"/>
      <c r="O680" s="141"/>
      <c r="P680" s="141"/>
      <c r="Q680" s="141"/>
      <c r="R680" s="141"/>
      <c r="S680" s="141"/>
      <c r="T680" s="141"/>
    </row>
    <row r="681" spans="1:20" ht="15" thickBot="1" x14ac:dyDescent="0.35">
      <c r="A681" s="141"/>
      <c r="B681" s="141"/>
      <c r="C681" s="141"/>
      <c r="D681" s="141"/>
      <c r="E681" s="141"/>
      <c r="F681" s="141"/>
      <c r="G681" s="141"/>
      <c r="H681" s="141"/>
      <c r="I681" s="141"/>
      <c r="J681" s="141"/>
      <c r="K681" s="141"/>
      <c r="L681" s="141"/>
      <c r="M681" s="141"/>
      <c r="N681" s="141"/>
      <c r="O681" s="141"/>
      <c r="P681" s="141"/>
      <c r="Q681" s="141"/>
      <c r="R681" s="141"/>
      <c r="S681" s="141"/>
      <c r="T681" s="141"/>
    </row>
    <row r="682" spans="1:20" ht="15" thickBot="1" x14ac:dyDescent="0.35">
      <c r="A682" s="141"/>
      <c r="B682" s="141"/>
      <c r="C682" s="141"/>
      <c r="D682" s="141"/>
      <c r="E682" s="141"/>
      <c r="F682" s="141"/>
      <c r="G682" s="141"/>
      <c r="H682" s="141"/>
      <c r="I682" s="141"/>
      <c r="J682" s="141"/>
      <c r="K682" s="141"/>
      <c r="L682" s="141"/>
      <c r="M682" s="141"/>
      <c r="N682" s="141"/>
      <c r="O682" s="141"/>
      <c r="P682" s="141"/>
      <c r="Q682" s="141"/>
      <c r="R682" s="141"/>
      <c r="S682" s="141"/>
      <c r="T682" s="141"/>
    </row>
    <row r="683" spans="1:20" ht="15" thickBot="1" x14ac:dyDescent="0.35">
      <c r="A683" s="141"/>
      <c r="B683" s="141"/>
      <c r="C683" s="141"/>
      <c r="D683" s="141"/>
      <c r="E683" s="141"/>
      <c r="F683" s="141"/>
      <c r="G683" s="141"/>
      <c r="H683" s="141"/>
      <c r="I683" s="141"/>
      <c r="J683" s="141"/>
      <c r="K683" s="141"/>
      <c r="L683" s="141"/>
      <c r="M683" s="141"/>
      <c r="N683" s="141"/>
      <c r="O683" s="141"/>
      <c r="P683" s="141"/>
      <c r="Q683" s="141"/>
      <c r="R683" s="141"/>
      <c r="S683" s="141"/>
      <c r="T683" s="141"/>
    </row>
    <row r="684" spans="1:20" ht="15" thickBot="1" x14ac:dyDescent="0.35">
      <c r="A684" s="141"/>
      <c r="B684" s="141"/>
      <c r="C684" s="141"/>
      <c r="D684" s="141"/>
      <c r="E684" s="141"/>
      <c r="F684" s="141"/>
      <c r="G684" s="141"/>
      <c r="H684" s="141"/>
      <c r="I684" s="141"/>
      <c r="J684" s="141"/>
      <c r="K684" s="141"/>
      <c r="L684" s="141"/>
      <c r="M684" s="141"/>
      <c r="N684" s="141"/>
      <c r="O684" s="141"/>
      <c r="P684" s="141"/>
      <c r="Q684" s="141"/>
      <c r="R684" s="141"/>
      <c r="S684" s="141"/>
      <c r="T684" s="141"/>
    </row>
    <row r="685" spans="1:20" ht="15" thickBot="1" x14ac:dyDescent="0.35">
      <c r="A685" s="141"/>
      <c r="B685" s="141"/>
      <c r="C685" s="141"/>
      <c r="D685" s="141"/>
      <c r="E685" s="141"/>
      <c r="F685" s="141"/>
      <c r="G685" s="141"/>
      <c r="H685" s="141"/>
      <c r="I685" s="141"/>
      <c r="J685" s="141"/>
      <c r="K685" s="141"/>
      <c r="L685" s="141"/>
      <c r="M685" s="141"/>
      <c r="N685" s="141"/>
      <c r="O685" s="141"/>
      <c r="P685" s="141"/>
      <c r="Q685" s="141"/>
      <c r="R685" s="141"/>
      <c r="S685" s="141"/>
      <c r="T685" s="141"/>
    </row>
    <row r="686" spans="1:20" ht="15" thickBot="1" x14ac:dyDescent="0.35">
      <c r="A686" s="141"/>
      <c r="B686" s="141"/>
      <c r="C686" s="141"/>
      <c r="D686" s="141"/>
      <c r="E686" s="141"/>
      <c r="F686" s="141"/>
      <c r="G686" s="141"/>
      <c r="H686" s="141"/>
      <c r="I686" s="141"/>
      <c r="J686" s="141"/>
      <c r="K686" s="141"/>
      <c r="L686" s="141"/>
      <c r="M686" s="141"/>
      <c r="N686" s="141"/>
      <c r="O686" s="141"/>
      <c r="P686" s="141"/>
      <c r="Q686" s="141"/>
      <c r="R686" s="141"/>
      <c r="S686" s="141"/>
      <c r="T686" s="141"/>
    </row>
    <row r="687" spans="1:20" ht="15" thickBot="1" x14ac:dyDescent="0.35">
      <c r="A687" s="141"/>
      <c r="B687" s="141"/>
      <c r="C687" s="141"/>
      <c r="D687" s="141"/>
      <c r="E687" s="141"/>
      <c r="F687" s="141"/>
      <c r="G687" s="141"/>
      <c r="H687" s="141"/>
      <c r="I687" s="141"/>
      <c r="J687" s="141"/>
      <c r="K687" s="141"/>
      <c r="L687" s="141"/>
      <c r="M687" s="141"/>
      <c r="N687" s="141"/>
      <c r="O687" s="141"/>
      <c r="P687" s="141"/>
      <c r="Q687" s="141"/>
      <c r="R687" s="141"/>
      <c r="S687" s="141"/>
      <c r="T687" s="141"/>
    </row>
    <row r="688" spans="1:20" ht="15" thickBot="1" x14ac:dyDescent="0.35">
      <c r="A688" s="141"/>
      <c r="B688" s="141"/>
      <c r="C688" s="141"/>
      <c r="D688" s="141"/>
      <c r="E688" s="141"/>
      <c r="F688" s="141"/>
      <c r="G688" s="141"/>
      <c r="H688" s="141"/>
      <c r="I688" s="141"/>
      <c r="J688" s="141"/>
      <c r="K688" s="141"/>
      <c r="L688" s="141"/>
      <c r="M688" s="141"/>
      <c r="N688" s="141"/>
      <c r="O688" s="141"/>
      <c r="P688" s="141"/>
      <c r="Q688" s="141"/>
      <c r="R688" s="141"/>
      <c r="S688" s="141"/>
      <c r="T688" s="141"/>
    </row>
    <row r="689" spans="1:20" ht="15" thickBot="1" x14ac:dyDescent="0.35">
      <c r="A689" s="141"/>
      <c r="B689" s="141"/>
      <c r="C689" s="141"/>
      <c r="D689" s="141"/>
      <c r="E689" s="141"/>
      <c r="F689" s="141"/>
      <c r="G689" s="141"/>
      <c r="H689" s="141"/>
      <c r="I689" s="141"/>
      <c r="J689" s="141"/>
      <c r="K689" s="141"/>
      <c r="L689" s="141"/>
      <c r="M689" s="141"/>
      <c r="N689" s="141"/>
      <c r="O689" s="141"/>
      <c r="P689" s="141"/>
      <c r="Q689" s="141"/>
      <c r="R689" s="141"/>
      <c r="S689" s="141"/>
      <c r="T689" s="141"/>
    </row>
    <row r="690" spans="1:20" ht="15" thickBot="1" x14ac:dyDescent="0.35">
      <c r="A690" s="141"/>
      <c r="B690" s="141"/>
      <c r="C690" s="141"/>
      <c r="D690" s="141"/>
      <c r="E690" s="141"/>
      <c r="F690" s="141"/>
      <c r="G690" s="141"/>
      <c r="H690" s="141"/>
      <c r="I690" s="141"/>
      <c r="J690" s="141"/>
      <c r="K690" s="141"/>
      <c r="L690" s="141"/>
      <c r="M690" s="141"/>
      <c r="N690" s="141"/>
      <c r="O690" s="141"/>
      <c r="P690" s="141"/>
      <c r="Q690" s="141"/>
      <c r="R690" s="141"/>
      <c r="S690" s="141"/>
      <c r="T690" s="141"/>
    </row>
    <row r="691" spans="1:20" ht="15" thickBot="1" x14ac:dyDescent="0.35">
      <c r="A691" s="141"/>
      <c r="B691" s="141"/>
      <c r="C691" s="141"/>
      <c r="D691" s="141"/>
      <c r="E691" s="141"/>
      <c r="F691" s="141"/>
      <c r="G691" s="141"/>
      <c r="H691" s="141"/>
      <c r="I691" s="141"/>
      <c r="J691" s="141"/>
      <c r="K691" s="141"/>
      <c r="L691" s="141"/>
      <c r="M691" s="141"/>
      <c r="N691" s="141"/>
      <c r="O691" s="141"/>
      <c r="P691" s="141"/>
      <c r="Q691" s="141"/>
      <c r="R691" s="141"/>
      <c r="S691" s="141"/>
      <c r="T691" s="141"/>
    </row>
    <row r="692" spans="1:20" ht="15" thickBot="1" x14ac:dyDescent="0.35">
      <c r="A692" s="141"/>
      <c r="B692" s="141"/>
      <c r="C692" s="141"/>
      <c r="D692" s="141"/>
      <c r="E692" s="141"/>
      <c r="F692" s="141"/>
      <c r="G692" s="141"/>
      <c r="H692" s="141"/>
      <c r="I692" s="141"/>
      <c r="J692" s="141"/>
      <c r="K692" s="141"/>
      <c r="L692" s="141"/>
      <c r="M692" s="141"/>
      <c r="N692" s="141"/>
      <c r="O692" s="141"/>
      <c r="P692" s="141"/>
      <c r="Q692" s="141"/>
      <c r="R692" s="141"/>
      <c r="S692" s="141"/>
      <c r="T692" s="141"/>
    </row>
    <row r="693" spans="1:20" ht="15" thickBot="1" x14ac:dyDescent="0.35">
      <c r="A693" s="141"/>
      <c r="B693" s="141"/>
      <c r="C693" s="141"/>
      <c r="D693" s="141"/>
      <c r="E693" s="141"/>
      <c r="F693" s="141"/>
      <c r="G693" s="141"/>
      <c r="H693" s="141"/>
      <c r="I693" s="141"/>
      <c r="J693" s="141"/>
      <c r="K693" s="141"/>
      <c r="L693" s="141"/>
      <c r="M693" s="141"/>
      <c r="N693" s="141"/>
      <c r="O693" s="141"/>
      <c r="P693" s="141"/>
      <c r="Q693" s="141"/>
      <c r="R693" s="141"/>
      <c r="S693" s="141"/>
      <c r="T693" s="141"/>
    </row>
    <row r="694" spans="1:20" ht="15" thickBot="1" x14ac:dyDescent="0.35">
      <c r="A694" s="141"/>
      <c r="B694" s="141"/>
      <c r="C694" s="141"/>
      <c r="D694" s="141"/>
      <c r="E694" s="141"/>
      <c r="F694" s="141"/>
      <c r="G694" s="141"/>
      <c r="H694" s="141"/>
      <c r="I694" s="141"/>
      <c r="J694" s="141"/>
      <c r="K694" s="141"/>
      <c r="L694" s="141"/>
      <c r="M694" s="141"/>
      <c r="N694" s="141"/>
      <c r="O694" s="141"/>
      <c r="P694" s="141"/>
      <c r="Q694" s="141"/>
      <c r="R694" s="141"/>
      <c r="S694" s="141"/>
      <c r="T694" s="141"/>
    </row>
    <row r="695" spans="1:20" ht="15" thickBot="1" x14ac:dyDescent="0.35">
      <c r="A695" s="141"/>
      <c r="B695" s="141"/>
      <c r="C695" s="141"/>
      <c r="D695" s="141"/>
      <c r="E695" s="141"/>
      <c r="F695" s="141"/>
      <c r="G695" s="141"/>
      <c r="H695" s="141"/>
      <c r="I695" s="141"/>
      <c r="J695" s="141"/>
      <c r="K695" s="141"/>
      <c r="L695" s="141"/>
      <c r="M695" s="141"/>
      <c r="N695" s="141"/>
      <c r="O695" s="141"/>
      <c r="P695" s="141"/>
      <c r="Q695" s="141"/>
      <c r="R695" s="141"/>
      <c r="S695" s="141"/>
      <c r="T695" s="141"/>
    </row>
    <row r="696" spans="1:20" ht="15" thickBot="1" x14ac:dyDescent="0.35">
      <c r="A696" s="141"/>
      <c r="B696" s="141"/>
      <c r="C696" s="141"/>
      <c r="D696" s="141"/>
      <c r="E696" s="141"/>
      <c r="F696" s="141"/>
      <c r="G696" s="141"/>
      <c r="H696" s="141"/>
      <c r="I696" s="141"/>
      <c r="J696" s="141"/>
      <c r="K696" s="141"/>
      <c r="L696" s="141"/>
      <c r="M696" s="141"/>
      <c r="N696" s="141"/>
      <c r="O696" s="141"/>
      <c r="P696" s="141"/>
      <c r="Q696" s="141"/>
      <c r="R696" s="141"/>
      <c r="S696" s="141"/>
      <c r="T696" s="141"/>
    </row>
    <row r="697" spans="1:20" ht="15" thickBot="1" x14ac:dyDescent="0.35">
      <c r="A697" s="141"/>
      <c r="B697" s="141"/>
      <c r="C697" s="141"/>
      <c r="D697" s="141"/>
      <c r="E697" s="141"/>
      <c r="F697" s="141"/>
      <c r="G697" s="141"/>
      <c r="H697" s="141"/>
      <c r="I697" s="141"/>
      <c r="J697" s="141"/>
      <c r="K697" s="141"/>
      <c r="L697" s="141"/>
      <c r="M697" s="141"/>
      <c r="N697" s="141"/>
      <c r="O697" s="141"/>
      <c r="P697" s="141"/>
      <c r="Q697" s="141"/>
      <c r="R697" s="141"/>
      <c r="S697" s="141"/>
      <c r="T697" s="141"/>
    </row>
    <row r="698" spans="1:20" ht="15" thickBot="1" x14ac:dyDescent="0.35">
      <c r="A698" s="141"/>
      <c r="B698" s="141"/>
      <c r="C698" s="141"/>
      <c r="D698" s="141"/>
      <c r="E698" s="141"/>
      <c r="F698" s="141"/>
      <c r="G698" s="141"/>
      <c r="H698" s="141"/>
      <c r="I698" s="141"/>
      <c r="J698" s="141"/>
      <c r="K698" s="141"/>
      <c r="L698" s="141"/>
      <c r="M698" s="141"/>
      <c r="N698" s="141"/>
      <c r="O698" s="141"/>
      <c r="P698" s="141"/>
      <c r="Q698" s="141"/>
      <c r="R698" s="141"/>
      <c r="S698" s="141"/>
      <c r="T698" s="141"/>
    </row>
    <row r="699" spans="1:20" ht="15" thickBot="1" x14ac:dyDescent="0.35">
      <c r="A699" s="141"/>
      <c r="B699" s="141"/>
      <c r="C699" s="141"/>
      <c r="D699" s="141"/>
      <c r="E699" s="141"/>
      <c r="F699" s="141"/>
      <c r="G699" s="141"/>
      <c r="H699" s="141"/>
      <c r="I699" s="141"/>
      <c r="J699" s="141"/>
      <c r="K699" s="141"/>
      <c r="L699" s="141"/>
      <c r="M699" s="141"/>
      <c r="N699" s="141"/>
      <c r="O699" s="141"/>
      <c r="P699" s="141"/>
      <c r="Q699" s="141"/>
      <c r="R699" s="141"/>
      <c r="S699" s="141"/>
      <c r="T699" s="141"/>
    </row>
    <row r="700" spans="1:20" ht="15" thickBot="1" x14ac:dyDescent="0.35">
      <c r="A700" s="141"/>
      <c r="B700" s="141"/>
      <c r="C700" s="141"/>
      <c r="D700" s="141"/>
      <c r="E700" s="141"/>
      <c r="F700" s="141"/>
      <c r="G700" s="141"/>
      <c r="H700" s="141"/>
      <c r="I700" s="141"/>
      <c r="J700" s="141"/>
      <c r="K700" s="141"/>
      <c r="L700" s="141"/>
      <c r="M700" s="141"/>
      <c r="N700" s="141"/>
      <c r="O700" s="141"/>
      <c r="P700" s="141"/>
      <c r="Q700" s="141"/>
      <c r="R700" s="141"/>
      <c r="S700" s="141"/>
      <c r="T700" s="141"/>
    </row>
    <row r="701" spans="1:20" ht="15" thickBot="1" x14ac:dyDescent="0.35">
      <c r="A701" s="141"/>
      <c r="B701" s="141"/>
      <c r="C701" s="141"/>
      <c r="D701" s="141"/>
      <c r="E701" s="141"/>
      <c r="F701" s="141"/>
      <c r="G701" s="141"/>
      <c r="H701" s="141"/>
      <c r="I701" s="141"/>
      <c r="J701" s="141"/>
      <c r="K701" s="141"/>
      <c r="L701" s="141"/>
      <c r="M701" s="141"/>
      <c r="N701" s="141"/>
      <c r="O701" s="141"/>
      <c r="P701" s="141"/>
      <c r="Q701" s="141"/>
      <c r="R701" s="141"/>
      <c r="S701" s="141"/>
      <c r="T701" s="141"/>
    </row>
    <row r="702" spans="1:20" ht="15" thickBot="1" x14ac:dyDescent="0.35">
      <c r="A702" s="141"/>
      <c r="B702" s="141"/>
      <c r="C702" s="141"/>
      <c r="D702" s="141"/>
      <c r="E702" s="141"/>
      <c r="F702" s="141"/>
      <c r="G702" s="141"/>
      <c r="H702" s="141"/>
      <c r="I702" s="141"/>
      <c r="J702" s="141"/>
      <c r="K702" s="141"/>
      <c r="L702" s="141"/>
      <c r="M702" s="141"/>
      <c r="N702" s="141"/>
      <c r="O702" s="141"/>
      <c r="P702" s="141"/>
      <c r="Q702" s="141"/>
      <c r="R702" s="141"/>
      <c r="S702" s="141"/>
      <c r="T702" s="141"/>
    </row>
    <row r="703" spans="1:20" ht="15" thickBot="1" x14ac:dyDescent="0.35">
      <c r="A703" s="141"/>
      <c r="B703" s="141"/>
      <c r="C703" s="141"/>
      <c r="D703" s="141"/>
      <c r="E703" s="141"/>
      <c r="F703" s="141"/>
      <c r="G703" s="141"/>
      <c r="H703" s="141"/>
      <c r="I703" s="141"/>
      <c r="J703" s="141"/>
      <c r="K703" s="141"/>
      <c r="L703" s="141"/>
      <c r="M703" s="141"/>
      <c r="N703" s="141"/>
      <c r="O703" s="141"/>
      <c r="P703" s="141"/>
      <c r="Q703" s="141"/>
      <c r="R703" s="141"/>
      <c r="S703" s="141"/>
      <c r="T703" s="141"/>
    </row>
    <row r="704" spans="1:20" ht="15" thickBot="1" x14ac:dyDescent="0.35">
      <c r="A704" s="141"/>
      <c r="B704" s="141"/>
      <c r="C704" s="141"/>
      <c r="D704" s="141"/>
      <c r="E704" s="141"/>
      <c r="F704" s="141"/>
      <c r="G704" s="141"/>
      <c r="H704" s="141"/>
      <c r="I704" s="141"/>
      <c r="J704" s="141"/>
      <c r="K704" s="141"/>
      <c r="L704" s="141"/>
      <c r="M704" s="141"/>
      <c r="N704" s="141"/>
      <c r="O704" s="141"/>
      <c r="P704" s="141"/>
      <c r="Q704" s="141"/>
      <c r="R704" s="141"/>
      <c r="S704" s="141"/>
      <c r="T704" s="141"/>
    </row>
    <row r="705" spans="1:20" ht="15" thickBot="1" x14ac:dyDescent="0.35">
      <c r="A705" s="141"/>
      <c r="B705" s="141"/>
      <c r="C705" s="141"/>
      <c r="D705" s="141"/>
      <c r="E705" s="141"/>
      <c r="F705" s="141"/>
      <c r="G705" s="141"/>
      <c r="H705" s="141"/>
      <c r="I705" s="141"/>
      <c r="J705" s="141"/>
      <c r="K705" s="141"/>
      <c r="L705" s="141"/>
      <c r="M705" s="141"/>
      <c r="N705" s="141"/>
      <c r="O705" s="141"/>
      <c r="P705" s="141"/>
      <c r="Q705" s="141"/>
      <c r="R705" s="141"/>
      <c r="S705" s="141"/>
      <c r="T705" s="141"/>
    </row>
    <row r="706" spans="1:20" ht="15" thickBot="1" x14ac:dyDescent="0.35">
      <c r="A706" s="141"/>
      <c r="B706" s="141"/>
      <c r="C706" s="141"/>
      <c r="D706" s="141"/>
      <c r="E706" s="141"/>
      <c r="F706" s="141"/>
      <c r="G706" s="141"/>
      <c r="H706" s="141"/>
      <c r="I706" s="141"/>
      <c r="J706" s="141"/>
      <c r="K706" s="141"/>
      <c r="L706" s="141"/>
      <c r="M706" s="141"/>
      <c r="N706" s="141"/>
      <c r="O706" s="141"/>
      <c r="P706" s="141"/>
      <c r="Q706" s="141"/>
      <c r="R706" s="141"/>
      <c r="S706" s="141"/>
      <c r="T706" s="141"/>
    </row>
    <row r="707" spans="1:20" ht="15" thickBot="1" x14ac:dyDescent="0.35">
      <c r="A707" s="141"/>
      <c r="B707" s="141"/>
      <c r="C707" s="141"/>
      <c r="D707" s="141"/>
      <c r="E707" s="141"/>
      <c r="F707" s="141"/>
      <c r="G707" s="141"/>
      <c r="H707" s="141"/>
      <c r="I707" s="141"/>
      <c r="J707" s="141"/>
      <c r="K707" s="141"/>
      <c r="L707" s="141"/>
      <c r="M707" s="141"/>
      <c r="N707" s="141"/>
      <c r="O707" s="141"/>
      <c r="P707" s="141"/>
      <c r="Q707" s="141"/>
      <c r="R707" s="141"/>
      <c r="S707" s="141"/>
      <c r="T707" s="141"/>
    </row>
    <row r="708" spans="1:20" ht="15" thickBot="1" x14ac:dyDescent="0.35">
      <c r="A708" s="141"/>
      <c r="B708" s="141"/>
      <c r="C708" s="141"/>
      <c r="D708" s="141"/>
      <c r="E708" s="141"/>
      <c r="F708" s="141"/>
      <c r="G708" s="141"/>
      <c r="H708" s="141"/>
      <c r="I708" s="141"/>
      <c r="J708" s="141"/>
      <c r="K708" s="141"/>
      <c r="L708" s="141"/>
      <c r="M708" s="141"/>
      <c r="N708" s="141"/>
      <c r="O708" s="141"/>
      <c r="P708" s="141"/>
      <c r="Q708" s="141"/>
      <c r="R708" s="141"/>
      <c r="S708" s="141"/>
      <c r="T708" s="141"/>
    </row>
    <row r="709" spans="1:20" ht="15" thickBot="1" x14ac:dyDescent="0.35">
      <c r="A709" s="141"/>
      <c r="B709" s="141"/>
      <c r="C709" s="141"/>
      <c r="D709" s="141"/>
      <c r="E709" s="141"/>
      <c r="F709" s="141"/>
      <c r="G709" s="141"/>
      <c r="H709" s="141"/>
      <c r="I709" s="141"/>
      <c r="J709" s="141"/>
      <c r="K709" s="141"/>
      <c r="L709" s="141"/>
      <c r="M709" s="141"/>
      <c r="N709" s="141"/>
      <c r="O709" s="141"/>
      <c r="P709" s="141"/>
      <c r="Q709" s="141"/>
      <c r="R709" s="141"/>
      <c r="S709" s="141"/>
      <c r="T709" s="141"/>
    </row>
    <row r="710" spans="1:20" ht="15" thickBot="1" x14ac:dyDescent="0.35">
      <c r="A710" s="141"/>
      <c r="B710" s="141"/>
      <c r="C710" s="141"/>
      <c r="D710" s="141"/>
      <c r="E710" s="141"/>
      <c r="F710" s="141"/>
      <c r="G710" s="141"/>
      <c r="H710" s="141"/>
      <c r="I710" s="141"/>
      <c r="J710" s="141"/>
      <c r="K710" s="141"/>
      <c r="L710" s="141"/>
      <c r="M710" s="141"/>
      <c r="N710" s="141"/>
      <c r="O710" s="141"/>
      <c r="P710" s="141"/>
      <c r="Q710" s="141"/>
      <c r="R710" s="141"/>
      <c r="S710" s="141"/>
      <c r="T710" s="141"/>
    </row>
    <row r="711" spans="1:20" ht="15" thickBot="1" x14ac:dyDescent="0.35">
      <c r="A711" s="141"/>
      <c r="B711" s="141"/>
      <c r="C711" s="141"/>
      <c r="D711" s="141"/>
      <c r="E711" s="141"/>
      <c r="F711" s="141"/>
      <c r="G711" s="141"/>
      <c r="H711" s="141"/>
      <c r="I711" s="141"/>
      <c r="J711" s="141"/>
      <c r="K711" s="141"/>
      <c r="L711" s="141"/>
      <c r="M711" s="141"/>
      <c r="N711" s="141"/>
      <c r="O711" s="141"/>
      <c r="P711" s="141"/>
      <c r="Q711" s="141"/>
      <c r="R711" s="141"/>
      <c r="S711" s="141"/>
      <c r="T711" s="141"/>
    </row>
    <row r="712" spans="1:20" ht="15" thickBot="1" x14ac:dyDescent="0.35">
      <c r="A712" s="141"/>
      <c r="B712" s="141"/>
      <c r="C712" s="141"/>
      <c r="D712" s="141"/>
      <c r="E712" s="141"/>
      <c r="F712" s="141"/>
      <c r="G712" s="141"/>
      <c r="H712" s="141"/>
      <c r="I712" s="141"/>
      <c r="J712" s="141"/>
      <c r="K712" s="141"/>
      <c r="L712" s="141"/>
      <c r="M712" s="141"/>
      <c r="N712" s="141"/>
      <c r="O712" s="141"/>
      <c r="P712" s="141"/>
      <c r="Q712" s="141"/>
      <c r="R712" s="141"/>
      <c r="S712" s="141"/>
      <c r="T712" s="141"/>
    </row>
    <row r="713" spans="1:20" ht="15" thickBot="1" x14ac:dyDescent="0.35">
      <c r="A713" s="141"/>
      <c r="B713" s="141"/>
      <c r="C713" s="141"/>
      <c r="D713" s="141"/>
      <c r="E713" s="141"/>
      <c r="F713" s="141"/>
      <c r="G713" s="141"/>
      <c r="H713" s="141"/>
      <c r="I713" s="141"/>
      <c r="J713" s="141"/>
      <c r="K713" s="141"/>
      <c r="L713" s="141"/>
      <c r="M713" s="141"/>
      <c r="N713" s="141"/>
      <c r="O713" s="141"/>
      <c r="P713" s="141"/>
      <c r="Q713" s="141"/>
      <c r="R713" s="141"/>
      <c r="S713" s="141"/>
      <c r="T713" s="141"/>
    </row>
    <row r="714" spans="1:20" ht="15" thickBot="1" x14ac:dyDescent="0.35">
      <c r="A714" s="141"/>
      <c r="B714" s="141"/>
      <c r="C714" s="141"/>
      <c r="D714" s="141"/>
      <c r="E714" s="141"/>
      <c r="F714" s="141"/>
      <c r="G714" s="141"/>
      <c r="H714" s="141"/>
      <c r="I714" s="141"/>
      <c r="J714" s="141"/>
      <c r="K714" s="141"/>
      <c r="L714" s="141"/>
      <c r="M714" s="141"/>
      <c r="N714" s="141"/>
      <c r="O714" s="141"/>
      <c r="P714" s="141"/>
      <c r="Q714" s="141"/>
      <c r="R714" s="141"/>
      <c r="S714" s="141"/>
      <c r="T714" s="141"/>
    </row>
    <row r="715" spans="1:20" ht="15" thickBot="1" x14ac:dyDescent="0.35">
      <c r="A715" s="141"/>
      <c r="B715" s="141"/>
      <c r="C715" s="141"/>
      <c r="D715" s="141"/>
      <c r="E715" s="141"/>
      <c r="F715" s="141"/>
      <c r="G715" s="141"/>
      <c r="H715" s="141"/>
      <c r="I715" s="141"/>
      <c r="J715" s="141"/>
      <c r="K715" s="141"/>
      <c r="L715" s="141"/>
      <c r="M715" s="141"/>
      <c r="N715" s="141"/>
      <c r="O715" s="141"/>
      <c r="P715" s="141"/>
      <c r="Q715" s="141"/>
      <c r="R715" s="141"/>
      <c r="S715" s="141"/>
      <c r="T715" s="141"/>
    </row>
    <row r="716" spans="1:20" ht="15" thickBot="1" x14ac:dyDescent="0.35">
      <c r="A716" s="141"/>
      <c r="B716" s="141"/>
      <c r="C716" s="141"/>
      <c r="D716" s="141"/>
      <c r="E716" s="141"/>
      <c r="F716" s="141"/>
      <c r="G716" s="141"/>
      <c r="H716" s="141"/>
      <c r="I716" s="141"/>
      <c r="J716" s="141"/>
      <c r="K716" s="141"/>
      <c r="L716" s="141"/>
      <c r="M716" s="141"/>
      <c r="N716" s="141"/>
      <c r="O716" s="141"/>
      <c r="P716" s="141"/>
      <c r="Q716" s="141"/>
      <c r="R716" s="141"/>
      <c r="S716" s="141"/>
      <c r="T716" s="141"/>
    </row>
    <row r="717" spans="1:20" ht="15" thickBot="1" x14ac:dyDescent="0.35">
      <c r="A717" s="141"/>
      <c r="B717" s="141"/>
      <c r="C717" s="141"/>
      <c r="D717" s="141"/>
      <c r="E717" s="141"/>
      <c r="F717" s="141"/>
      <c r="G717" s="141"/>
      <c r="H717" s="141"/>
      <c r="I717" s="141"/>
      <c r="J717" s="141"/>
      <c r="K717" s="141"/>
      <c r="L717" s="141"/>
      <c r="M717" s="141"/>
      <c r="N717" s="141"/>
      <c r="O717" s="141"/>
      <c r="P717" s="141"/>
      <c r="Q717" s="141"/>
      <c r="R717" s="141"/>
      <c r="S717" s="141"/>
      <c r="T717" s="141"/>
    </row>
    <row r="718" spans="1:20" ht="15" thickBot="1" x14ac:dyDescent="0.35">
      <c r="A718" s="141"/>
      <c r="B718" s="141"/>
      <c r="C718" s="141"/>
      <c r="D718" s="141"/>
      <c r="E718" s="141"/>
      <c r="F718" s="141"/>
      <c r="G718" s="141"/>
      <c r="H718" s="141"/>
      <c r="I718" s="141"/>
      <c r="J718" s="141"/>
      <c r="K718" s="141"/>
      <c r="L718" s="141"/>
      <c r="M718" s="141"/>
      <c r="N718" s="141"/>
      <c r="O718" s="141"/>
      <c r="P718" s="141"/>
      <c r="Q718" s="141"/>
      <c r="R718" s="141"/>
      <c r="S718" s="141"/>
      <c r="T718" s="141"/>
    </row>
    <row r="719" spans="1:20" ht="15" thickBot="1" x14ac:dyDescent="0.35">
      <c r="A719" s="141"/>
      <c r="B719" s="141"/>
      <c r="C719" s="141"/>
      <c r="D719" s="141"/>
      <c r="E719" s="141"/>
      <c r="F719" s="141"/>
      <c r="G719" s="141"/>
      <c r="H719" s="141"/>
      <c r="I719" s="141"/>
      <c r="J719" s="141"/>
      <c r="K719" s="141"/>
      <c r="L719" s="141"/>
      <c r="M719" s="141"/>
      <c r="N719" s="141"/>
      <c r="O719" s="141"/>
      <c r="P719" s="141"/>
      <c r="Q719" s="141"/>
      <c r="R719" s="141"/>
      <c r="S719" s="141"/>
      <c r="T719" s="141"/>
    </row>
    <row r="720" spans="1:20" ht="15" thickBot="1" x14ac:dyDescent="0.35">
      <c r="A720" s="141"/>
      <c r="B720" s="141"/>
      <c r="C720" s="141"/>
      <c r="D720" s="141"/>
      <c r="E720" s="141"/>
      <c r="F720" s="141"/>
      <c r="G720" s="141"/>
      <c r="H720" s="141"/>
      <c r="I720" s="141"/>
      <c r="J720" s="141"/>
      <c r="K720" s="141"/>
      <c r="L720" s="141"/>
      <c r="M720" s="141"/>
      <c r="N720" s="141"/>
      <c r="O720" s="141"/>
      <c r="P720" s="141"/>
      <c r="Q720" s="141"/>
      <c r="R720" s="141"/>
      <c r="S720" s="141"/>
      <c r="T720" s="141"/>
    </row>
    <row r="721" spans="1:20" ht="15" thickBot="1" x14ac:dyDescent="0.35">
      <c r="A721" s="141"/>
      <c r="B721" s="141"/>
      <c r="C721" s="141"/>
      <c r="D721" s="141"/>
      <c r="E721" s="141"/>
      <c r="F721" s="141"/>
      <c r="G721" s="141"/>
      <c r="H721" s="141"/>
      <c r="I721" s="141"/>
      <c r="J721" s="141"/>
      <c r="K721" s="141"/>
      <c r="L721" s="141"/>
      <c r="M721" s="141"/>
      <c r="N721" s="141"/>
      <c r="O721" s="141"/>
      <c r="P721" s="141"/>
      <c r="Q721" s="141"/>
      <c r="R721" s="141"/>
      <c r="S721" s="141"/>
      <c r="T721" s="141"/>
    </row>
    <row r="722" spans="1:20" ht="15" thickBot="1" x14ac:dyDescent="0.35">
      <c r="A722" s="141"/>
      <c r="B722" s="141"/>
      <c r="C722" s="141"/>
      <c r="D722" s="141"/>
      <c r="E722" s="141"/>
      <c r="F722" s="141"/>
      <c r="G722" s="141"/>
      <c r="H722" s="141"/>
      <c r="I722" s="141"/>
      <c r="J722" s="141"/>
      <c r="K722" s="141"/>
      <c r="L722" s="141"/>
      <c r="M722" s="141"/>
      <c r="N722" s="141"/>
      <c r="O722" s="141"/>
      <c r="P722" s="141"/>
      <c r="Q722" s="141"/>
      <c r="R722" s="141"/>
      <c r="S722" s="141"/>
      <c r="T722" s="141"/>
    </row>
    <row r="723" spans="1:20" ht="15" thickBot="1" x14ac:dyDescent="0.35">
      <c r="A723" s="141"/>
      <c r="B723" s="141"/>
      <c r="C723" s="141"/>
      <c r="D723" s="141"/>
      <c r="E723" s="141"/>
      <c r="F723" s="141"/>
      <c r="G723" s="141"/>
      <c r="H723" s="141"/>
      <c r="I723" s="141"/>
      <c r="J723" s="141"/>
      <c r="K723" s="141"/>
      <c r="L723" s="141"/>
      <c r="M723" s="141"/>
      <c r="N723" s="141"/>
      <c r="O723" s="141"/>
      <c r="P723" s="141"/>
      <c r="Q723" s="141"/>
      <c r="R723" s="141"/>
      <c r="S723" s="141"/>
      <c r="T723" s="141"/>
    </row>
    <row r="724" spans="1:20" ht="15" thickBot="1" x14ac:dyDescent="0.35">
      <c r="A724" s="141"/>
      <c r="B724" s="141"/>
      <c r="C724" s="141"/>
      <c r="D724" s="141"/>
      <c r="E724" s="141"/>
      <c r="F724" s="141"/>
      <c r="G724" s="141"/>
      <c r="H724" s="141"/>
      <c r="I724" s="141"/>
      <c r="J724" s="141"/>
      <c r="K724" s="141"/>
      <c r="L724" s="141"/>
      <c r="M724" s="141"/>
      <c r="N724" s="141"/>
      <c r="O724" s="141"/>
      <c r="P724" s="141"/>
      <c r="Q724" s="141"/>
      <c r="R724" s="141"/>
      <c r="S724" s="141"/>
      <c r="T724" s="141"/>
    </row>
    <row r="725" spans="1:20" ht="15" thickBot="1" x14ac:dyDescent="0.35">
      <c r="A725" s="141"/>
      <c r="B725" s="141"/>
      <c r="C725" s="141"/>
      <c r="D725" s="141"/>
      <c r="E725" s="141"/>
      <c r="F725" s="141"/>
      <c r="G725" s="141"/>
      <c r="H725" s="141"/>
      <c r="I725" s="141"/>
      <c r="J725" s="141"/>
      <c r="K725" s="141"/>
      <c r="L725" s="141"/>
      <c r="M725" s="141"/>
      <c r="N725" s="141"/>
      <c r="O725" s="141"/>
      <c r="P725" s="141"/>
      <c r="Q725" s="141"/>
      <c r="R725" s="141"/>
      <c r="S725" s="141"/>
      <c r="T725" s="141"/>
    </row>
    <row r="726" spans="1:20" ht="15" thickBot="1" x14ac:dyDescent="0.35">
      <c r="A726" s="141"/>
      <c r="B726" s="141"/>
      <c r="C726" s="141"/>
      <c r="D726" s="141"/>
      <c r="E726" s="141"/>
      <c r="F726" s="141"/>
      <c r="G726" s="141"/>
      <c r="H726" s="141"/>
      <c r="I726" s="141"/>
      <c r="J726" s="141"/>
      <c r="K726" s="141"/>
      <c r="L726" s="141"/>
      <c r="M726" s="141"/>
      <c r="N726" s="141"/>
      <c r="O726" s="141"/>
      <c r="P726" s="141"/>
      <c r="Q726" s="141"/>
      <c r="R726" s="141"/>
      <c r="S726" s="141"/>
      <c r="T726" s="141"/>
    </row>
    <row r="727" spans="1:20" ht="15" thickBot="1" x14ac:dyDescent="0.35">
      <c r="A727" s="141"/>
      <c r="B727" s="141"/>
      <c r="C727" s="141"/>
      <c r="D727" s="141"/>
      <c r="E727" s="141"/>
      <c r="F727" s="141"/>
      <c r="G727" s="141"/>
      <c r="H727" s="141"/>
      <c r="I727" s="141"/>
      <c r="J727" s="141"/>
      <c r="K727" s="141"/>
      <c r="L727" s="141"/>
      <c r="M727" s="141"/>
      <c r="N727" s="141"/>
      <c r="O727" s="141"/>
      <c r="P727" s="141"/>
      <c r="Q727" s="141"/>
      <c r="R727" s="141"/>
      <c r="S727" s="141"/>
      <c r="T727" s="141"/>
    </row>
    <row r="728" spans="1:20" ht="15" thickBot="1" x14ac:dyDescent="0.35">
      <c r="A728" s="141"/>
      <c r="B728" s="141"/>
      <c r="C728" s="141"/>
      <c r="D728" s="141"/>
      <c r="E728" s="141"/>
      <c r="F728" s="141"/>
      <c r="G728" s="141"/>
      <c r="H728" s="141"/>
      <c r="I728" s="141"/>
      <c r="J728" s="141"/>
      <c r="K728" s="141"/>
      <c r="L728" s="141"/>
      <c r="M728" s="141"/>
      <c r="N728" s="141"/>
      <c r="O728" s="141"/>
      <c r="P728" s="141"/>
      <c r="Q728" s="141"/>
      <c r="R728" s="141"/>
      <c r="S728" s="141"/>
      <c r="T728" s="141"/>
    </row>
    <row r="729" spans="1:20" ht="15" thickBot="1" x14ac:dyDescent="0.35">
      <c r="A729" s="141"/>
      <c r="B729" s="141"/>
      <c r="C729" s="141"/>
      <c r="D729" s="141"/>
      <c r="E729" s="141"/>
      <c r="F729" s="141"/>
      <c r="G729" s="141"/>
      <c r="H729" s="141"/>
      <c r="I729" s="141"/>
      <c r="J729" s="141"/>
      <c r="K729" s="141"/>
      <c r="L729" s="141"/>
      <c r="M729" s="141"/>
      <c r="N729" s="141"/>
      <c r="O729" s="141"/>
      <c r="P729" s="141"/>
      <c r="Q729" s="141"/>
      <c r="R729" s="141"/>
      <c r="S729" s="141"/>
      <c r="T729" s="141"/>
    </row>
    <row r="730" spans="1:20" ht="15" thickBot="1" x14ac:dyDescent="0.35">
      <c r="A730" s="141"/>
      <c r="B730" s="141"/>
      <c r="C730" s="141"/>
      <c r="D730" s="141"/>
      <c r="E730" s="141"/>
      <c r="F730" s="141"/>
      <c r="G730" s="141"/>
      <c r="H730" s="141"/>
      <c r="I730" s="141"/>
      <c r="J730" s="141"/>
      <c r="K730" s="141"/>
      <c r="L730" s="141"/>
      <c r="M730" s="141"/>
      <c r="N730" s="141"/>
      <c r="O730" s="141"/>
      <c r="P730" s="141"/>
      <c r="Q730" s="141"/>
      <c r="R730" s="141"/>
      <c r="S730" s="141"/>
      <c r="T730" s="141"/>
    </row>
    <row r="731" spans="1:20" ht="15" thickBot="1" x14ac:dyDescent="0.35">
      <c r="A731" s="141"/>
      <c r="B731" s="141"/>
      <c r="C731" s="141"/>
      <c r="D731" s="141"/>
      <c r="E731" s="141"/>
      <c r="F731" s="141"/>
      <c r="G731" s="141"/>
      <c r="H731" s="141"/>
      <c r="I731" s="141"/>
      <c r="J731" s="141"/>
      <c r="K731" s="141"/>
      <c r="L731" s="141"/>
      <c r="M731" s="141"/>
      <c r="N731" s="141"/>
      <c r="O731" s="141"/>
      <c r="P731" s="141"/>
      <c r="Q731" s="141"/>
      <c r="R731" s="141"/>
      <c r="S731" s="141"/>
      <c r="T731" s="141"/>
    </row>
    <row r="732" spans="1:20" ht="15" thickBot="1" x14ac:dyDescent="0.35">
      <c r="A732" s="141"/>
      <c r="B732" s="141"/>
      <c r="C732" s="141"/>
      <c r="D732" s="141"/>
      <c r="E732" s="141"/>
      <c r="F732" s="141"/>
      <c r="G732" s="141"/>
      <c r="H732" s="141"/>
      <c r="I732" s="141"/>
      <c r="J732" s="141"/>
      <c r="K732" s="141"/>
      <c r="L732" s="141"/>
      <c r="M732" s="141"/>
      <c r="N732" s="141"/>
      <c r="O732" s="141"/>
      <c r="P732" s="141"/>
      <c r="Q732" s="141"/>
      <c r="R732" s="141"/>
      <c r="S732" s="141"/>
      <c r="T732" s="141"/>
    </row>
    <row r="733" spans="1:20" ht="15" thickBot="1" x14ac:dyDescent="0.35">
      <c r="A733" s="141"/>
      <c r="B733" s="141"/>
      <c r="C733" s="141"/>
      <c r="D733" s="141"/>
      <c r="E733" s="141"/>
      <c r="F733" s="141"/>
      <c r="G733" s="141"/>
      <c r="H733" s="141"/>
      <c r="I733" s="141"/>
      <c r="J733" s="141"/>
      <c r="K733" s="141"/>
      <c r="L733" s="141"/>
      <c r="M733" s="141"/>
      <c r="N733" s="141"/>
      <c r="O733" s="141"/>
      <c r="P733" s="141"/>
      <c r="Q733" s="141"/>
      <c r="R733" s="141"/>
      <c r="S733" s="141"/>
      <c r="T733" s="141"/>
    </row>
    <row r="734" spans="1:20" ht="15" thickBot="1" x14ac:dyDescent="0.35">
      <c r="A734" s="141"/>
      <c r="B734" s="141"/>
      <c r="C734" s="141"/>
      <c r="D734" s="141"/>
      <c r="E734" s="141"/>
      <c r="F734" s="141"/>
      <c r="G734" s="141"/>
      <c r="H734" s="141"/>
      <c r="I734" s="141"/>
      <c r="J734" s="141"/>
      <c r="K734" s="141"/>
      <c r="L734" s="141"/>
      <c r="M734" s="141"/>
      <c r="N734" s="141"/>
      <c r="O734" s="141"/>
      <c r="P734" s="141"/>
      <c r="Q734" s="141"/>
      <c r="R734" s="141"/>
      <c r="S734" s="141"/>
      <c r="T734" s="141"/>
    </row>
    <row r="735" spans="1:20" ht="15" thickBot="1" x14ac:dyDescent="0.35">
      <c r="A735" s="141"/>
      <c r="B735" s="141"/>
      <c r="C735" s="141"/>
      <c r="D735" s="141"/>
      <c r="E735" s="141"/>
      <c r="F735" s="141"/>
      <c r="G735" s="141"/>
      <c r="H735" s="141"/>
      <c r="I735" s="141"/>
      <c r="J735" s="141"/>
      <c r="K735" s="141"/>
      <c r="L735" s="141"/>
      <c r="M735" s="141"/>
      <c r="N735" s="141"/>
      <c r="O735" s="141"/>
      <c r="P735" s="141"/>
      <c r="Q735" s="141"/>
      <c r="R735" s="141"/>
      <c r="S735" s="141"/>
      <c r="T735" s="141"/>
    </row>
    <row r="736" spans="1:20" ht="15" thickBot="1" x14ac:dyDescent="0.35">
      <c r="A736" s="141"/>
      <c r="B736" s="141"/>
      <c r="C736" s="141"/>
      <c r="D736" s="141"/>
      <c r="E736" s="141"/>
      <c r="F736" s="141"/>
      <c r="G736" s="141"/>
      <c r="H736" s="141"/>
      <c r="I736" s="141"/>
      <c r="J736" s="141"/>
      <c r="K736" s="141"/>
      <c r="L736" s="141"/>
      <c r="M736" s="141"/>
      <c r="N736" s="141"/>
      <c r="O736" s="141"/>
      <c r="P736" s="141"/>
      <c r="Q736" s="141"/>
      <c r="R736" s="141"/>
      <c r="S736" s="141"/>
      <c r="T736" s="141"/>
    </row>
    <row r="737" spans="1:20" ht="15" thickBot="1" x14ac:dyDescent="0.35">
      <c r="A737" s="141"/>
      <c r="B737" s="141"/>
      <c r="C737" s="141"/>
      <c r="D737" s="141"/>
      <c r="E737" s="141"/>
      <c r="F737" s="141"/>
      <c r="G737" s="141"/>
      <c r="H737" s="141"/>
      <c r="I737" s="141"/>
      <c r="J737" s="141"/>
      <c r="K737" s="141"/>
      <c r="L737" s="141"/>
      <c r="M737" s="141"/>
      <c r="N737" s="141"/>
      <c r="O737" s="141"/>
      <c r="P737" s="141"/>
      <c r="Q737" s="141"/>
      <c r="R737" s="141"/>
      <c r="S737" s="141"/>
      <c r="T737" s="141"/>
    </row>
    <row r="738" spans="1:20" ht="15" thickBot="1" x14ac:dyDescent="0.35">
      <c r="A738" s="141"/>
      <c r="B738" s="141"/>
      <c r="C738" s="141"/>
      <c r="D738" s="141"/>
      <c r="E738" s="141"/>
      <c r="F738" s="141"/>
      <c r="G738" s="141"/>
      <c r="H738" s="141"/>
      <c r="I738" s="141"/>
      <c r="J738" s="141"/>
      <c r="K738" s="141"/>
      <c r="L738" s="141"/>
      <c r="M738" s="141"/>
      <c r="N738" s="141"/>
      <c r="O738" s="141"/>
      <c r="P738" s="141"/>
      <c r="Q738" s="141"/>
      <c r="R738" s="141"/>
      <c r="S738" s="141"/>
      <c r="T738" s="141"/>
    </row>
    <row r="739" spans="1:20" ht="15" thickBot="1" x14ac:dyDescent="0.35">
      <c r="A739" s="141"/>
      <c r="B739" s="141"/>
      <c r="C739" s="141"/>
      <c r="D739" s="141"/>
      <c r="E739" s="141"/>
      <c r="F739" s="141"/>
      <c r="G739" s="141"/>
      <c r="H739" s="141"/>
      <c r="I739" s="141"/>
      <c r="J739" s="141"/>
      <c r="K739" s="141"/>
      <c r="L739" s="141"/>
      <c r="M739" s="141"/>
      <c r="N739" s="141"/>
      <c r="O739" s="141"/>
      <c r="P739" s="141"/>
      <c r="Q739" s="141"/>
      <c r="R739" s="141"/>
      <c r="S739" s="141"/>
      <c r="T739" s="141"/>
    </row>
    <row r="740" spans="1:20" ht="15" thickBot="1" x14ac:dyDescent="0.35">
      <c r="A740" s="141"/>
      <c r="B740" s="141"/>
      <c r="C740" s="141"/>
      <c r="D740" s="141"/>
      <c r="E740" s="141"/>
      <c r="F740" s="141"/>
      <c r="G740" s="141"/>
      <c r="H740" s="141"/>
      <c r="I740" s="141"/>
      <c r="J740" s="141"/>
      <c r="K740" s="141"/>
      <c r="L740" s="141"/>
      <c r="M740" s="141"/>
      <c r="N740" s="141"/>
      <c r="O740" s="141"/>
      <c r="P740" s="141"/>
      <c r="Q740" s="141"/>
      <c r="R740" s="141"/>
      <c r="S740" s="141"/>
      <c r="T740" s="141"/>
    </row>
    <row r="741" spans="1:20" ht="15" thickBot="1" x14ac:dyDescent="0.35">
      <c r="A741" s="141"/>
      <c r="B741" s="141"/>
      <c r="C741" s="141"/>
      <c r="D741" s="141"/>
      <c r="E741" s="141"/>
      <c r="F741" s="141"/>
      <c r="G741" s="141"/>
      <c r="H741" s="141"/>
      <c r="I741" s="141"/>
      <c r="J741" s="141"/>
      <c r="K741" s="141"/>
      <c r="L741" s="141"/>
      <c r="M741" s="141"/>
      <c r="N741" s="141"/>
      <c r="O741" s="141"/>
      <c r="P741" s="141"/>
      <c r="Q741" s="141"/>
      <c r="R741" s="141"/>
      <c r="S741" s="141"/>
      <c r="T741" s="141"/>
    </row>
    <row r="742" spans="1:20" ht="15" thickBot="1" x14ac:dyDescent="0.35">
      <c r="A742" s="141"/>
      <c r="B742" s="141"/>
      <c r="C742" s="141"/>
      <c r="D742" s="141"/>
      <c r="E742" s="141"/>
      <c r="F742" s="141"/>
      <c r="G742" s="141"/>
      <c r="H742" s="141"/>
      <c r="I742" s="141"/>
      <c r="J742" s="141"/>
      <c r="K742" s="141"/>
      <c r="L742" s="141"/>
      <c r="M742" s="141"/>
      <c r="N742" s="141"/>
      <c r="O742" s="141"/>
      <c r="P742" s="141"/>
      <c r="Q742" s="141"/>
      <c r="R742" s="141"/>
      <c r="S742" s="141"/>
      <c r="T742" s="141"/>
    </row>
    <row r="743" spans="1:20" ht="15" thickBot="1" x14ac:dyDescent="0.35">
      <c r="A743" s="141"/>
      <c r="B743" s="141"/>
      <c r="C743" s="141"/>
      <c r="D743" s="141"/>
      <c r="E743" s="141"/>
      <c r="F743" s="141"/>
      <c r="G743" s="141"/>
      <c r="H743" s="141"/>
      <c r="I743" s="141"/>
      <c r="J743" s="141"/>
      <c r="K743" s="141"/>
      <c r="L743" s="141"/>
      <c r="M743" s="141"/>
      <c r="N743" s="141"/>
      <c r="O743" s="141"/>
      <c r="P743" s="141"/>
      <c r="Q743" s="141"/>
      <c r="R743" s="141"/>
      <c r="S743" s="141"/>
      <c r="T743" s="141"/>
    </row>
    <row r="744" spans="1:20" ht="15" thickBot="1" x14ac:dyDescent="0.35">
      <c r="A744" s="141"/>
      <c r="B744" s="141"/>
      <c r="C744" s="141"/>
      <c r="D744" s="141"/>
      <c r="E744" s="141"/>
      <c r="F744" s="141"/>
      <c r="G744" s="141"/>
      <c r="H744" s="141"/>
      <c r="I744" s="141"/>
      <c r="J744" s="141"/>
      <c r="K744" s="141"/>
      <c r="L744" s="141"/>
      <c r="M744" s="141"/>
      <c r="N744" s="141"/>
      <c r="O744" s="141"/>
      <c r="P744" s="141"/>
      <c r="Q744" s="141"/>
      <c r="R744" s="141"/>
      <c r="S744" s="141"/>
      <c r="T744" s="141"/>
    </row>
    <row r="745" spans="1:20" ht="15" thickBot="1" x14ac:dyDescent="0.35">
      <c r="A745" s="141"/>
      <c r="B745" s="141"/>
      <c r="C745" s="141"/>
      <c r="D745" s="141"/>
      <c r="E745" s="141"/>
      <c r="F745" s="141"/>
      <c r="G745" s="141"/>
      <c r="H745" s="141"/>
      <c r="I745" s="141"/>
      <c r="J745" s="141"/>
      <c r="K745" s="141"/>
      <c r="L745" s="141"/>
      <c r="M745" s="141"/>
      <c r="N745" s="141"/>
      <c r="O745" s="141"/>
      <c r="P745" s="141"/>
      <c r="Q745" s="141"/>
      <c r="R745" s="141"/>
      <c r="S745" s="141"/>
      <c r="T745" s="141"/>
    </row>
    <row r="746" spans="1:20" ht="15" thickBot="1" x14ac:dyDescent="0.35">
      <c r="A746" s="141"/>
      <c r="B746" s="141"/>
      <c r="C746" s="141"/>
      <c r="D746" s="141"/>
      <c r="E746" s="141"/>
      <c r="F746" s="141"/>
      <c r="G746" s="141"/>
      <c r="H746" s="141"/>
      <c r="I746" s="141"/>
      <c r="J746" s="141"/>
      <c r="K746" s="141"/>
      <c r="L746" s="141"/>
      <c r="M746" s="141"/>
      <c r="N746" s="141"/>
      <c r="O746" s="141"/>
      <c r="P746" s="141"/>
      <c r="Q746" s="141"/>
      <c r="R746" s="141"/>
      <c r="S746" s="141"/>
      <c r="T746" s="141"/>
    </row>
    <row r="747" spans="1:20" ht="15" thickBot="1" x14ac:dyDescent="0.35">
      <c r="A747" s="141"/>
      <c r="B747" s="141"/>
      <c r="C747" s="141"/>
      <c r="D747" s="141"/>
      <c r="E747" s="141"/>
      <c r="F747" s="141"/>
      <c r="G747" s="141"/>
      <c r="H747" s="141"/>
      <c r="I747" s="141"/>
      <c r="J747" s="141"/>
      <c r="K747" s="141"/>
      <c r="L747" s="141"/>
      <c r="M747" s="141"/>
      <c r="N747" s="141"/>
      <c r="O747" s="141"/>
      <c r="P747" s="141"/>
      <c r="Q747" s="141"/>
      <c r="R747" s="141"/>
      <c r="S747" s="141"/>
      <c r="T747" s="141"/>
    </row>
    <row r="748" spans="1:20" ht="15" thickBot="1" x14ac:dyDescent="0.35">
      <c r="A748" s="141"/>
      <c r="B748" s="141"/>
      <c r="C748" s="141"/>
      <c r="D748" s="141"/>
      <c r="E748" s="141"/>
      <c r="F748" s="141"/>
      <c r="G748" s="141"/>
      <c r="H748" s="141"/>
      <c r="I748" s="141"/>
      <c r="J748" s="141"/>
      <c r="K748" s="141"/>
      <c r="L748" s="141"/>
      <c r="M748" s="141"/>
      <c r="N748" s="141"/>
      <c r="O748" s="141"/>
      <c r="P748" s="141"/>
      <c r="Q748" s="141"/>
      <c r="R748" s="141"/>
      <c r="S748" s="141"/>
      <c r="T748" s="141"/>
    </row>
    <row r="749" spans="1:20" ht="15" thickBot="1" x14ac:dyDescent="0.35">
      <c r="A749" s="141"/>
      <c r="B749" s="141"/>
      <c r="C749" s="141"/>
      <c r="D749" s="141"/>
      <c r="E749" s="141"/>
      <c r="F749" s="141"/>
      <c r="G749" s="141"/>
      <c r="H749" s="141"/>
      <c r="I749" s="141"/>
      <c r="J749" s="141"/>
      <c r="K749" s="141"/>
      <c r="L749" s="141"/>
      <c r="M749" s="141"/>
      <c r="N749" s="141"/>
      <c r="O749" s="141"/>
      <c r="P749" s="141"/>
      <c r="Q749" s="141"/>
      <c r="R749" s="141"/>
      <c r="S749" s="141"/>
      <c r="T749" s="141"/>
    </row>
    <row r="750" spans="1:20" ht="15" thickBot="1" x14ac:dyDescent="0.35">
      <c r="A750" s="141"/>
      <c r="B750" s="141"/>
      <c r="C750" s="141"/>
      <c r="D750" s="141"/>
      <c r="E750" s="141"/>
      <c r="F750" s="141"/>
      <c r="G750" s="141"/>
      <c r="H750" s="141"/>
      <c r="I750" s="141"/>
      <c r="J750" s="141"/>
      <c r="K750" s="141"/>
      <c r="L750" s="141"/>
      <c r="M750" s="141"/>
      <c r="N750" s="141"/>
      <c r="O750" s="141"/>
      <c r="P750" s="141"/>
      <c r="Q750" s="141"/>
      <c r="R750" s="141"/>
      <c r="S750" s="141"/>
      <c r="T750" s="141"/>
    </row>
    <row r="751" spans="1:20" ht="15" thickBot="1" x14ac:dyDescent="0.35">
      <c r="A751" s="141"/>
      <c r="B751" s="141"/>
      <c r="C751" s="141"/>
      <c r="D751" s="141"/>
      <c r="E751" s="141"/>
      <c r="F751" s="141"/>
      <c r="G751" s="141"/>
      <c r="H751" s="141"/>
      <c r="I751" s="141"/>
      <c r="J751" s="141"/>
      <c r="K751" s="141"/>
      <c r="L751" s="141"/>
      <c r="M751" s="141"/>
      <c r="N751" s="141"/>
      <c r="O751" s="141"/>
      <c r="P751" s="141"/>
      <c r="Q751" s="141"/>
      <c r="R751" s="141"/>
      <c r="S751" s="141"/>
      <c r="T751" s="141"/>
    </row>
    <row r="752" spans="1:20" ht="15" thickBot="1" x14ac:dyDescent="0.35">
      <c r="A752" s="141"/>
      <c r="B752" s="141"/>
      <c r="C752" s="141"/>
      <c r="D752" s="141"/>
      <c r="E752" s="141"/>
      <c r="F752" s="141"/>
      <c r="G752" s="141"/>
      <c r="H752" s="141"/>
      <c r="I752" s="141"/>
      <c r="J752" s="141"/>
      <c r="K752" s="141"/>
      <c r="L752" s="141"/>
      <c r="M752" s="141"/>
      <c r="N752" s="141"/>
      <c r="O752" s="141"/>
      <c r="P752" s="141"/>
      <c r="Q752" s="141"/>
      <c r="R752" s="141"/>
      <c r="S752" s="141"/>
      <c r="T752" s="141"/>
    </row>
    <row r="753" spans="1:20" ht="15" thickBot="1" x14ac:dyDescent="0.35">
      <c r="A753" s="141"/>
      <c r="B753" s="141"/>
      <c r="C753" s="141"/>
      <c r="D753" s="141"/>
      <c r="E753" s="141"/>
      <c r="F753" s="141"/>
      <c r="G753" s="141"/>
      <c r="H753" s="141"/>
      <c r="I753" s="141"/>
      <c r="J753" s="141"/>
      <c r="K753" s="141"/>
      <c r="L753" s="141"/>
      <c r="M753" s="141"/>
      <c r="N753" s="141"/>
      <c r="O753" s="141"/>
      <c r="P753" s="141"/>
      <c r="Q753" s="141"/>
      <c r="R753" s="141"/>
      <c r="S753" s="141"/>
      <c r="T753" s="141"/>
    </row>
    <row r="754" spans="1:20" ht="15" thickBot="1" x14ac:dyDescent="0.35">
      <c r="A754" s="141"/>
      <c r="B754" s="141"/>
      <c r="C754" s="141"/>
      <c r="D754" s="141"/>
      <c r="E754" s="141"/>
      <c r="F754" s="141"/>
      <c r="G754" s="141"/>
      <c r="H754" s="141"/>
      <c r="I754" s="141"/>
      <c r="J754" s="141"/>
      <c r="K754" s="141"/>
      <c r="L754" s="141"/>
      <c r="M754" s="141"/>
      <c r="N754" s="141"/>
      <c r="O754" s="141"/>
      <c r="P754" s="141"/>
      <c r="Q754" s="141"/>
      <c r="R754" s="141"/>
      <c r="S754" s="141"/>
      <c r="T754" s="141"/>
    </row>
    <row r="755" spans="1:20" ht="15" thickBot="1" x14ac:dyDescent="0.35">
      <c r="A755" s="141"/>
      <c r="B755" s="141"/>
      <c r="C755" s="141"/>
      <c r="D755" s="141"/>
      <c r="E755" s="141"/>
      <c r="F755" s="141"/>
      <c r="G755" s="141"/>
      <c r="H755" s="141"/>
      <c r="I755" s="141"/>
      <c r="J755" s="141"/>
      <c r="K755" s="141"/>
      <c r="L755" s="141"/>
      <c r="M755" s="141"/>
      <c r="N755" s="141"/>
      <c r="O755" s="141"/>
      <c r="P755" s="141"/>
      <c r="Q755" s="141"/>
      <c r="R755" s="141"/>
      <c r="S755" s="141"/>
      <c r="T755" s="141"/>
    </row>
    <row r="756" spans="1:20" ht="15" thickBot="1" x14ac:dyDescent="0.35">
      <c r="A756" s="141"/>
      <c r="B756" s="141"/>
      <c r="C756" s="141"/>
      <c r="D756" s="141"/>
      <c r="E756" s="141"/>
      <c r="F756" s="141"/>
      <c r="G756" s="141"/>
      <c r="H756" s="141"/>
      <c r="I756" s="141"/>
      <c r="J756" s="141"/>
      <c r="K756" s="141"/>
      <c r="L756" s="141"/>
      <c r="M756" s="141"/>
      <c r="N756" s="141"/>
      <c r="O756" s="141"/>
      <c r="P756" s="141"/>
      <c r="Q756" s="141"/>
      <c r="R756" s="141"/>
      <c r="S756" s="141"/>
      <c r="T756" s="141"/>
    </row>
    <row r="757" spans="1:20" ht="15" thickBot="1" x14ac:dyDescent="0.35">
      <c r="A757" s="141"/>
      <c r="B757" s="141"/>
      <c r="C757" s="141"/>
      <c r="D757" s="141"/>
      <c r="E757" s="141"/>
      <c r="F757" s="141"/>
      <c r="G757" s="141"/>
      <c r="H757" s="141"/>
      <c r="I757" s="141"/>
      <c r="J757" s="141"/>
      <c r="K757" s="141"/>
      <c r="L757" s="141"/>
      <c r="M757" s="141"/>
      <c r="N757" s="141"/>
      <c r="O757" s="141"/>
      <c r="P757" s="141"/>
      <c r="Q757" s="141"/>
      <c r="R757" s="141"/>
      <c r="S757" s="141"/>
      <c r="T757" s="141"/>
    </row>
    <row r="758" spans="1:20" ht="15" thickBot="1" x14ac:dyDescent="0.35">
      <c r="A758" s="141"/>
      <c r="B758" s="141"/>
      <c r="C758" s="141"/>
      <c r="D758" s="141"/>
      <c r="E758" s="141"/>
      <c r="F758" s="141"/>
      <c r="G758" s="141"/>
      <c r="H758" s="141"/>
      <c r="I758" s="141"/>
      <c r="J758" s="141"/>
      <c r="K758" s="141"/>
      <c r="L758" s="141"/>
      <c r="M758" s="141"/>
      <c r="N758" s="141"/>
      <c r="O758" s="141"/>
      <c r="P758" s="141"/>
      <c r="Q758" s="141"/>
      <c r="R758" s="141"/>
      <c r="S758" s="141"/>
      <c r="T758" s="141"/>
    </row>
    <row r="759" spans="1:20" ht="15" thickBot="1" x14ac:dyDescent="0.35">
      <c r="A759" s="141"/>
      <c r="B759" s="141"/>
      <c r="C759" s="141"/>
      <c r="D759" s="141"/>
      <c r="E759" s="141"/>
      <c r="F759" s="141"/>
      <c r="G759" s="141"/>
      <c r="H759" s="141"/>
      <c r="I759" s="141"/>
      <c r="J759" s="141"/>
      <c r="K759" s="141"/>
      <c r="L759" s="141"/>
      <c r="M759" s="141"/>
      <c r="N759" s="141"/>
      <c r="O759" s="141"/>
      <c r="P759" s="141"/>
      <c r="Q759" s="141"/>
      <c r="R759" s="141"/>
      <c r="S759" s="141"/>
      <c r="T759" s="141"/>
    </row>
    <row r="760" spans="1:20" ht="15" thickBot="1" x14ac:dyDescent="0.35">
      <c r="A760" s="141"/>
      <c r="B760" s="141"/>
      <c r="C760" s="141"/>
      <c r="D760" s="141"/>
      <c r="E760" s="141"/>
      <c r="F760" s="141"/>
      <c r="G760" s="141"/>
      <c r="H760" s="141"/>
      <c r="I760" s="141"/>
      <c r="J760" s="141"/>
      <c r="K760" s="141"/>
      <c r="L760" s="141"/>
      <c r="M760" s="141"/>
      <c r="N760" s="141"/>
      <c r="O760" s="141"/>
      <c r="P760" s="141"/>
      <c r="Q760" s="141"/>
      <c r="R760" s="141"/>
      <c r="S760" s="141"/>
      <c r="T760" s="141"/>
    </row>
    <row r="761" spans="1:20" ht="15" thickBot="1" x14ac:dyDescent="0.35">
      <c r="A761" s="141"/>
      <c r="B761" s="141"/>
      <c r="C761" s="141"/>
      <c r="D761" s="141"/>
      <c r="E761" s="141"/>
      <c r="F761" s="141"/>
      <c r="G761" s="141"/>
      <c r="H761" s="141"/>
      <c r="I761" s="141"/>
      <c r="J761" s="141"/>
      <c r="K761" s="141"/>
      <c r="L761" s="141"/>
      <c r="M761" s="141"/>
      <c r="N761" s="141"/>
      <c r="O761" s="141"/>
      <c r="P761" s="141"/>
      <c r="Q761" s="141"/>
      <c r="R761" s="141"/>
      <c r="S761" s="141"/>
      <c r="T761" s="141"/>
    </row>
    <row r="762" spans="1:20" ht="15" thickBot="1" x14ac:dyDescent="0.35">
      <c r="A762" s="141"/>
      <c r="B762" s="141"/>
      <c r="C762" s="141"/>
      <c r="D762" s="141"/>
      <c r="E762" s="141"/>
      <c r="F762" s="141"/>
      <c r="G762" s="141"/>
      <c r="H762" s="141"/>
      <c r="I762" s="141"/>
      <c r="J762" s="141"/>
      <c r="K762" s="141"/>
      <c r="L762" s="141"/>
      <c r="M762" s="141"/>
      <c r="N762" s="141"/>
      <c r="O762" s="141"/>
      <c r="P762" s="141"/>
      <c r="Q762" s="141"/>
      <c r="R762" s="141"/>
      <c r="S762" s="141"/>
      <c r="T762" s="141"/>
    </row>
    <row r="763" spans="1:20" ht="15" thickBot="1" x14ac:dyDescent="0.35">
      <c r="A763" s="141"/>
      <c r="B763" s="141"/>
      <c r="C763" s="141"/>
      <c r="D763" s="141"/>
      <c r="E763" s="141"/>
      <c r="F763" s="141"/>
      <c r="G763" s="141"/>
      <c r="H763" s="141"/>
      <c r="I763" s="141"/>
      <c r="J763" s="141"/>
      <c r="K763" s="141"/>
      <c r="L763" s="141"/>
      <c r="M763" s="141"/>
      <c r="N763" s="141"/>
      <c r="O763" s="141"/>
      <c r="P763" s="141"/>
      <c r="Q763" s="141"/>
      <c r="R763" s="141"/>
      <c r="S763" s="141"/>
      <c r="T763" s="141"/>
    </row>
    <row r="764" spans="1:20" ht="15" thickBot="1" x14ac:dyDescent="0.35">
      <c r="A764" s="141"/>
      <c r="B764" s="141"/>
      <c r="C764" s="141"/>
      <c r="D764" s="141"/>
      <c r="E764" s="141"/>
      <c r="F764" s="141"/>
      <c r="G764" s="141"/>
      <c r="H764" s="141"/>
      <c r="I764" s="141"/>
      <c r="J764" s="141"/>
      <c r="K764" s="141"/>
      <c r="L764" s="141"/>
      <c r="M764" s="141"/>
      <c r="N764" s="141"/>
      <c r="O764" s="141"/>
      <c r="P764" s="141"/>
      <c r="Q764" s="141"/>
      <c r="R764" s="141"/>
      <c r="S764" s="141"/>
      <c r="T764" s="141"/>
    </row>
    <row r="765" spans="1:20" ht="15" thickBot="1" x14ac:dyDescent="0.35">
      <c r="A765" s="141"/>
      <c r="B765" s="141"/>
      <c r="C765" s="141"/>
      <c r="D765" s="141"/>
      <c r="E765" s="141"/>
      <c r="F765" s="141"/>
      <c r="G765" s="141"/>
      <c r="H765" s="141"/>
      <c r="I765" s="141"/>
      <c r="J765" s="141"/>
      <c r="K765" s="141"/>
      <c r="L765" s="141"/>
      <c r="M765" s="141"/>
      <c r="N765" s="141"/>
      <c r="O765" s="141"/>
      <c r="P765" s="141"/>
      <c r="Q765" s="141"/>
      <c r="R765" s="141"/>
      <c r="S765" s="141"/>
      <c r="T765" s="141"/>
    </row>
    <row r="766" spans="1:20" ht="15" thickBot="1" x14ac:dyDescent="0.35">
      <c r="A766" s="141"/>
      <c r="B766" s="141"/>
      <c r="C766" s="141"/>
      <c r="D766" s="141"/>
      <c r="E766" s="141"/>
      <c r="F766" s="141"/>
      <c r="G766" s="141"/>
      <c r="H766" s="141"/>
      <c r="I766" s="141"/>
      <c r="J766" s="141"/>
      <c r="K766" s="141"/>
      <c r="L766" s="141"/>
      <c r="M766" s="141"/>
      <c r="N766" s="141"/>
      <c r="O766" s="141"/>
      <c r="P766" s="141"/>
      <c r="Q766" s="141"/>
      <c r="R766" s="141"/>
      <c r="S766" s="141"/>
      <c r="T766" s="141"/>
    </row>
    <row r="767" spans="1:20" ht="15" thickBot="1" x14ac:dyDescent="0.35">
      <c r="A767" s="141"/>
      <c r="B767" s="141"/>
      <c r="C767" s="141"/>
      <c r="D767" s="141"/>
      <c r="E767" s="141"/>
      <c r="F767" s="141"/>
      <c r="G767" s="141"/>
      <c r="H767" s="141"/>
      <c r="I767" s="141"/>
      <c r="J767" s="141"/>
      <c r="K767" s="141"/>
      <c r="L767" s="141"/>
      <c r="M767" s="141"/>
      <c r="N767" s="141"/>
      <c r="O767" s="141"/>
      <c r="P767" s="141"/>
      <c r="Q767" s="141"/>
      <c r="R767" s="141"/>
      <c r="S767" s="141"/>
      <c r="T767" s="141"/>
    </row>
    <row r="768" spans="1:20" ht="15" thickBot="1" x14ac:dyDescent="0.35">
      <c r="A768" s="141"/>
      <c r="B768" s="141"/>
      <c r="C768" s="141"/>
      <c r="D768" s="141"/>
      <c r="E768" s="141"/>
      <c r="F768" s="141"/>
      <c r="G768" s="141"/>
      <c r="H768" s="141"/>
      <c r="I768" s="141"/>
      <c r="J768" s="141"/>
      <c r="K768" s="141"/>
      <c r="L768" s="141"/>
      <c r="M768" s="141"/>
      <c r="N768" s="141"/>
      <c r="O768" s="141"/>
      <c r="P768" s="141"/>
      <c r="Q768" s="141"/>
      <c r="R768" s="141"/>
      <c r="S768" s="141"/>
      <c r="T768" s="141"/>
    </row>
    <row r="769" spans="1:20" ht="15" thickBot="1" x14ac:dyDescent="0.35">
      <c r="A769" s="141"/>
      <c r="B769" s="141"/>
      <c r="C769" s="141"/>
      <c r="D769" s="141"/>
      <c r="E769" s="141"/>
      <c r="F769" s="141"/>
      <c r="G769" s="141"/>
      <c r="H769" s="141"/>
      <c r="I769" s="141"/>
      <c r="J769" s="141"/>
      <c r="K769" s="141"/>
      <c r="L769" s="141"/>
      <c r="M769" s="141"/>
      <c r="N769" s="141"/>
      <c r="O769" s="141"/>
      <c r="P769" s="141"/>
      <c r="Q769" s="141"/>
      <c r="R769" s="141"/>
      <c r="S769" s="141"/>
      <c r="T769" s="141"/>
    </row>
    <row r="770" spans="1:20" ht="15" thickBot="1" x14ac:dyDescent="0.35">
      <c r="A770" s="141"/>
      <c r="B770" s="141"/>
      <c r="C770" s="141"/>
      <c r="D770" s="141"/>
      <c r="E770" s="141"/>
      <c r="F770" s="141"/>
      <c r="G770" s="141"/>
      <c r="H770" s="141"/>
      <c r="I770" s="141"/>
      <c r="J770" s="141"/>
      <c r="K770" s="141"/>
      <c r="L770" s="141"/>
      <c r="M770" s="141"/>
      <c r="N770" s="141"/>
      <c r="O770" s="141"/>
      <c r="P770" s="141"/>
      <c r="Q770" s="141"/>
      <c r="R770" s="141"/>
      <c r="S770" s="141"/>
      <c r="T770" s="141"/>
    </row>
    <row r="771" spans="1:20" ht="15" thickBot="1" x14ac:dyDescent="0.35">
      <c r="A771" s="141"/>
      <c r="B771" s="141"/>
      <c r="C771" s="141"/>
      <c r="D771" s="141"/>
      <c r="E771" s="141"/>
      <c r="F771" s="141"/>
      <c r="G771" s="141"/>
      <c r="H771" s="141"/>
      <c r="I771" s="141"/>
      <c r="J771" s="141"/>
      <c r="K771" s="141"/>
      <c r="L771" s="141"/>
      <c r="M771" s="141"/>
      <c r="N771" s="141"/>
      <c r="O771" s="141"/>
      <c r="P771" s="141"/>
      <c r="Q771" s="141"/>
      <c r="R771" s="141"/>
      <c r="S771" s="141"/>
      <c r="T771" s="141"/>
    </row>
    <row r="772" spans="1:20" ht="15" thickBot="1" x14ac:dyDescent="0.35">
      <c r="A772" s="141"/>
      <c r="B772" s="141"/>
      <c r="C772" s="141"/>
      <c r="D772" s="141"/>
      <c r="E772" s="141"/>
      <c r="F772" s="141"/>
      <c r="G772" s="141"/>
      <c r="H772" s="141"/>
      <c r="I772" s="141"/>
      <c r="J772" s="141"/>
      <c r="K772" s="141"/>
      <c r="L772" s="141"/>
      <c r="M772" s="141"/>
      <c r="N772" s="141"/>
      <c r="O772" s="141"/>
      <c r="P772" s="141"/>
      <c r="Q772" s="141"/>
      <c r="R772" s="141"/>
      <c r="S772" s="141"/>
      <c r="T772" s="141"/>
    </row>
    <row r="773" spans="1:20" ht="15" thickBot="1" x14ac:dyDescent="0.35">
      <c r="A773" s="141"/>
      <c r="B773" s="141"/>
      <c r="C773" s="141"/>
      <c r="D773" s="141"/>
      <c r="E773" s="141"/>
      <c r="F773" s="141"/>
      <c r="G773" s="141"/>
      <c r="H773" s="141"/>
      <c r="I773" s="141"/>
      <c r="J773" s="141"/>
      <c r="K773" s="141"/>
      <c r="L773" s="141"/>
      <c r="M773" s="141"/>
      <c r="N773" s="141"/>
      <c r="O773" s="141"/>
      <c r="P773" s="141"/>
      <c r="Q773" s="141"/>
      <c r="R773" s="141"/>
      <c r="S773" s="141"/>
      <c r="T773" s="141"/>
    </row>
    <row r="774" spans="1:20" ht="15" thickBot="1" x14ac:dyDescent="0.35">
      <c r="A774" s="141"/>
      <c r="B774" s="141"/>
      <c r="C774" s="141"/>
      <c r="D774" s="141"/>
      <c r="E774" s="141"/>
      <c r="F774" s="141"/>
      <c r="G774" s="141"/>
      <c r="H774" s="141"/>
      <c r="I774" s="141"/>
      <c r="J774" s="141"/>
      <c r="K774" s="141"/>
      <c r="L774" s="141"/>
      <c r="M774" s="141"/>
      <c r="N774" s="141"/>
      <c r="O774" s="141"/>
      <c r="P774" s="141"/>
      <c r="Q774" s="141"/>
      <c r="R774" s="141"/>
      <c r="S774" s="141"/>
      <c r="T774" s="141"/>
    </row>
    <row r="775" spans="1:20" ht="15" thickBot="1" x14ac:dyDescent="0.35">
      <c r="A775" s="141"/>
      <c r="B775" s="141"/>
      <c r="C775" s="141"/>
      <c r="D775" s="141"/>
      <c r="E775" s="141"/>
      <c r="F775" s="141"/>
      <c r="G775" s="141"/>
      <c r="H775" s="141"/>
      <c r="I775" s="141"/>
      <c r="J775" s="141"/>
      <c r="K775" s="141"/>
      <c r="L775" s="141"/>
      <c r="M775" s="141"/>
      <c r="N775" s="141"/>
      <c r="O775" s="141"/>
      <c r="P775" s="141"/>
      <c r="Q775" s="141"/>
      <c r="R775" s="141"/>
      <c r="S775" s="141"/>
      <c r="T775" s="141"/>
    </row>
    <row r="776" spans="1:20" ht="15" thickBot="1" x14ac:dyDescent="0.35">
      <c r="A776" s="141"/>
      <c r="B776" s="141"/>
      <c r="C776" s="141"/>
      <c r="D776" s="141"/>
      <c r="E776" s="141"/>
      <c r="F776" s="141"/>
      <c r="G776" s="141"/>
      <c r="H776" s="141"/>
      <c r="I776" s="141"/>
      <c r="J776" s="141"/>
      <c r="K776" s="141"/>
      <c r="L776" s="141"/>
      <c r="M776" s="141"/>
      <c r="N776" s="141"/>
      <c r="O776" s="141"/>
      <c r="P776" s="141"/>
      <c r="Q776" s="141"/>
      <c r="R776" s="141"/>
      <c r="S776" s="141"/>
      <c r="T776" s="141"/>
    </row>
    <row r="777" spans="1:20" ht="15" thickBot="1" x14ac:dyDescent="0.35">
      <c r="A777" s="141"/>
      <c r="B777" s="141"/>
      <c r="C777" s="141"/>
      <c r="D777" s="141"/>
      <c r="E777" s="141"/>
      <c r="F777" s="141"/>
      <c r="G777" s="141"/>
      <c r="H777" s="141"/>
      <c r="I777" s="141"/>
      <c r="J777" s="141"/>
      <c r="K777" s="141"/>
      <c r="L777" s="141"/>
      <c r="M777" s="141"/>
      <c r="N777" s="141"/>
      <c r="O777" s="141"/>
      <c r="P777" s="141"/>
      <c r="Q777" s="141"/>
      <c r="R777" s="141"/>
      <c r="S777" s="141"/>
      <c r="T777" s="141"/>
    </row>
    <row r="778" spans="1:20" ht="15" thickBot="1" x14ac:dyDescent="0.35">
      <c r="A778" s="141"/>
      <c r="B778" s="141"/>
      <c r="C778" s="141"/>
      <c r="D778" s="141"/>
      <c r="E778" s="141"/>
      <c r="F778" s="141"/>
      <c r="G778" s="141"/>
      <c r="H778" s="141"/>
      <c r="I778" s="141"/>
      <c r="J778" s="141"/>
      <c r="K778" s="141"/>
      <c r="L778" s="141"/>
      <c r="M778" s="141"/>
      <c r="N778" s="141"/>
      <c r="O778" s="141"/>
      <c r="P778" s="141"/>
      <c r="Q778" s="141"/>
      <c r="R778" s="141"/>
      <c r="S778" s="141"/>
      <c r="T778" s="141"/>
    </row>
    <row r="779" spans="1:20" ht="15" thickBot="1" x14ac:dyDescent="0.35">
      <c r="A779" s="141"/>
      <c r="B779" s="141"/>
      <c r="C779" s="141"/>
      <c r="D779" s="141"/>
      <c r="E779" s="141"/>
      <c r="F779" s="141"/>
      <c r="G779" s="141"/>
      <c r="H779" s="141"/>
      <c r="I779" s="141"/>
      <c r="J779" s="141"/>
      <c r="K779" s="141"/>
      <c r="L779" s="141"/>
      <c r="M779" s="141"/>
      <c r="N779" s="141"/>
      <c r="O779" s="141"/>
      <c r="P779" s="141"/>
      <c r="Q779" s="141"/>
      <c r="R779" s="141"/>
      <c r="S779" s="141"/>
      <c r="T779" s="141"/>
    </row>
    <row r="780" spans="1:20" ht="15" thickBot="1" x14ac:dyDescent="0.35">
      <c r="A780" s="141"/>
      <c r="B780" s="141"/>
      <c r="C780" s="141"/>
      <c r="D780" s="141"/>
      <c r="E780" s="141"/>
      <c r="F780" s="141"/>
      <c r="G780" s="141"/>
      <c r="H780" s="141"/>
      <c r="I780" s="141"/>
      <c r="J780" s="141"/>
      <c r="K780" s="141"/>
      <c r="L780" s="141"/>
      <c r="M780" s="141"/>
      <c r="N780" s="141"/>
      <c r="O780" s="141"/>
      <c r="P780" s="141"/>
      <c r="Q780" s="141"/>
      <c r="R780" s="141"/>
      <c r="S780" s="141"/>
      <c r="T780" s="141"/>
    </row>
    <row r="781" spans="1:20" ht="15" thickBot="1" x14ac:dyDescent="0.35">
      <c r="A781" s="141"/>
      <c r="B781" s="141"/>
      <c r="C781" s="141"/>
      <c r="D781" s="141"/>
      <c r="E781" s="141"/>
      <c r="F781" s="141"/>
      <c r="G781" s="141"/>
      <c r="H781" s="141"/>
      <c r="I781" s="141"/>
      <c r="J781" s="141"/>
      <c r="K781" s="141"/>
      <c r="L781" s="141"/>
      <c r="M781" s="141"/>
      <c r="N781" s="141"/>
      <c r="O781" s="141"/>
      <c r="P781" s="141"/>
      <c r="Q781" s="141"/>
      <c r="R781" s="141"/>
      <c r="S781" s="141"/>
      <c r="T781" s="141"/>
    </row>
    <row r="782" spans="1:20" ht="15" thickBot="1" x14ac:dyDescent="0.35">
      <c r="A782" s="141"/>
      <c r="B782" s="141"/>
      <c r="C782" s="141"/>
      <c r="D782" s="141"/>
      <c r="E782" s="141"/>
      <c r="F782" s="141"/>
      <c r="G782" s="141"/>
      <c r="H782" s="141"/>
      <c r="I782" s="141"/>
      <c r="J782" s="141"/>
      <c r="K782" s="141"/>
      <c r="L782" s="141"/>
      <c r="M782" s="141"/>
      <c r="N782" s="141"/>
      <c r="O782" s="141"/>
      <c r="P782" s="141"/>
      <c r="Q782" s="141"/>
      <c r="R782" s="141"/>
      <c r="S782" s="141"/>
      <c r="T782" s="141"/>
    </row>
    <row r="783" spans="1:20" ht="15" thickBot="1" x14ac:dyDescent="0.35">
      <c r="A783" s="141"/>
      <c r="B783" s="141"/>
      <c r="C783" s="141"/>
      <c r="D783" s="141"/>
      <c r="E783" s="141"/>
      <c r="F783" s="141"/>
      <c r="G783" s="141"/>
      <c r="H783" s="141"/>
      <c r="I783" s="141"/>
      <c r="J783" s="141"/>
      <c r="K783" s="141"/>
      <c r="L783" s="141"/>
      <c r="M783" s="141"/>
      <c r="N783" s="141"/>
      <c r="O783" s="141"/>
      <c r="P783" s="141"/>
      <c r="Q783" s="141"/>
      <c r="R783" s="141"/>
      <c r="S783" s="141"/>
      <c r="T783" s="141"/>
    </row>
    <row r="784" spans="1:20" ht="15" thickBot="1" x14ac:dyDescent="0.35">
      <c r="A784" s="141"/>
      <c r="B784" s="141"/>
      <c r="C784" s="141"/>
      <c r="D784" s="141"/>
      <c r="E784" s="141"/>
      <c r="F784" s="141"/>
      <c r="G784" s="141"/>
      <c r="H784" s="141"/>
      <c r="I784" s="141"/>
      <c r="J784" s="141"/>
      <c r="K784" s="141"/>
      <c r="L784" s="141"/>
      <c r="M784" s="141"/>
      <c r="N784" s="141"/>
      <c r="O784" s="141"/>
      <c r="P784" s="141"/>
      <c r="Q784" s="141"/>
      <c r="R784" s="141"/>
      <c r="S784" s="141"/>
      <c r="T784" s="141"/>
    </row>
    <row r="785" spans="1:20" ht="15" thickBot="1" x14ac:dyDescent="0.35">
      <c r="A785" s="141"/>
      <c r="B785" s="141"/>
      <c r="C785" s="141"/>
      <c r="D785" s="141"/>
      <c r="E785" s="141"/>
      <c r="F785" s="141"/>
      <c r="G785" s="141"/>
      <c r="H785" s="141"/>
      <c r="I785" s="141"/>
      <c r="J785" s="141"/>
      <c r="K785" s="141"/>
      <c r="L785" s="141"/>
      <c r="M785" s="141"/>
      <c r="N785" s="141"/>
      <c r="O785" s="141"/>
      <c r="P785" s="141"/>
      <c r="Q785" s="141"/>
      <c r="R785" s="141"/>
      <c r="S785" s="141"/>
      <c r="T785" s="141"/>
    </row>
    <row r="786" spans="1:20" ht="15" thickBot="1" x14ac:dyDescent="0.35">
      <c r="A786" s="141"/>
      <c r="B786" s="141"/>
      <c r="C786" s="141"/>
      <c r="D786" s="141"/>
      <c r="E786" s="141"/>
      <c r="F786" s="141"/>
      <c r="G786" s="141"/>
      <c r="H786" s="141"/>
      <c r="I786" s="141"/>
      <c r="J786" s="141"/>
      <c r="K786" s="141"/>
      <c r="L786" s="141"/>
      <c r="M786" s="141"/>
      <c r="N786" s="141"/>
      <c r="O786" s="141"/>
      <c r="P786" s="141"/>
      <c r="Q786" s="141"/>
      <c r="R786" s="141"/>
      <c r="S786" s="141"/>
      <c r="T786" s="141"/>
    </row>
    <row r="787" spans="1:20" ht="15" thickBot="1" x14ac:dyDescent="0.35">
      <c r="A787" s="141"/>
      <c r="B787" s="141"/>
      <c r="C787" s="141"/>
      <c r="D787" s="141"/>
      <c r="E787" s="141"/>
      <c r="F787" s="141"/>
      <c r="G787" s="141"/>
      <c r="H787" s="141"/>
      <c r="I787" s="141"/>
      <c r="J787" s="141"/>
      <c r="K787" s="141"/>
      <c r="L787" s="141"/>
      <c r="M787" s="141"/>
      <c r="N787" s="141"/>
      <c r="O787" s="141"/>
      <c r="P787" s="141"/>
      <c r="Q787" s="141"/>
      <c r="R787" s="141"/>
      <c r="S787" s="141"/>
      <c r="T787" s="141"/>
    </row>
    <row r="788" spans="1:20" ht="15" thickBot="1" x14ac:dyDescent="0.35">
      <c r="A788" s="141"/>
      <c r="B788" s="141"/>
      <c r="C788" s="141"/>
      <c r="D788" s="141"/>
      <c r="E788" s="141"/>
      <c r="F788" s="141"/>
      <c r="G788" s="141"/>
      <c r="H788" s="141"/>
      <c r="I788" s="141"/>
      <c r="J788" s="141"/>
      <c r="K788" s="141"/>
      <c r="L788" s="141"/>
      <c r="M788" s="141"/>
      <c r="N788" s="141"/>
      <c r="O788" s="141"/>
      <c r="P788" s="141"/>
      <c r="Q788" s="141"/>
      <c r="R788" s="141"/>
      <c r="S788" s="141"/>
      <c r="T788" s="141"/>
    </row>
    <row r="789" spans="1:20" ht="15" thickBot="1" x14ac:dyDescent="0.35">
      <c r="A789" s="141"/>
      <c r="B789" s="141"/>
      <c r="C789" s="141"/>
      <c r="D789" s="141"/>
      <c r="E789" s="141"/>
      <c r="F789" s="141"/>
      <c r="G789" s="141"/>
      <c r="H789" s="141"/>
      <c r="I789" s="141"/>
      <c r="J789" s="141"/>
      <c r="K789" s="141"/>
      <c r="L789" s="141"/>
      <c r="M789" s="141"/>
      <c r="N789" s="141"/>
      <c r="O789" s="141"/>
      <c r="P789" s="141"/>
      <c r="Q789" s="141"/>
      <c r="R789" s="141"/>
      <c r="S789" s="141"/>
      <c r="T789" s="141"/>
    </row>
    <row r="790" spans="1:20" ht="15" thickBot="1" x14ac:dyDescent="0.35">
      <c r="A790" s="141"/>
      <c r="B790" s="141"/>
      <c r="C790" s="141"/>
      <c r="D790" s="141"/>
      <c r="E790" s="141"/>
      <c r="F790" s="141"/>
      <c r="G790" s="141"/>
      <c r="H790" s="141"/>
      <c r="I790" s="141"/>
      <c r="J790" s="141"/>
      <c r="K790" s="141"/>
      <c r="L790" s="141"/>
      <c r="M790" s="141"/>
      <c r="N790" s="141"/>
      <c r="O790" s="141"/>
      <c r="P790" s="141"/>
      <c r="Q790" s="141"/>
      <c r="R790" s="141"/>
      <c r="S790" s="141"/>
      <c r="T790" s="141"/>
    </row>
    <row r="791" spans="1:20" ht="15" thickBot="1" x14ac:dyDescent="0.35">
      <c r="A791" s="141"/>
      <c r="B791" s="141"/>
      <c r="C791" s="141"/>
      <c r="D791" s="141"/>
      <c r="E791" s="141"/>
      <c r="F791" s="141"/>
      <c r="G791" s="141"/>
      <c r="H791" s="141"/>
      <c r="I791" s="141"/>
      <c r="J791" s="141"/>
      <c r="K791" s="141"/>
      <c r="L791" s="141"/>
      <c r="M791" s="141"/>
      <c r="N791" s="141"/>
      <c r="O791" s="141"/>
      <c r="P791" s="141"/>
      <c r="Q791" s="141"/>
      <c r="R791" s="141"/>
      <c r="S791" s="141"/>
      <c r="T791" s="141"/>
    </row>
    <row r="792" spans="1:20" ht="15" thickBot="1" x14ac:dyDescent="0.35">
      <c r="A792" s="141"/>
      <c r="B792" s="141"/>
      <c r="C792" s="141"/>
      <c r="D792" s="141"/>
      <c r="E792" s="141"/>
      <c r="F792" s="141"/>
      <c r="G792" s="141"/>
      <c r="H792" s="141"/>
      <c r="I792" s="141"/>
      <c r="J792" s="141"/>
      <c r="K792" s="141"/>
      <c r="L792" s="141"/>
      <c r="M792" s="141"/>
      <c r="N792" s="141"/>
      <c r="O792" s="141"/>
      <c r="P792" s="141"/>
      <c r="Q792" s="141"/>
      <c r="R792" s="141"/>
      <c r="S792" s="141"/>
      <c r="T792" s="141"/>
    </row>
    <row r="793" spans="1:20" ht="15" thickBot="1" x14ac:dyDescent="0.35">
      <c r="A793" s="141"/>
      <c r="B793" s="141"/>
      <c r="C793" s="141"/>
      <c r="D793" s="141"/>
      <c r="E793" s="141"/>
      <c r="F793" s="141"/>
      <c r="G793" s="141"/>
      <c r="H793" s="141"/>
      <c r="I793" s="141"/>
      <c r="J793" s="141"/>
      <c r="K793" s="141"/>
      <c r="L793" s="141"/>
      <c r="M793" s="141"/>
      <c r="N793" s="141"/>
      <c r="O793" s="141"/>
      <c r="P793" s="141"/>
      <c r="Q793" s="141"/>
      <c r="R793" s="141"/>
      <c r="S793" s="141"/>
      <c r="T793" s="141"/>
    </row>
    <row r="794" spans="1:20" ht="15" thickBot="1" x14ac:dyDescent="0.35">
      <c r="A794" s="141"/>
      <c r="B794" s="141"/>
      <c r="C794" s="141"/>
      <c r="D794" s="141"/>
      <c r="E794" s="141"/>
      <c r="F794" s="141"/>
      <c r="G794" s="141"/>
      <c r="H794" s="141"/>
      <c r="I794" s="141"/>
      <c r="J794" s="141"/>
      <c r="K794" s="141"/>
      <c r="L794" s="141"/>
      <c r="M794" s="141"/>
      <c r="N794" s="141"/>
      <c r="O794" s="141"/>
      <c r="P794" s="141"/>
      <c r="Q794" s="141"/>
      <c r="R794" s="141"/>
      <c r="S794" s="141"/>
      <c r="T794" s="141"/>
    </row>
    <row r="795" spans="1:20" ht="15" thickBot="1" x14ac:dyDescent="0.35">
      <c r="A795" s="141"/>
      <c r="B795" s="141"/>
      <c r="C795" s="141"/>
      <c r="D795" s="141"/>
      <c r="E795" s="141"/>
      <c r="F795" s="141"/>
      <c r="G795" s="141"/>
      <c r="H795" s="141"/>
      <c r="I795" s="141"/>
      <c r="J795" s="141"/>
      <c r="K795" s="141"/>
      <c r="L795" s="141"/>
      <c r="M795" s="141"/>
      <c r="N795" s="141"/>
      <c r="O795" s="141"/>
      <c r="P795" s="141"/>
      <c r="Q795" s="141"/>
      <c r="R795" s="141"/>
      <c r="S795" s="141"/>
      <c r="T795" s="141"/>
    </row>
    <row r="796" spans="1:20" ht="15" thickBot="1" x14ac:dyDescent="0.35">
      <c r="A796" s="141"/>
      <c r="B796" s="141"/>
      <c r="C796" s="141"/>
      <c r="D796" s="141"/>
      <c r="E796" s="141"/>
      <c r="F796" s="141"/>
      <c r="G796" s="141"/>
      <c r="H796" s="141"/>
      <c r="I796" s="141"/>
      <c r="J796" s="141"/>
      <c r="K796" s="141"/>
      <c r="L796" s="141"/>
      <c r="M796" s="141"/>
      <c r="N796" s="141"/>
      <c r="O796" s="141"/>
      <c r="P796" s="141"/>
      <c r="Q796" s="141"/>
      <c r="R796" s="141"/>
      <c r="S796" s="141"/>
      <c r="T796" s="141"/>
    </row>
    <row r="797" spans="1:20" ht="15" thickBot="1" x14ac:dyDescent="0.35">
      <c r="A797" s="141"/>
      <c r="B797" s="141"/>
      <c r="C797" s="141"/>
      <c r="D797" s="141"/>
      <c r="E797" s="141"/>
      <c r="F797" s="141"/>
      <c r="G797" s="141"/>
      <c r="H797" s="141"/>
      <c r="I797" s="141"/>
      <c r="J797" s="141"/>
      <c r="K797" s="141"/>
      <c r="L797" s="141"/>
      <c r="M797" s="141"/>
      <c r="N797" s="141"/>
      <c r="O797" s="141"/>
      <c r="P797" s="141"/>
      <c r="Q797" s="141"/>
      <c r="R797" s="141"/>
      <c r="S797" s="141"/>
      <c r="T797" s="141"/>
    </row>
    <row r="798" spans="1:20" ht="15" thickBot="1" x14ac:dyDescent="0.35">
      <c r="A798" s="141"/>
      <c r="B798" s="141"/>
      <c r="C798" s="141"/>
      <c r="D798" s="141"/>
      <c r="E798" s="141"/>
      <c r="F798" s="141"/>
      <c r="G798" s="141"/>
      <c r="H798" s="141"/>
      <c r="I798" s="141"/>
      <c r="J798" s="141"/>
      <c r="K798" s="141"/>
      <c r="L798" s="141"/>
      <c r="M798" s="141"/>
      <c r="N798" s="141"/>
      <c r="O798" s="141"/>
      <c r="P798" s="141"/>
      <c r="Q798" s="141"/>
      <c r="R798" s="141"/>
      <c r="S798" s="141"/>
      <c r="T798" s="141"/>
    </row>
    <row r="799" spans="1:20" ht="15" thickBot="1" x14ac:dyDescent="0.35">
      <c r="A799" s="141"/>
      <c r="B799" s="141"/>
      <c r="C799" s="141"/>
      <c r="D799" s="141"/>
      <c r="E799" s="141"/>
      <c r="F799" s="141"/>
      <c r="G799" s="141"/>
      <c r="H799" s="141"/>
      <c r="I799" s="141"/>
      <c r="J799" s="141"/>
      <c r="K799" s="141"/>
      <c r="L799" s="141"/>
      <c r="M799" s="141"/>
      <c r="N799" s="141"/>
      <c r="O799" s="141"/>
      <c r="P799" s="141"/>
      <c r="Q799" s="141"/>
      <c r="R799" s="141"/>
      <c r="S799" s="141"/>
      <c r="T799" s="141"/>
    </row>
    <row r="800" spans="1:20" ht="15" thickBot="1" x14ac:dyDescent="0.35">
      <c r="A800" s="141"/>
      <c r="B800" s="141"/>
      <c r="C800" s="141"/>
      <c r="D800" s="141"/>
      <c r="E800" s="141"/>
      <c r="F800" s="141"/>
      <c r="G800" s="141"/>
      <c r="H800" s="141"/>
      <c r="I800" s="141"/>
      <c r="J800" s="141"/>
      <c r="K800" s="141"/>
      <c r="L800" s="141"/>
      <c r="M800" s="141"/>
      <c r="N800" s="141"/>
      <c r="O800" s="141"/>
      <c r="P800" s="141"/>
      <c r="Q800" s="141"/>
      <c r="R800" s="141"/>
      <c r="S800" s="141"/>
      <c r="T800" s="141"/>
    </row>
    <row r="801" spans="1:20" ht="15" thickBot="1" x14ac:dyDescent="0.35">
      <c r="A801" s="141"/>
      <c r="B801" s="141"/>
      <c r="C801" s="141"/>
      <c r="D801" s="141"/>
      <c r="E801" s="141"/>
      <c r="F801" s="141"/>
      <c r="G801" s="141"/>
      <c r="H801" s="141"/>
      <c r="I801" s="141"/>
      <c r="J801" s="141"/>
      <c r="K801" s="141"/>
      <c r="L801" s="141"/>
      <c r="M801" s="141"/>
      <c r="N801" s="141"/>
      <c r="O801" s="141"/>
      <c r="P801" s="141"/>
      <c r="Q801" s="141"/>
      <c r="R801" s="141"/>
      <c r="S801" s="141"/>
      <c r="T801" s="141"/>
    </row>
    <row r="802" spans="1:20" ht="15" thickBot="1" x14ac:dyDescent="0.35">
      <c r="A802" s="141"/>
      <c r="B802" s="141"/>
      <c r="C802" s="141"/>
      <c r="D802" s="141"/>
      <c r="E802" s="141"/>
      <c r="F802" s="141"/>
      <c r="G802" s="141"/>
      <c r="H802" s="141"/>
      <c r="I802" s="141"/>
      <c r="J802" s="141"/>
      <c r="K802" s="141"/>
      <c r="L802" s="141"/>
      <c r="M802" s="141"/>
      <c r="N802" s="141"/>
      <c r="O802" s="141"/>
      <c r="P802" s="141"/>
      <c r="Q802" s="141"/>
      <c r="R802" s="141"/>
      <c r="S802" s="141"/>
      <c r="T802" s="141"/>
    </row>
    <row r="803" spans="1:20" ht="15" thickBot="1" x14ac:dyDescent="0.35">
      <c r="A803" s="141"/>
      <c r="B803" s="141"/>
      <c r="C803" s="141"/>
      <c r="D803" s="141"/>
      <c r="E803" s="141"/>
      <c r="F803" s="141"/>
      <c r="G803" s="141"/>
      <c r="H803" s="141"/>
      <c r="I803" s="141"/>
      <c r="J803" s="141"/>
      <c r="K803" s="141"/>
      <c r="L803" s="141"/>
      <c r="M803" s="141"/>
      <c r="N803" s="141"/>
      <c r="O803" s="141"/>
      <c r="P803" s="141"/>
      <c r="Q803" s="141"/>
      <c r="R803" s="141"/>
      <c r="S803" s="141"/>
      <c r="T803" s="141"/>
    </row>
    <row r="804" spans="1:20" ht="15" thickBot="1" x14ac:dyDescent="0.35">
      <c r="A804" s="141"/>
      <c r="B804" s="141"/>
      <c r="C804" s="141"/>
      <c r="D804" s="141"/>
      <c r="E804" s="141"/>
      <c r="F804" s="141"/>
      <c r="G804" s="141"/>
      <c r="H804" s="141"/>
      <c r="I804" s="141"/>
      <c r="J804" s="141"/>
      <c r="K804" s="141"/>
      <c r="L804" s="141"/>
      <c r="M804" s="141"/>
      <c r="N804" s="141"/>
      <c r="O804" s="141"/>
      <c r="P804" s="141"/>
      <c r="Q804" s="141"/>
      <c r="R804" s="141"/>
      <c r="S804" s="141"/>
      <c r="T804" s="141"/>
    </row>
    <row r="805" spans="1:20" ht="15" thickBot="1" x14ac:dyDescent="0.35">
      <c r="A805" s="141"/>
      <c r="B805" s="141"/>
      <c r="C805" s="141"/>
      <c r="D805" s="141"/>
      <c r="E805" s="141"/>
      <c r="F805" s="141"/>
      <c r="G805" s="141"/>
      <c r="H805" s="141"/>
      <c r="I805" s="141"/>
      <c r="J805" s="141"/>
      <c r="K805" s="141"/>
      <c r="L805" s="141"/>
      <c r="M805" s="141"/>
      <c r="N805" s="141"/>
      <c r="O805" s="141"/>
      <c r="P805" s="141"/>
      <c r="Q805" s="141"/>
      <c r="R805" s="141"/>
      <c r="S805" s="141"/>
      <c r="T805" s="141"/>
    </row>
    <row r="806" spans="1:20" ht="15" thickBot="1" x14ac:dyDescent="0.35">
      <c r="A806" s="141"/>
      <c r="B806" s="141"/>
      <c r="C806" s="141"/>
      <c r="D806" s="141"/>
      <c r="E806" s="141"/>
      <c r="F806" s="141"/>
      <c r="G806" s="141"/>
      <c r="H806" s="141"/>
      <c r="I806" s="141"/>
      <c r="J806" s="141"/>
      <c r="K806" s="141"/>
      <c r="L806" s="141"/>
      <c r="M806" s="141"/>
      <c r="N806" s="141"/>
      <c r="O806" s="141"/>
      <c r="P806" s="141"/>
      <c r="Q806" s="141"/>
      <c r="R806" s="141"/>
      <c r="S806" s="141"/>
      <c r="T806" s="141"/>
    </row>
    <row r="807" spans="1:20" ht="15" thickBot="1" x14ac:dyDescent="0.35">
      <c r="A807" s="141"/>
      <c r="B807" s="141"/>
      <c r="C807" s="141"/>
      <c r="D807" s="141"/>
      <c r="E807" s="141"/>
      <c r="F807" s="141"/>
      <c r="G807" s="141"/>
      <c r="H807" s="141"/>
      <c r="I807" s="141"/>
      <c r="J807" s="141"/>
      <c r="K807" s="141"/>
      <c r="L807" s="141"/>
      <c r="M807" s="141"/>
      <c r="N807" s="141"/>
      <c r="O807" s="141"/>
      <c r="P807" s="141"/>
      <c r="Q807" s="141"/>
      <c r="R807" s="141"/>
      <c r="S807" s="141"/>
      <c r="T807" s="141"/>
    </row>
    <row r="808" spans="1:20" ht="15" thickBot="1" x14ac:dyDescent="0.35">
      <c r="A808" s="141"/>
      <c r="B808" s="141"/>
      <c r="C808" s="141"/>
      <c r="D808" s="141"/>
      <c r="E808" s="141"/>
      <c r="F808" s="141"/>
      <c r="G808" s="141"/>
      <c r="H808" s="141"/>
      <c r="I808" s="141"/>
      <c r="J808" s="141"/>
      <c r="K808" s="141"/>
      <c r="L808" s="141"/>
      <c r="M808" s="141"/>
      <c r="N808" s="141"/>
      <c r="O808" s="141"/>
      <c r="P808" s="141"/>
      <c r="Q808" s="141"/>
      <c r="R808" s="141"/>
      <c r="S808" s="141"/>
      <c r="T808" s="141"/>
    </row>
    <row r="809" spans="1:20" ht="15" thickBot="1" x14ac:dyDescent="0.35">
      <c r="A809" s="141"/>
      <c r="B809" s="141"/>
      <c r="C809" s="141"/>
      <c r="D809" s="141"/>
      <c r="E809" s="141"/>
      <c r="F809" s="141"/>
      <c r="G809" s="141"/>
      <c r="H809" s="141"/>
      <c r="I809" s="141"/>
      <c r="J809" s="141"/>
      <c r="K809" s="141"/>
      <c r="L809" s="141"/>
      <c r="M809" s="141"/>
      <c r="N809" s="141"/>
      <c r="O809" s="141"/>
      <c r="P809" s="141"/>
      <c r="Q809" s="141"/>
      <c r="R809" s="141"/>
      <c r="S809" s="141"/>
      <c r="T809" s="141"/>
    </row>
    <row r="810" spans="1:20" ht="15" thickBot="1" x14ac:dyDescent="0.35">
      <c r="A810" s="141"/>
      <c r="B810" s="141"/>
      <c r="C810" s="141"/>
      <c r="D810" s="141"/>
      <c r="E810" s="141"/>
      <c r="F810" s="141"/>
      <c r="G810" s="141"/>
      <c r="H810" s="141"/>
      <c r="I810" s="141"/>
      <c r="J810" s="141"/>
      <c r="K810" s="141"/>
      <c r="L810" s="141"/>
      <c r="M810" s="141"/>
      <c r="N810" s="141"/>
      <c r="O810" s="141"/>
      <c r="P810" s="141"/>
      <c r="Q810" s="141"/>
      <c r="R810" s="141"/>
      <c r="S810" s="141"/>
      <c r="T810" s="141"/>
    </row>
    <row r="811" spans="1:20" ht="15" thickBot="1" x14ac:dyDescent="0.35">
      <c r="A811" s="141"/>
      <c r="B811" s="141"/>
      <c r="C811" s="141"/>
      <c r="D811" s="141"/>
      <c r="E811" s="141"/>
      <c r="F811" s="141"/>
      <c r="G811" s="141"/>
      <c r="H811" s="141"/>
      <c r="I811" s="141"/>
      <c r="J811" s="141"/>
      <c r="K811" s="141"/>
      <c r="L811" s="141"/>
      <c r="M811" s="141"/>
      <c r="N811" s="141"/>
      <c r="O811" s="141"/>
      <c r="P811" s="141"/>
      <c r="Q811" s="141"/>
      <c r="R811" s="141"/>
      <c r="S811" s="141"/>
      <c r="T811" s="141"/>
    </row>
    <row r="812" spans="1:20" ht="15" thickBot="1" x14ac:dyDescent="0.35">
      <c r="A812" s="141"/>
      <c r="B812" s="141"/>
      <c r="C812" s="141"/>
      <c r="D812" s="141"/>
      <c r="E812" s="141"/>
      <c r="F812" s="141"/>
      <c r="G812" s="141"/>
      <c r="H812" s="141"/>
      <c r="I812" s="141"/>
      <c r="J812" s="141"/>
      <c r="K812" s="141"/>
      <c r="L812" s="141"/>
      <c r="M812" s="141"/>
      <c r="N812" s="141"/>
      <c r="O812" s="141"/>
      <c r="P812" s="141"/>
      <c r="Q812" s="141"/>
      <c r="R812" s="141"/>
      <c r="S812" s="141"/>
      <c r="T812" s="141"/>
    </row>
    <row r="813" spans="1:20" ht="15" thickBot="1" x14ac:dyDescent="0.35">
      <c r="A813" s="141"/>
      <c r="B813" s="141"/>
      <c r="C813" s="141"/>
      <c r="D813" s="141"/>
      <c r="E813" s="141"/>
      <c r="F813" s="141"/>
      <c r="G813" s="141"/>
      <c r="H813" s="141"/>
      <c r="I813" s="141"/>
      <c r="J813" s="141"/>
      <c r="K813" s="141"/>
      <c r="L813" s="141"/>
      <c r="M813" s="141"/>
      <c r="N813" s="141"/>
      <c r="O813" s="141"/>
      <c r="P813" s="141"/>
      <c r="Q813" s="141"/>
      <c r="R813" s="141"/>
      <c r="S813" s="141"/>
      <c r="T813" s="141"/>
    </row>
    <row r="814" spans="1:20" ht="15" thickBot="1" x14ac:dyDescent="0.35">
      <c r="A814" s="141"/>
      <c r="B814" s="141"/>
      <c r="C814" s="141"/>
      <c r="D814" s="141"/>
      <c r="E814" s="141"/>
      <c r="F814" s="141"/>
      <c r="G814" s="141"/>
      <c r="H814" s="141"/>
      <c r="I814" s="141"/>
      <c r="J814" s="141"/>
      <c r="K814" s="141"/>
      <c r="L814" s="141"/>
      <c r="M814" s="141"/>
      <c r="N814" s="141"/>
      <c r="O814" s="141"/>
      <c r="P814" s="141"/>
      <c r="Q814" s="141"/>
      <c r="R814" s="141"/>
      <c r="S814" s="141"/>
      <c r="T814" s="141"/>
    </row>
    <row r="815" spans="1:20" ht="15" thickBot="1" x14ac:dyDescent="0.35">
      <c r="A815" s="141"/>
      <c r="B815" s="141"/>
      <c r="C815" s="141"/>
      <c r="D815" s="141"/>
      <c r="E815" s="141"/>
      <c r="F815" s="141"/>
      <c r="G815" s="141"/>
      <c r="H815" s="141"/>
      <c r="I815" s="141"/>
      <c r="J815" s="141"/>
      <c r="K815" s="141"/>
      <c r="L815" s="141"/>
      <c r="M815" s="141"/>
      <c r="N815" s="141"/>
      <c r="O815" s="141"/>
      <c r="P815" s="141"/>
      <c r="Q815" s="141"/>
      <c r="R815" s="141"/>
      <c r="S815" s="141"/>
      <c r="T815" s="141"/>
    </row>
    <row r="816" spans="1:20" ht="15" thickBot="1" x14ac:dyDescent="0.35">
      <c r="A816" s="141"/>
      <c r="B816" s="141"/>
      <c r="C816" s="141"/>
      <c r="D816" s="141"/>
      <c r="E816" s="141"/>
      <c r="F816" s="141"/>
      <c r="G816" s="141"/>
      <c r="H816" s="141"/>
      <c r="I816" s="141"/>
      <c r="J816" s="141"/>
      <c r="K816" s="141"/>
      <c r="L816" s="141"/>
      <c r="M816" s="141"/>
      <c r="N816" s="141"/>
      <c r="O816" s="141"/>
      <c r="P816" s="141"/>
      <c r="Q816" s="141"/>
      <c r="R816" s="141"/>
      <c r="S816" s="141"/>
      <c r="T816" s="141"/>
    </row>
    <row r="817" spans="1:20" ht="15" thickBot="1" x14ac:dyDescent="0.35">
      <c r="A817" s="141"/>
      <c r="B817" s="141"/>
      <c r="C817" s="141"/>
      <c r="D817" s="141"/>
      <c r="E817" s="141"/>
      <c r="F817" s="141"/>
      <c r="G817" s="141"/>
      <c r="H817" s="141"/>
      <c r="I817" s="141"/>
      <c r="J817" s="141"/>
      <c r="K817" s="141"/>
      <c r="L817" s="141"/>
      <c r="M817" s="141"/>
      <c r="N817" s="141"/>
      <c r="O817" s="141"/>
      <c r="P817" s="141"/>
      <c r="Q817" s="141"/>
      <c r="R817" s="141"/>
      <c r="S817" s="141"/>
      <c r="T817" s="141"/>
    </row>
    <row r="818" spans="1:20" ht="15" thickBot="1" x14ac:dyDescent="0.35">
      <c r="A818" s="141"/>
      <c r="B818" s="141"/>
      <c r="C818" s="141"/>
      <c r="D818" s="141"/>
      <c r="E818" s="141"/>
      <c r="F818" s="141"/>
      <c r="G818" s="141"/>
      <c r="H818" s="141"/>
      <c r="I818" s="141"/>
      <c r="J818" s="141"/>
      <c r="K818" s="141"/>
      <c r="L818" s="141"/>
      <c r="M818" s="141"/>
      <c r="N818" s="141"/>
      <c r="O818" s="141"/>
      <c r="P818" s="141"/>
      <c r="Q818" s="141"/>
      <c r="R818" s="141"/>
      <c r="S818" s="141"/>
      <c r="T818" s="141"/>
    </row>
    <row r="819" spans="1:20" ht="15" thickBot="1" x14ac:dyDescent="0.35">
      <c r="A819" s="141"/>
      <c r="B819" s="141"/>
      <c r="C819" s="141"/>
      <c r="D819" s="141"/>
      <c r="E819" s="141"/>
      <c r="F819" s="141"/>
      <c r="G819" s="141"/>
      <c r="H819" s="141"/>
      <c r="I819" s="141"/>
      <c r="J819" s="141"/>
      <c r="K819" s="141"/>
      <c r="L819" s="141"/>
      <c r="M819" s="141"/>
      <c r="N819" s="141"/>
      <c r="O819" s="141"/>
      <c r="P819" s="141"/>
      <c r="Q819" s="141"/>
      <c r="R819" s="141"/>
      <c r="S819" s="141"/>
      <c r="T819" s="141"/>
    </row>
    <row r="820" spans="1:20" ht="15" thickBot="1" x14ac:dyDescent="0.35">
      <c r="A820" s="141"/>
      <c r="B820" s="141"/>
      <c r="C820" s="141"/>
      <c r="D820" s="141"/>
      <c r="E820" s="141"/>
      <c r="F820" s="141"/>
      <c r="G820" s="141"/>
      <c r="H820" s="141"/>
      <c r="I820" s="141"/>
      <c r="J820" s="141"/>
      <c r="K820" s="141"/>
      <c r="L820" s="141"/>
      <c r="M820" s="141"/>
      <c r="N820" s="141"/>
      <c r="O820" s="141"/>
      <c r="P820" s="141"/>
      <c r="Q820" s="141"/>
      <c r="R820" s="141"/>
      <c r="S820" s="141"/>
      <c r="T820" s="141"/>
    </row>
    <row r="821" spans="1:20" ht="15" thickBot="1" x14ac:dyDescent="0.35">
      <c r="A821" s="141"/>
      <c r="B821" s="141"/>
      <c r="C821" s="141"/>
      <c r="D821" s="141"/>
      <c r="E821" s="141"/>
      <c r="F821" s="141"/>
      <c r="G821" s="141"/>
      <c r="H821" s="141"/>
      <c r="I821" s="141"/>
      <c r="J821" s="141"/>
      <c r="K821" s="141"/>
      <c r="L821" s="141"/>
      <c r="M821" s="141"/>
      <c r="N821" s="141"/>
      <c r="O821" s="141"/>
      <c r="P821" s="141"/>
      <c r="Q821" s="141"/>
      <c r="R821" s="141"/>
      <c r="S821" s="141"/>
      <c r="T821" s="141"/>
    </row>
    <row r="822" spans="1:20" ht="15" thickBot="1" x14ac:dyDescent="0.35">
      <c r="A822" s="141"/>
      <c r="B822" s="141"/>
      <c r="C822" s="141"/>
      <c r="D822" s="141"/>
      <c r="E822" s="141"/>
      <c r="F822" s="141"/>
      <c r="G822" s="141"/>
      <c r="H822" s="141"/>
      <c r="I822" s="141"/>
      <c r="J822" s="141"/>
      <c r="K822" s="141"/>
      <c r="L822" s="141"/>
      <c r="M822" s="141"/>
      <c r="N822" s="141"/>
      <c r="O822" s="141"/>
      <c r="P822" s="141"/>
      <c r="Q822" s="141"/>
      <c r="R822" s="141"/>
      <c r="S822" s="141"/>
      <c r="T822" s="141"/>
    </row>
    <row r="823" spans="1:20" ht="15" thickBot="1" x14ac:dyDescent="0.35">
      <c r="A823" s="141"/>
      <c r="B823" s="141"/>
      <c r="C823" s="141"/>
      <c r="D823" s="141"/>
      <c r="E823" s="141"/>
      <c r="F823" s="141"/>
      <c r="G823" s="141"/>
      <c r="H823" s="141"/>
      <c r="I823" s="141"/>
      <c r="J823" s="141"/>
      <c r="K823" s="141"/>
      <c r="L823" s="141"/>
      <c r="M823" s="141"/>
      <c r="N823" s="141"/>
      <c r="O823" s="141"/>
      <c r="P823" s="141"/>
      <c r="Q823" s="141"/>
      <c r="R823" s="141"/>
      <c r="S823" s="141"/>
      <c r="T823" s="141"/>
    </row>
    <row r="824" spans="1:20" ht="15" thickBot="1" x14ac:dyDescent="0.35">
      <c r="A824" s="141"/>
      <c r="B824" s="141"/>
      <c r="C824" s="141"/>
      <c r="D824" s="141"/>
      <c r="E824" s="141"/>
      <c r="F824" s="141"/>
      <c r="G824" s="141"/>
      <c r="H824" s="141"/>
      <c r="I824" s="141"/>
      <c r="J824" s="141"/>
      <c r="K824" s="141"/>
      <c r="L824" s="141"/>
      <c r="M824" s="141"/>
      <c r="N824" s="141"/>
      <c r="O824" s="141"/>
      <c r="P824" s="141"/>
      <c r="Q824" s="141"/>
      <c r="R824" s="141"/>
      <c r="S824" s="141"/>
      <c r="T824" s="141"/>
    </row>
    <row r="825" spans="1:20" ht="15" thickBot="1" x14ac:dyDescent="0.35">
      <c r="A825" s="141"/>
      <c r="B825" s="141"/>
      <c r="C825" s="141"/>
      <c r="D825" s="141"/>
      <c r="E825" s="141"/>
      <c r="F825" s="141"/>
      <c r="G825" s="141"/>
      <c r="H825" s="141"/>
      <c r="I825" s="141"/>
      <c r="J825" s="141"/>
      <c r="K825" s="141"/>
      <c r="L825" s="141"/>
      <c r="M825" s="141"/>
      <c r="N825" s="141"/>
      <c r="O825" s="141"/>
      <c r="P825" s="141"/>
      <c r="Q825" s="141"/>
      <c r="R825" s="141"/>
      <c r="S825" s="141"/>
      <c r="T825" s="141"/>
    </row>
    <row r="826" spans="1:20" ht="15" thickBot="1" x14ac:dyDescent="0.35">
      <c r="A826" s="141"/>
      <c r="B826" s="141"/>
      <c r="C826" s="141"/>
      <c r="D826" s="141"/>
      <c r="E826" s="141"/>
      <c r="F826" s="141"/>
      <c r="G826" s="141"/>
      <c r="H826" s="141"/>
      <c r="I826" s="141"/>
      <c r="J826" s="141"/>
      <c r="K826" s="141"/>
      <c r="L826" s="141"/>
      <c r="M826" s="141"/>
      <c r="N826" s="141"/>
      <c r="O826" s="141"/>
      <c r="P826" s="141"/>
      <c r="Q826" s="141"/>
      <c r="R826" s="141"/>
      <c r="S826" s="141"/>
      <c r="T826" s="141"/>
    </row>
    <row r="827" spans="1:20" ht="15" thickBot="1" x14ac:dyDescent="0.35">
      <c r="A827" s="141"/>
      <c r="B827" s="141"/>
      <c r="C827" s="141"/>
      <c r="D827" s="141"/>
      <c r="E827" s="141"/>
      <c r="F827" s="141"/>
      <c r="G827" s="141"/>
      <c r="H827" s="141"/>
      <c r="I827" s="141"/>
      <c r="J827" s="141"/>
      <c r="K827" s="141"/>
      <c r="L827" s="141"/>
      <c r="M827" s="141"/>
      <c r="N827" s="141"/>
      <c r="O827" s="141"/>
      <c r="P827" s="141"/>
      <c r="Q827" s="141"/>
      <c r="R827" s="141"/>
      <c r="S827" s="141"/>
      <c r="T827" s="141"/>
    </row>
    <row r="828" spans="1:20" ht="15" thickBot="1" x14ac:dyDescent="0.35">
      <c r="A828" s="141"/>
      <c r="B828" s="141"/>
      <c r="C828" s="141"/>
      <c r="D828" s="141"/>
      <c r="E828" s="141"/>
      <c r="F828" s="141"/>
      <c r="G828" s="141"/>
      <c r="H828" s="141"/>
      <c r="I828" s="141"/>
      <c r="J828" s="141"/>
      <c r="K828" s="141"/>
      <c r="L828" s="141"/>
      <c r="M828" s="141"/>
      <c r="N828" s="141"/>
      <c r="O828" s="141"/>
      <c r="P828" s="141"/>
      <c r="Q828" s="141"/>
      <c r="R828" s="141"/>
      <c r="S828" s="141"/>
      <c r="T828" s="141"/>
    </row>
    <row r="829" spans="1:20" ht="15" thickBot="1" x14ac:dyDescent="0.35">
      <c r="A829" s="141"/>
      <c r="B829" s="141"/>
      <c r="C829" s="141"/>
      <c r="D829" s="141"/>
      <c r="E829" s="141"/>
      <c r="F829" s="141"/>
      <c r="G829" s="141"/>
      <c r="H829" s="141"/>
      <c r="I829" s="141"/>
      <c r="J829" s="141"/>
      <c r="K829" s="141"/>
      <c r="L829" s="141"/>
      <c r="M829" s="141"/>
      <c r="N829" s="141"/>
      <c r="O829" s="141"/>
      <c r="P829" s="141"/>
      <c r="Q829" s="141"/>
      <c r="R829" s="141"/>
      <c r="S829" s="141"/>
      <c r="T829" s="141"/>
    </row>
    <row r="830" spans="1:20" ht="15" thickBot="1" x14ac:dyDescent="0.35">
      <c r="A830" s="141"/>
      <c r="B830" s="141"/>
      <c r="C830" s="141"/>
      <c r="D830" s="141"/>
      <c r="E830" s="141"/>
      <c r="F830" s="141"/>
      <c r="G830" s="141"/>
      <c r="H830" s="141"/>
      <c r="I830" s="141"/>
      <c r="J830" s="141"/>
      <c r="K830" s="141"/>
      <c r="L830" s="141"/>
      <c r="M830" s="141"/>
      <c r="N830" s="141"/>
      <c r="O830" s="141"/>
      <c r="P830" s="141"/>
      <c r="Q830" s="141"/>
      <c r="R830" s="141"/>
      <c r="S830" s="141"/>
      <c r="T830" s="141"/>
    </row>
    <row r="831" spans="1:20" ht="15" thickBot="1" x14ac:dyDescent="0.35">
      <c r="A831" s="141"/>
      <c r="B831" s="141"/>
      <c r="C831" s="141"/>
      <c r="D831" s="141"/>
      <c r="E831" s="141"/>
      <c r="F831" s="141"/>
      <c r="G831" s="141"/>
      <c r="H831" s="141"/>
      <c r="I831" s="141"/>
      <c r="J831" s="141"/>
      <c r="K831" s="141"/>
      <c r="L831" s="141"/>
      <c r="M831" s="141"/>
      <c r="N831" s="141"/>
      <c r="O831" s="141"/>
      <c r="P831" s="141"/>
      <c r="Q831" s="141"/>
      <c r="R831" s="141"/>
      <c r="S831" s="141"/>
      <c r="T831" s="141"/>
    </row>
    <row r="832" spans="1:20" ht="15" thickBot="1" x14ac:dyDescent="0.35">
      <c r="A832" s="141"/>
      <c r="B832" s="141"/>
      <c r="C832" s="141"/>
      <c r="D832" s="141"/>
      <c r="E832" s="141"/>
      <c r="F832" s="141"/>
      <c r="G832" s="141"/>
      <c r="H832" s="141"/>
      <c r="I832" s="141"/>
      <c r="J832" s="141"/>
      <c r="K832" s="141"/>
      <c r="L832" s="141"/>
      <c r="M832" s="141"/>
      <c r="N832" s="141"/>
      <c r="O832" s="141"/>
      <c r="P832" s="141"/>
      <c r="Q832" s="141"/>
      <c r="R832" s="141"/>
      <c r="S832" s="141"/>
      <c r="T832" s="141"/>
    </row>
    <row r="833" spans="1:20" ht="15" thickBot="1" x14ac:dyDescent="0.35">
      <c r="A833" s="141"/>
      <c r="B833" s="141"/>
      <c r="C833" s="141"/>
      <c r="D833" s="141"/>
      <c r="E833" s="141"/>
      <c r="F833" s="141"/>
      <c r="G833" s="141"/>
      <c r="H833" s="141"/>
      <c r="I833" s="141"/>
      <c r="J833" s="141"/>
      <c r="K833" s="141"/>
      <c r="L833" s="141"/>
      <c r="M833" s="141"/>
      <c r="N833" s="141"/>
      <c r="O833" s="141"/>
      <c r="P833" s="141"/>
      <c r="Q833" s="141"/>
      <c r="R833" s="141"/>
      <c r="S833" s="141"/>
      <c r="T833" s="141"/>
    </row>
    <row r="834" spans="1:20" ht="15" thickBot="1" x14ac:dyDescent="0.35">
      <c r="A834" s="141"/>
      <c r="B834" s="141"/>
      <c r="C834" s="141"/>
      <c r="D834" s="141"/>
      <c r="E834" s="141"/>
      <c r="F834" s="141"/>
      <c r="G834" s="141"/>
      <c r="H834" s="141"/>
      <c r="I834" s="141"/>
      <c r="J834" s="141"/>
      <c r="K834" s="141"/>
      <c r="L834" s="141"/>
      <c r="M834" s="141"/>
      <c r="N834" s="141"/>
      <c r="O834" s="141"/>
      <c r="P834" s="141"/>
      <c r="Q834" s="141"/>
      <c r="R834" s="141"/>
      <c r="S834" s="141"/>
      <c r="T834" s="141"/>
    </row>
    <row r="835" spans="1:20" ht="15" thickBot="1" x14ac:dyDescent="0.35">
      <c r="A835" s="141"/>
      <c r="B835" s="141"/>
      <c r="C835" s="141"/>
      <c r="D835" s="141"/>
      <c r="E835" s="141"/>
      <c r="F835" s="141"/>
      <c r="G835" s="141"/>
      <c r="H835" s="141"/>
      <c r="I835" s="141"/>
      <c r="J835" s="141"/>
      <c r="K835" s="141"/>
      <c r="L835" s="141"/>
      <c r="M835" s="141"/>
      <c r="N835" s="141"/>
      <c r="O835" s="141"/>
      <c r="P835" s="141"/>
      <c r="Q835" s="141"/>
      <c r="R835" s="141"/>
      <c r="S835" s="141"/>
      <c r="T835" s="141"/>
    </row>
    <row r="836" spans="1:20" ht="15" thickBot="1" x14ac:dyDescent="0.35">
      <c r="A836" s="141"/>
      <c r="B836" s="141"/>
      <c r="C836" s="141"/>
      <c r="D836" s="141"/>
      <c r="E836" s="141"/>
      <c r="F836" s="141"/>
      <c r="G836" s="141"/>
      <c r="H836" s="141"/>
      <c r="I836" s="141"/>
      <c r="J836" s="141"/>
      <c r="K836" s="141"/>
      <c r="L836" s="141"/>
      <c r="M836" s="141"/>
      <c r="N836" s="141"/>
      <c r="O836" s="141"/>
      <c r="P836" s="141"/>
      <c r="Q836" s="141"/>
      <c r="R836" s="141"/>
      <c r="S836" s="141"/>
      <c r="T836" s="141"/>
    </row>
    <row r="837" spans="1:20" ht="15" thickBot="1" x14ac:dyDescent="0.35">
      <c r="A837" s="141"/>
      <c r="B837" s="141"/>
      <c r="C837" s="141"/>
      <c r="D837" s="141"/>
      <c r="E837" s="141"/>
      <c r="F837" s="141"/>
      <c r="G837" s="141"/>
      <c r="H837" s="141"/>
      <c r="I837" s="141"/>
      <c r="J837" s="141"/>
      <c r="K837" s="141"/>
      <c r="L837" s="141"/>
      <c r="M837" s="141"/>
      <c r="N837" s="141"/>
      <c r="O837" s="141"/>
      <c r="P837" s="141"/>
      <c r="Q837" s="141"/>
      <c r="R837" s="141"/>
      <c r="S837" s="141"/>
      <c r="T837" s="141"/>
    </row>
    <row r="838" spans="1:20" ht="15" thickBot="1" x14ac:dyDescent="0.35">
      <c r="A838" s="141"/>
      <c r="B838" s="141"/>
      <c r="C838" s="141"/>
      <c r="D838" s="141"/>
      <c r="E838" s="141"/>
      <c r="F838" s="141"/>
      <c r="G838" s="141"/>
      <c r="H838" s="141"/>
      <c r="I838" s="141"/>
      <c r="J838" s="141"/>
      <c r="K838" s="141"/>
      <c r="L838" s="141"/>
      <c r="M838" s="141"/>
      <c r="N838" s="141"/>
      <c r="O838" s="141"/>
      <c r="P838" s="141"/>
      <c r="Q838" s="141"/>
      <c r="R838" s="141"/>
      <c r="S838" s="141"/>
      <c r="T838" s="141"/>
    </row>
    <row r="839" spans="1:20" ht="15" thickBot="1" x14ac:dyDescent="0.35">
      <c r="A839" s="141"/>
      <c r="B839" s="141"/>
      <c r="C839" s="141"/>
      <c r="D839" s="141"/>
      <c r="E839" s="141"/>
      <c r="F839" s="141"/>
      <c r="G839" s="141"/>
      <c r="H839" s="141"/>
      <c r="I839" s="141"/>
      <c r="J839" s="141"/>
      <c r="K839" s="141"/>
      <c r="L839" s="141"/>
      <c r="M839" s="141"/>
      <c r="N839" s="141"/>
      <c r="O839" s="141"/>
      <c r="P839" s="141"/>
      <c r="Q839" s="141"/>
      <c r="R839" s="141"/>
      <c r="S839" s="141"/>
      <c r="T839" s="141"/>
    </row>
    <row r="840" spans="1:20" ht="15" thickBot="1" x14ac:dyDescent="0.35">
      <c r="A840" s="141"/>
      <c r="B840" s="141"/>
      <c r="C840" s="141"/>
      <c r="D840" s="141"/>
      <c r="E840" s="141"/>
      <c r="F840" s="141"/>
      <c r="G840" s="141"/>
      <c r="H840" s="141"/>
      <c r="I840" s="141"/>
      <c r="J840" s="141"/>
      <c r="K840" s="141"/>
      <c r="L840" s="141"/>
      <c r="M840" s="141"/>
      <c r="N840" s="141"/>
      <c r="O840" s="141"/>
      <c r="P840" s="141"/>
      <c r="Q840" s="141"/>
      <c r="R840" s="141"/>
      <c r="S840" s="141"/>
      <c r="T840" s="141"/>
    </row>
    <row r="841" spans="1:20" ht="15" thickBot="1" x14ac:dyDescent="0.35">
      <c r="A841" s="141"/>
      <c r="B841" s="141"/>
      <c r="C841" s="141"/>
      <c r="D841" s="141"/>
      <c r="E841" s="141"/>
      <c r="F841" s="141"/>
      <c r="G841" s="141"/>
      <c r="H841" s="141"/>
      <c r="I841" s="141"/>
      <c r="J841" s="141"/>
      <c r="K841" s="141"/>
      <c r="L841" s="141"/>
      <c r="M841" s="141"/>
      <c r="N841" s="141"/>
      <c r="O841" s="141"/>
      <c r="P841" s="141"/>
      <c r="Q841" s="141"/>
      <c r="R841" s="141"/>
      <c r="S841" s="141"/>
      <c r="T841" s="141"/>
    </row>
    <row r="842" spans="1:20" ht="15" thickBot="1" x14ac:dyDescent="0.35">
      <c r="A842" s="141"/>
      <c r="B842" s="141"/>
      <c r="C842" s="141"/>
      <c r="D842" s="141"/>
      <c r="E842" s="141"/>
      <c r="F842" s="141"/>
      <c r="G842" s="141"/>
      <c r="H842" s="141"/>
      <c r="I842" s="141"/>
      <c r="J842" s="141"/>
      <c r="K842" s="141"/>
      <c r="L842" s="141"/>
      <c r="M842" s="141"/>
      <c r="N842" s="141"/>
      <c r="O842" s="141"/>
      <c r="P842" s="141"/>
      <c r="Q842" s="141"/>
      <c r="R842" s="141"/>
      <c r="S842" s="141"/>
      <c r="T842" s="141"/>
    </row>
    <row r="843" spans="1:20" ht="15" thickBot="1" x14ac:dyDescent="0.35">
      <c r="A843" s="141"/>
      <c r="B843" s="141"/>
      <c r="C843" s="141"/>
      <c r="D843" s="141"/>
      <c r="E843" s="141"/>
      <c r="F843" s="141"/>
      <c r="G843" s="141"/>
      <c r="H843" s="141"/>
      <c r="I843" s="141"/>
      <c r="J843" s="141"/>
      <c r="K843" s="141"/>
      <c r="L843" s="141"/>
      <c r="M843" s="141"/>
      <c r="N843" s="141"/>
      <c r="O843" s="141"/>
      <c r="P843" s="141"/>
      <c r="Q843" s="141"/>
      <c r="R843" s="141"/>
      <c r="S843" s="141"/>
      <c r="T843" s="141"/>
    </row>
    <row r="844" spans="1:20" ht="15" thickBot="1" x14ac:dyDescent="0.35">
      <c r="A844" s="141"/>
      <c r="B844" s="141"/>
      <c r="C844" s="141"/>
      <c r="D844" s="141"/>
      <c r="E844" s="141"/>
      <c r="F844" s="141"/>
      <c r="G844" s="141"/>
      <c r="H844" s="141"/>
      <c r="I844" s="141"/>
      <c r="J844" s="141"/>
      <c r="K844" s="141"/>
      <c r="L844" s="141"/>
      <c r="M844" s="141"/>
      <c r="N844" s="141"/>
      <c r="O844" s="141"/>
      <c r="P844" s="141"/>
      <c r="Q844" s="141"/>
      <c r="R844" s="141"/>
      <c r="S844" s="141"/>
      <c r="T844" s="141"/>
    </row>
    <row r="845" spans="1:20" ht="15" thickBot="1" x14ac:dyDescent="0.35">
      <c r="A845" s="141"/>
      <c r="B845" s="141"/>
      <c r="C845" s="141"/>
      <c r="D845" s="141"/>
      <c r="E845" s="141"/>
      <c r="F845" s="141"/>
      <c r="G845" s="141"/>
      <c r="H845" s="141"/>
      <c r="I845" s="141"/>
      <c r="J845" s="141"/>
      <c r="K845" s="141"/>
      <c r="L845" s="141"/>
      <c r="M845" s="141"/>
      <c r="N845" s="141"/>
      <c r="O845" s="141"/>
      <c r="P845" s="141"/>
      <c r="Q845" s="141"/>
      <c r="R845" s="141"/>
      <c r="S845" s="141"/>
      <c r="T845" s="141"/>
    </row>
    <row r="846" spans="1:20" ht="15" thickBot="1" x14ac:dyDescent="0.35">
      <c r="A846" s="141"/>
      <c r="B846" s="141"/>
      <c r="C846" s="141"/>
      <c r="D846" s="141"/>
      <c r="E846" s="141"/>
      <c r="F846" s="141"/>
      <c r="G846" s="141"/>
      <c r="H846" s="141"/>
      <c r="I846" s="141"/>
      <c r="J846" s="141"/>
      <c r="K846" s="141"/>
      <c r="L846" s="141"/>
      <c r="M846" s="141"/>
      <c r="N846" s="141"/>
      <c r="O846" s="141"/>
      <c r="P846" s="141"/>
      <c r="Q846" s="141"/>
      <c r="R846" s="141"/>
      <c r="S846" s="141"/>
      <c r="T846" s="141"/>
    </row>
    <row r="847" spans="1:20" ht="15" thickBot="1" x14ac:dyDescent="0.35">
      <c r="A847" s="141"/>
      <c r="B847" s="141"/>
      <c r="C847" s="141"/>
      <c r="D847" s="141"/>
      <c r="E847" s="141"/>
      <c r="F847" s="141"/>
      <c r="G847" s="141"/>
      <c r="H847" s="141"/>
      <c r="I847" s="141"/>
      <c r="J847" s="141"/>
      <c r="K847" s="141"/>
      <c r="L847" s="141"/>
      <c r="M847" s="141"/>
      <c r="N847" s="141"/>
      <c r="O847" s="141"/>
      <c r="P847" s="141"/>
      <c r="Q847" s="141"/>
      <c r="R847" s="141"/>
      <c r="S847" s="141"/>
      <c r="T847" s="141"/>
    </row>
    <row r="848" spans="1:20" ht="15" thickBot="1" x14ac:dyDescent="0.35">
      <c r="A848" s="141"/>
      <c r="B848" s="141"/>
      <c r="C848" s="141"/>
      <c r="D848" s="141"/>
      <c r="E848" s="141"/>
      <c r="F848" s="141"/>
      <c r="G848" s="141"/>
      <c r="H848" s="141"/>
      <c r="I848" s="141"/>
      <c r="J848" s="141"/>
      <c r="K848" s="141"/>
      <c r="L848" s="141"/>
      <c r="M848" s="141"/>
      <c r="N848" s="141"/>
      <c r="O848" s="141"/>
      <c r="P848" s="141"/>
      <c r="Q848" s="141"/>
      <c r="R848" s="141"/>
      <c r="S848" s="141"/>
      <c r="T848" s="141"/>
    </row>
    <row r="849" spans="1:20" ht="15" thickBot="1" x14ac:dyDescent="0.35">
      <c r="A849" s="141"/>
      <c r="B849" s="141"/>
      <c r="C849" s="141"/>
      <c r="D849" s="141"/>
      <c r="E849" s="141"/>
      <c r="F849" s="141"/>
      <c r="G849" s="141"/>
      <c r="H849" s="141"/>
      <c r="I849" s="141"/>
      <c r="J849" s="141"/>
      <c r="K849" s="141"/>
      <c r="L849" s="141"/>
      <c r="M849" s="141"/>
      <c r="N849" s="141"/>
      <c r="O849" s="141"/>
      <c r="P849" s="141"/>
      <c r="Q849" s="141"/>
      <c r="R849" s="141"/>
      <c r="S849" s="141"/>
      <c r="T849" s="141"/>
    </row>
    <row r="850" spans="1:20" ht="15" thickBot="1" x14ac:dyDescent="0.35">
      <c r="A850" s="141"/>
      <c r="B850" s="141"/>
      <c r="C850" s="141"/>
      <c r="D850" s="141"/>
      <c r="E850" s="141"/>
      <c r="F850" s="141"/>
      <c r="G850" s="141"/>
      <c r="H850" s="141"/>
      <c r="I850" s="141"/>
      <c r="J850" s="141"/>
      <c r="K850" s="141"/>
      <c r="L850" s="141"/>
      <c r="M850" s="141"/>
      <c r="N850" s="141"/>
      <c r="O850" s="141"/>
      <c r="P850" s="141"/>
      <c r="Q850" s="141"/>
      <c r="R850" s="141"/>
      <c r="S850" s="141"/>
      <c r="T850" s="141"/>
    </row>
    <row r="851" spans="1:20" ht="15" thickBot="1" x14ac:dyDescent="0.35">
      <c r="A851" s="141"/>
      <c r="B851" s="141"/>
      <c r="C851" s="141"/>
      <c r="D851" s="141"/>
      <c r="E851" s="141"/>
      <c r="F851" s="141"/>
      <c r="G851" s="141"/>
      <c r="H851" s="141"/>
      <c r="I851" s="141"/>
      <c r="J851" s="141"/>
      <c r="K851" s="141"/>
      <c r="L851" s="141"/>
      <c r="M851" s="141"/>
      <c r="N851" s="141"/>
      <c r="O851" s="141"/>
      <c r="P851" s="141"/>
      <c r="Q851" s="141"/>
      <c r="R851" s="141"/>
      <c r="S851" s="141"/>
      <c r="T851" s="141"/>
    </row>
    <row r="852" spans="1:20" ht="15" thickBot="1" x14ac:dyDescent="0.35">
      <c r="A852" s="141"/>
      <c r="B852" s="141"/>
      <c r="C852" s="141"/>
      <c r="D852" s="141"/>
      <c r="E852" s="141"/>
      <c r="F852" s="141"/>
      <c r="G852" s="141"/>
      <c r="H852" s="141"/>
      <c r="I852" s="141"/>
      <c r="J852" s="141"/>
      <c r="K852" s="141"/>
      <c r="L852" s="141"/>
      <c r="M852" s="141"/>
      <c r="N852" s="141"/>
      <c r="O852" s="141"/>
      <c r="P852" s="141"/>
      <c r="Q852" s="141"/>
      <c r="R852" s="141"/>
      <c r="S852" s="141"/>
      <c r="T852" s="141"/>
    </row>
    <row r="853" spans="1:20" ht="15" thickBot="1" x14ac:dyDescent="0.35">
      <c r="A853" s="141"/>
      <c r="B853" s="141"/>
      <c r="C853" s="141"/>
      <c r="D853" s="141"/>
      <c r="E853" s="141"/>
      <c r="F853" s="141"/>
      <c r="G853" s="141"/>
      <c r="H853" s="141"/>
      <c r="I853" s="141"/>
      <c r="J853" s="141"/>
      <c r="K853" s="141"/>
      <c r="L853" s="141"/>
      <c r="M853" s="141"/>
      <c r="N853" s="141"/>
      <c r="O853" s="141"/>
      <c r="P853" s="141"/>
      <c r="Q853" s="141"/>
      <c r="R853" s="141"/>
      <c r="S853" s="141"/>
      <c r="T853" s="141"/>
    </row>
    <row r="854" spans="1:20" ht="15" thickBot="1" x14ac:dyDescent="0.35">
      <c r="A854" s="141"/>
      <c r="B854" s="141"/>
      <c r="C854" s="141"/>
      <c r="D854" s="141"/>
      <c r="E854" s="141"/>
      <c r="F854" s="141"/>
      <c r="G854" s="141"/>
      <c r="H854" s="141"/>
      <c r="I854" s="141"/>
      <c r="J854" s="141"/>
      <c r="K854" s="141"/>
      <c r="L854" s="141"/>
      <c r="M854" s="141"/>
      <c r="N854" s="141"/>
      <c r="O854" s="141"/>
      <c r="P854" s="141"/>
      <c r="Q854" s="141"/>
      <c r="R854" s="141"/>
      <c r="S854" s="141"/>
      <c r="T854" s="141"/>
    </row>
    <row r="855" spans="1:20" ht="15" thickBot="1" x14ac:dyDescent="0.35">
      <c r="A855" s="141"/>
      <c r="B855" s="141"/>
      <c r="C855" s="141"/>
      <c r="D855" s="141"/>
      <c r="E855" s="141"/>
      <c r="F855" s="141"/>
      <c r="G855" s="141"/>
      <c r="H855" s="141"/>
      <c r="I855" s="141"/>
      <c r="J855" s="141"/>
      <c r="K855" s="141"/>
      <c r="L855" s="141"/>
      <c r="M855" s="141"/>
      <c r="N855" s="141"/>
      <c r="O855" s="141"/>
      <c r="P855" s="141"/>
      <c r="Q855" s="141"/>
      <c r="R855" s="141"/>
      <c r="S855" s="141"/>
      <c r="T855" s="141"/>
    </row>
    <row r="856" spans="1:20" ht="15" thickBot="1" x14ac:dyDescent="0.35">
      <c r="A856" s="141"/>
      <c r="B856" s="141"/>
      <c r="C856" s="141"/>
      <c r="D856" s="141"/>
      <c r="E856" s="141"/>
      <c r="F856" s="141"/>
      <c r="G856" s="141"/>
      <c r="H856" s="141"/>
      <c r="I856" s="141"/>
      <c r="J856" s="141"/>
      <c r="K856" s="141"/>
      <c r="L856" s="141"/>
      <c r="M856" s="141"/>
      <c r="N856" s="141"/>
      <c r="O856" s="141"/>
      <c r="P856" s="141"/>
      <c r="Q856" s="141"/>
      <c r="R856" s="141"/>
      <c r="S856" s="141"/>
      <c r="T856" s="141"/>
    </row>
    <row r="857" spans="1:20" ht="15" thickBot="1" x14ac:dyDescent="0.35">
      <c r="A857" s="141"/>
      <c r="B857" s="141"/>
      <c r="C857" s="141"/>
      <c r="D857" s="141"/>
      <c r="E857" s="141"/>
      <c r="F857" s="141"/>
      <c r="G857" s="141"/>
      <c r="H857" s="141"/>
      <c r="I857" s="141"/>
      <c r="J857" s="141"/>
      <c r="K857" s="141"/>
      <c r="L857" s="141"/>
      <c r="M857" s="141"/>
      <c r="N857" s="141"/>
      <c r="O857" s="141"/>
      <c r="P857" s="141"/>
      <c r="Q857" s="141"/>
      <c r="R857" s="141"/>
      <c r="S857" s="141"/>
      <c r="T857" s="141"/>
    </row>
    <row r="858" spans="1:20" ht="15" thickBot="1" x14ac:dyDescent="0.35">
      <c r="A858" s="141"/>
      <c r="B858" s="141"/>
      <c r="C858" s="141"/>
      <c r="D858" s="141"/>
      <c r="E858" s="141"/>
      <c r="F858" s="141"/>
      <c r="G858" s="141"/>
      <c r="H858" s="141"/>
      <c r="I858" s="141"/>
      <c r="J858" s="141"/>
      <c r="K858" s="141"/>
      <c r="L858" s="141"/>
      <c r="M858" s="141"/>
      <c r="N858" s="141"/>
      <c r="O858" s="141"/>
      <c r="P858" s="141"/>
      <c r="Q858" s="141"/>
      <c r="R858" s="141"/>
      <c r="S858" s="141"/>
      <c r="T858" s="141"/>
    </row>
    <row r="859" spans="1:20" ht="15" thickBot="1" x14ac:dyDescent="0.35">
      <c r="A859" s="141"/>
      <c r="B859" s="141"/>
      <c r="C859" s="141"/>
      <c r="D859" s="141"/>
      <c r="E859" s="141"/>
      <c r="F859" s="141"/>
      <c r="G859" s="141"/>
      <c r="H859" s="141"/>
      <c r="I859" s="141"/>
      <c r="J859" s="141"/>
      <c r="K859" s="141"/>
      <c r="L859" s="141"/>
      <c r="M859" s="141"/>
      <c r="N859" s="141"/>
      <c r="O859" s="141"/>
      <c r="P859" s="141"/>
      <c r="Q859" s="141"/>
      <c r="R859" s="141"/>
      <c r="S859" s="141"/>
      <c r="T859" s="141"/>
    </row>
    <row r="860" spans="1:20" ht="15" thickBot="1" x14ac:dyDescent="0.35">
      <c r="A860" s="141"/>
      <c r="B860" s="141"/>
      <c r="C860" s="141"/>
      <c r="D860" s="141"/>
      <c r="E860" s="141"/>
      <c r="F860" s="141"/>
      <c r="G860" s="141"/>
      <c r="H860" s="141"/>
      <c r="I860" s="141"/>
      <c r="J860" s="141"/>
      <c r="K860" s="141"/>
      <c r="L860" s="141"/>
      <c r="M860" s="141"/>
      <c r="N860" s="141"/>
      <c r="O860" s="141"/>
      <c r="P860" s="141"/>
      <c r="Q860" s="141"/>
      <c r="R860" s="141"/>
      <c r="S860" s="141"/>
      <c r="T860" s="141"/>
    </row>
    <row r="861" spans="1:20" ht="15" thickBot="1" x14ac:dyDescent="0.35">
      <c r="A861" s="141"/>
      <c r="B861" s="141"/>
      <c r="C861" s="141"/>
      <c r="D861" s="141"/>
      <c r="E861" s="141"/>
      <c r="F861" s="141"/>
      <c r="G861" s="141"/>
      <c r="H861" s="141"/>
      <c r="I861" s="141"/>
      <c r="J861" s="141"/>
      <c r="K861" s="141"/>
      <c r="L861" s="141"/>
      <c r="M861" s="141"/>
      <c r="N861" s="141"/>
      <c r="O861" s="141"/>
      <c r="P861" s="141"/>
      <c r="Q861" s="141"/>
      <c r="R861" s="141"/>
      <c r="S861" s="141"/>
      <c r="T861" s="141"/>
    </row>
    <row r="862" spans="1:20" ht="15" thickBot="1" x14ac:dyDescent="0.35">
      <c r="A862" s="141"/>
      <c r="B862" s="141"/>
      <c r="C862" s="141"/>
      <c r="D862" s="141"/>
      <c r="E862" s="141"/>
      <c r="F862" s="141"/>
      <c r="G862" s="141"/>
      <c r="H862" s="141"/>
      <c r="I862" s="141"/>
      <c r="J862" s="141"/>
      <c r="K862" s="141"/>
      <c r="L862" s="141"/>
      <c r="M862" s="141"/>
      <c r="N862" s="141"/>
      <c r="O862" s="141"/>
      <c r="P862" s="141"/>
      <c r="Q862" s="141"/>
      <c r="R862" s="141"/>
      <c r="S862" s="141"/>
      <c r="T862" s="141"/>
    </row>
    <row r="863" spans="1:20" ht="15" thickBot="1" x14ac:dyDescent="0.35">
      <c r="A863" s="141"/>
      <c r="B863" s="141"/>
      <c r="C863" s="141"/>
      <c r="D863" s="141"/>
      <c r="E863" s="141"/>
      <c r="F863" s="141"/>
      <c r="G863" s="141"/>
      <c r="H863" s="141"/>
      <c r="I863" s="141"/>
      <c r="J863" s="141"/>
      <c r="K863" s="141"/>
      <c r="L863" s="141"/>
      <c r="M863" s="141"/>
      <c r="N863" s="141"/>
      <c r="O863" s="141"/>
      <c r="P863" s="141"/>
      <c r="Q863" s="141"/>
      <c r="R863" s="141"/>
      <c r="S863" s="141"/>
      <c r="T863" s="141"/>
    </row>
    <row r="864" spans="1:20" ht="15" thickBot="1" x14ac:dyDescent="0.35">
      <c r="A864" s="141"/>
      <c r="B864" s="141"/>
      <c r="C864" s="141"/>
      <c r="D864" s="141"/>
      <c r="E864" s="141"/>
      <c r="F864" s="141"/>
      <c r="G864" s="141"/>
      <c r="H864" s="141"/>
      <c r="I864" s="141"/>
      <c r="J864" s="141"/>
      <c r="K864" s="141"/>
      <c r="L864" s="141"/>
      <c r="M864" s="141"/>
      <c r="N864" s="141"/>
      <c r="O864" s="141"/>
      <c r="P864" s="141"/>
      <c r="Q864" s="141"/>
      <c r="R864" s="141"/>
      <c r="S864" s="141"/>
      <c r="T864" s="141"/>
    </row>
    <row r="865" spans="1:20" ht="15" thickBot="1" x14ac:dyDescent="0.35">
      <c r="A865" s="141"/>
      <c r="B865" s="141"/>
      <c r="C865" s="141"/>
      <c r="D865" s="141"/>
      <c r="E865" s="141"/>
      <c r="F865" s="141"/>
      <c r="G865" s="141"/>
      <c r="H865" s="141"/>
      <c r="I865" s="141"/>
      <c r="J865" s="141"/>
      <c r="K865" s="141"/>
      <c r="L865" s="141"/>
      <c r="M865" s="141"/>
      <c r="N865" s="141"/>
      <c r="O865" s="141"/>
      <c r="P865" s="141"/>
      <c r="Q865" s="141"/>
      <c r="R865" s="141"/>
      <c r="S865" s="141"/>
      <c r="T865" s="141"/>
    </row>
    <row r="866" spans="1:20" ht="15" thickBot="1" x14ac:dyDescent="0.35">
      <c r="A866" s="141"/>
      <c r="B866" s="141"/>
      <c r="C866" s="141"/>
      <c r="D866" s="141"/>
      <c r="E866" s="141"/>
      <c r="F866" s="141"/>
      <c r="G866" s="141"/>
      <c r="H866" s="141"/>
      <c r="I866" s="141"/>
      <c r="J866" s="141"/>
      <c r="K866" s="141"/>
      <c r="L866" s="141"/>
      <c r="M866" s="141"/>
      <c r="N866" s="141"/>
      <c r="O866" s="141"/>
      <c r="P866" s="141"/>
      <c r="Q866" s="141"/>
      <c r="R866" s="141"/>
      <c r="S866" s="141"/>
      <c r="T866" s="141"/>
    </row>
    <row r="867" spans="1:20" ht="15" thickBot="1" x14ac:dyDescent="0.35">
      <c r="A867" s="141"/>
      <c r="B867" s="141"/>
      <c r="C867" s="141"/>
      <c r="D867" s="141"/>
      <c r="E867" s="141"/>
      <c r="F867" s="141"/>
      <c r="G867" s="141"/>
      <c r="H867" s="141"/>
      <c r="I867" s="141"/>
      <c r="J867" s="141"/>
      <c r="K867" s="141"/>
      <c r="L867" s="141"/>
      <c r="M867" s="141"/>
      <c r="N867" s="141"/>
      <c r="O867" s="141"/>
      <c r="P867" s="141"/>
      <c r="Q867" s="141"/>
      <c r="R867" s="141"/>
      <c r="S867" s="141"/>
      <c r="T867" s="141"/>
    </row>
    <row r="868" spans="1:20" ht="15" thickBot="1" x14ac:dyDescent="0.35">
      <c r="A868" s="141"/>
      <c r="B868" s="141"/>
      <c r="C868" s="141"/>
      <c r="D868" s="141"/>
      <c r="E868" s="141"/>
      <c r="F868" s="141"/>
      <c r="G868" s="141"/>
      <c r="H868" s="141"/>
      <c r="I868" s="141"/>
      <c r="J868" s="141"/>
      <c r="K868" s="141"/>
      <c r="L868" s="141"/>
      <c r="M868" s="141"/>
      <c r="N868" s="141"/>
      <c r="O868" s="141"/>
      <c r="P868" s="141"/>
      <c r="Q868" s="141"/>
      <c r="R868" s="141"/>
      <c r="S868" s="141"/>
      <c r="T868" s="141"/>
    </row>
    <row r="869" spans="1:20" ht="15" thickBot="1" x14ac:dyDescent="0.35">
      <c r="A869" s="141"/>
      <c r="B869" s="141"/>
      <c r="C869" s="141"/>
      <c r="D869" s="141"/>
      <c r="E869" s="141"/>
      <c r="F869" s="141"/>
      <c r="G869" s="141"/>
      <c r="H869" s="141"/>
      <c r="I869" s="141"/>
      <c r="J869" s="141"/>
      <c r="K869" s="141"/>
      <c r="L869" s="141"/>
      <c r="M869" s="141"/>
      <c r="N869" s="141"/>
      <c r="O869" s="141"/>
      <c r="P869" s="141"/>
      <c r="Q869" s="141"/>
      <c r="R869" s="141"/>
      <c r="S869" s="141"/>
      <c r="T869" s="141"/>
    </row>
    <row r="870" spans="1:20" ht="15" thickBot="1" x14ac:dyDescent="0.35">
      <c r="A870" s="141"/>
      <c r="B870" s="141"/>
      <c r="C870" s="141"/>
      <c r="D870" s="141"/>
      <c r="E870" s="141"/>
      <c r="F870" s="141"/>
      <c r="G870" s="141"/>
      <c r="H870" s="141"/>
      <c r="I870" s="141"/>
      <c r="J870" s="141"/>
      <c r="K870" s="141"/>
      <c r="L870" s="141"/>
      <c r="M870" s="141"/>
      <c r="N870" s="141"/>
      <c r="O870" s="141"/>
      <c r="P870" s="141"/>
      <c r="Q870" s="141"/>
      <c r="R870" s="141"/>
      <c r="S870" s="141"/>
      <c r="T870" s="141"/>
    </row>
    <row r="871" spans="1:20" ht="15" thickBot="1" x14ac:dyDescent="0.35">
      <c r="A871" s="141"/>
      <c r="B871" s="141"/>
      <c r="C871" s="141"/>
      <c r="D871" s="141"/>
      <c r="E871" s="141"/>
      <c r="F871" s="141"/>
      <c r="G871" s="141"/>
      <c r="H871" s="141"/>
      <c r="I871" s="141"/>
      <c r="J871" s="141"/>
      <c r="K871" s="141"/>
      <c r="L871" s="141"/>
      <c r="M871" s="141"/>
      <c r="N871" s="141"/>
      <c r="O871" s="141"/>
      <c r="P871" s="141"/>
      <c r="Q871" s="141"/>
      <c r="R871" s="141"/>
      <c r="S871" s="141"/>
      <c r="T871" s="141"/>
    </row>
    <row r="872" spans="1:20" ht="15" thickBot="1" x14ac:dyDescent="0.35">
      <c r="A872" s="141"/>
      <c r="B872" s="141"/>
      <c r="C872" s="141"/>
      <c r="D872" s="141"/>
      <c r="E872" s="141"/>
      <c r="F872" s="141"/>
      <c r="G872" s="141"/>
      <c r="H872" s="141"/>
      <c r="I872" s="141"/>
      <c r="J872" s="141"/>
      <c r="K872" s="141"/>
      <c r="L872" s="141"/>
      <c r="M872" s="141"/>
      <c r="N872" s="141"/>
      <c r="O872" s="141"/>
      <c r="P872" s="141"/>
      <c r="Q872" s="141"/>
      <c r="R872" s="141"/>
      <c r="S872" s="141"/>
      <c r="T872" s="141"/>
    </row>
    <row r="873" spans="1:20" ht="15" thickBot="1" x14ac:dyDescent="0.35">
      <c r="A873" s="141"/>
      <c r="B873" s="141"/>
      <c r="C873" s="141"/>
      <c r="D873" s="141"/>
      <c r="E873" s="141"/>
      <c r="F873" s="141"/>
      <c r="G873" s="141"/>
      <c r="H873" s="141"/>
      <c r="I873" s="141"/>
      <c r="J873" s="141"/>
      <c r="K873" s="141"/>
      <c r="L873" s="141"/>
      <c r="M873" s="141"/>
      <c r="N873" s="141"/>
      <c r="O873" s="141"/>
      <c r="P873" s="141"/>
      <c r="Q873" s="141"/>
      <c r="R873" s="141"/>
      <c r="S873" s="141"/>
      <c r="T873" s="141"/>
    </row>
    <row r="874" spans="1:20" ht="15" thickBot="1" x14ac:dyDescent="0.35">
      <c r="A874" s="141"/>
      <c r="B874" s="141"/>
      <c r="C874" s="141"/>
      <c r="D874" s="141"/>
      <c r="E874" s="141"/>
      <c r="F874" s="141"/>
      <c r="G874" s="141"/>
      <c r="H874" s="141"/>
      <c r="I874" s="141"/>
      <c r="J874" s="141"/>
      <c r="K874" s="141"/>
      <c r="L874" s="141"/>
      <c r="M874" s="141"/>
      <c r="N874" s="141"/>
      <c r="O874" s="141"/>
      <c r="P874" s="141"/>
      <c r="Q874" s="141"/>
      <c r="R874" s="141"/>
      <c r="S874" s="141"/>
      <c r="T874" s="141"/>
    </row>
    <row r="875" spans="1:20" ht="15" thickBot="1" x14ac:dyDescent="0.35">
      <c r="A875" s="141"/>
      <c r="B875" s="141"/>
      <c r="C875" s="141"/>
      <c r="D875" s="141"/>
      <c r="E875" s="141"/>
      <c r="F875" s="141"/>
      <c r="G875" s="141"/>
      <c r="H875" s="141"/>
      <c r="I875" s="141"/>
      <c r="J875" s="141"/>
      <c r="K875" s="141"/>
      <c r="L875" s="141"/>
      <c r="M875" s="141"/>
      <c r="N875" s="141"/>
      <c r="O875" s="141"/>
      <c r="P875" s="141"/>
      <c r="Q875" s="141"/>
      <c r="R875" s="141"/>
      <c r="S875" s="141"/>
      <c r="T875" s="141"/>
    </row>
    <row r="876" spans="1:20" ht="15" thickBot="1" x14ac:dyDescent="0.35">
      <c r="A876" s="141"/>
      <c r="B876" s="141"/>
      <c r="C876" s="141"/>
      <c r="D876" s="141"/>
      <c r="E876" s="141"/>
      <c r="F876" s="141"/>
      <c r="G876" s="141"/>
      <c r="H876" s="141"/>
      <c r="I876" s="141"/>
      <c r="J876" s="141"/>
      <c r="K876" s="141"/>
      <c r="L876" s="141"/>
      <c r="M876" s="141"/>
      <c r="N876" s="141"/>
      <c r="O876" s="141"/>
      <c r="P876" s="141"/>
      <c r="Q876" s="141"/>
      <c r="R876" s="141"/>
      <c r="S876" s="141"/>
      <c r="T876" s="141"/>
    </row>
    <row r="877" spans="1:20" ht="15" thickBot="1" x14ac:dyDescent="0.35">
      <c r="A877" s="141"/>
      <c r="B877" s="141"/>
      <c r="C877" s="141"/>
      <c r="D877" s="141"/>
      <c r="E877" s="141"/>
      <c r="F877" s="141"/>
      <c r="G877" s="141"/>
      <c r="H877" s="141"/>
      <c r="I877" s="141"/>
      <c r="J877" s="141"/>
      <c r="K877" s="141"/>
      <c r="L877" s="141"/>
      <c r="M877" s="141"/>
      <c r="N877" s="141"/>
      <c r="O877" s="141"/>
      <c r="P877" s="141"/>
      <c r="Q877" s="141"/>
      <c r="R877" s="141"/>
      <c r="S877" s="141"/>
      <c r="T877" s="141"/>
    </row>
    <row r="878" spans="1:20" ht="15" thickBot="1" x14ac:dyDescent="0.35">
      <c r="A878" s="141"/>
      <c r="B878" s="141"/>
      <c r="C878" s="141"/>
      <c r="D878" s="141"/>
      <c r="E878" s="141"/>
      <c r="F878" s="141"/>
      <c r="G878" s="141"/>
      <c r="H878" s="141"/>
      <c r="I878" s="141"/>
      <c r="J878" s="141"/>
      <c r="K878" s="141"/>
      <c r="L878" s="141"/>
      <c r="M878" s="141"/>
      <c r="N878" s="141"/>
      <c r="O878" s="141"/>
      <c r="P878" s="141"/>
      <c r="Q878" s="141"/>
      <c r="R878" s="141"/>
      <c r="S878" s="141"/>
      <c r="T878" s="141"/>
    </row>
    <row r="879" spans="1:20" ht="15" thickBot="1" x14ac:dyDescent="0.35">
      <c r="A879" s="141"/>
      <c r="B879" s="141"/>
      <c r="C879" s="141"/>
      <c r="D879" s="141"/>
      <c r="E879" s="141"/>
      <c r="F879" s="141"/>
      <c r="G879" s="141"/>
      <c r="H879" s="141"/>
      <c r="I879" s="141"/>
      <c r="J879" s="141"/>
      <c r="K879" s="141"/>
      <c r="L879" s="141"/>
      <c r="M879" s="141"/>
      <c r="N879" s="141"/>
      <c r="O879" s="141"/>
      <c r="P879" s="141"/>
      <c r="Q879" s="141"/>
      <c r="R879" s="141"/>
      <c r="S879" s="141"/>
      <c r="T879" s="141"/>
    </row>
    <row r="880" spans="1:20" ht="15" thickBot="1" x14ac:dyDescent="0.35">
      <c r="A880" s="141"/>
      <c r="B880" s="141"/>
      <c r="C880" s="141"/>
      <c r="D880" s="141"/>
      <c r="E880" s="141"/>
      <c r="F880" s="141"/>
      <c r="G880" s="141"/>
      <c r="H880" s="141"/>
      <c r="I880" s="141"/>
      <c r="J880" s="141"/>
      <c r="K880" s="141"/>
      <c r="L880" s="141"/>
      <c r="M880" s="141"/>
      <c r="N880" s="141"/>
      <c r="O880" s="141"/>
      <c r="P880" s="141"/>
      <c r="Q880" s="141"/>
      <c r="R880" s="141"/>
      <c r="S880" s="141"/>
      <c r="T880" s="141"/>
    </row>
    <row r="881" spans="1:20" ht="15" thickBot="1" x14ac:dyDescent="0.35">
      <c r="A881" s="141"/>
      <c r="B881" s="141"/>
      <c r="C881" s="141"/>
      <c r="D881" s="141"/>
      <c r="E881" s="141"/>
      <c r="F881" s="141"/>
      <c r="G881" s="141"/>
      <c r="H881" s="141"/>
      <c r="I881" s="141"/>
      <c r="J881" s="141"/>
      <c r="K881" s="141"/>
      <c r="L881" s="141"/>
      <c r="M881" s="141"/>
      <c r="N881" s="141"/>
      <c r="O881" s="141"/>
      <c r="P881" s="141"/>
      <c r="Q881" s="141"/>
      <c r="R881" s="141"/>
      <c r="S881" s="141"/>
      <c r="T881" s="141"/>
    </row>
    <row r="882" spans="1:20" ht="15" thickBot="1" x14ac:dyDescent="0.35">
      <c r="A882" s="141"/>
      <c r="B882" s="141"/>
      <c r="C882" s="141"/>
      <c r="D882" s="141"/>
      <c r="E882" s="141"/>
      <c r="F882" s="141"/>
      <c r="G882" s="141"/>
      <c r="H882" s="141"/>
      <c r="I882" s="141"/>
      <c r="J882" s="141"/>
      <c r="K882" s="141"/>
      <c r="L882" s="141"/>
      <c r="M882" s="141"/>
      <c r="N882" s="141"/>
      <c r="O882" s="141"/>
      <c r="P882" s="141"/>
      <c r="Q882" s="141"/>
      <c r="R882" s="141"/>
      <c r="S882" s="141"/>
      <c r="T882" s="141"/>
    </row>
    <row r="883" spans="1:20" ht="15" thickBot="1" x14ac:dyDescent="0.35">
      <c r="A883" s="141"/>
      <c r="B883" s="141"/>
      <c r="C883" s="141"/>
      <c r="D883" s="141"/>
      <c r="E883" s="141"/>
      <c r="F883" s="141"/>
      <c r="G883" s="141"/>
      <c r="H883" s="141"/>
      <c r="I883" s="141"/>
      <c r="J883" s="141"/>
      <c r="K883" s="141"/>
      <c r="L883" s="141"/>
      <c r="M883" s="141"/>
      <c r="N883" s="141"/>
      <c r="O883" s="141"/>
      <c r="P883" s="141"/>
      <c r="Q883" s="141"/>
      <c r="R883" s="141"/>
      <c r="S883" s="141"/>
      <c r="T883" s="141"/>
    </row>
    <row r="884" spans="1:20" ht="15" thickBot="1" x14ac:dyDescent="0.35">
      <c r="A884" s="141"/>
      <c r="B884" s="141"/>
      <c r="C884" s="141"/>
      <c r="D884" s="141"/>
      <c r="E884" s="141"/>
      <c r="F884" s="141"/>
      <c r="G884" s="141"/>
      <c r="H884" s="141"/>
      <c r="I884" s="141"/>
      <c r="J884" s="141"/>
      <c r="K884" s="141"/>
      <c r="L884" s="141"/>
      <c r="M884" s="141"/>
      <c r="N884" s="141"/>
      <c r="O884" s="141"/>
      <c r="P884" s="141"/>
      <c r="Q884" s="141"/>
      <c r="R884" s="141"/>
      <c r="S884" s="141"/>
      <c r="T884" s="141"/>
    </row>
    <row r="885" spans="1:20" ht="15" thickBot="1" x14ac:dyDescent="0.35">
      <c r="A885" s="141"/>
      <c r="B885" s="141"/>
      <c r="C885" s="141"/>
      <c r="D885" s="141"/>
      <c r="E885" s="141"/>
      <c r="F885" s="141"/>
      <c r="G885" s="141"/>
      <c r="H885" s="141"/>
      <c r="I885" s="141"/>
      <c r="J885" s="141"/>
      <c r="K885" s="141"/>
      <c r="L885" s="141"/>
      <c r="M885" s="141"/>
      <c r="N885" s="141"/>
      <c r="O885" s="141"/>
      <c r="P885" s="141"/>
      <c r="Q885" s="141"/>
      <c r="R885" s="141"/>
      <c r="S885" s="141"/>
      <c r="T885" s="141"/>
    </row>
    <row r="886" spans="1:20" ht="15" thickBot="1" x14ac:dyDescent="0.35">
      <c r="A886" s="141"/>
      <c r="B886" s="141"/>
      <c r="C886" s="141"/>
      <c r="D886" s="141"/>
      <c r="E886" s="141"/>
      <c r="F886" s="141"/>
      <c r="G886" s="141"/>
      <c r="H886" s="141"/>
      <c r="I886" s="141"/>
      <c r="J886" s="141"/>
      <c r="K886" s="141"/>
      <c r="L886" s="141"/>
      <c r="M886" s="141"/>
      <c r="N886" s="141"/>
      <c r="O886" s="141"/>
      <c r="P886" s="141"/>
      <c r="Q886" s="141"/>
      <c r="R886" s="141"/>
      <c r="S886" s="141"/>
      <c r="T886" s="141"/>
    </row>
    <row r="887" spans="1:20" ht="15" thickBot="1" x14ac:dyDescent="0.35">
      <c r="A887" s="141"/>
      <c r="B887" s="141"/>
      <c r="C887" s="141"/>
      <c r="D887" s="141"/>
      <c r="E887" s="141"/>
      <c r="F887" s="141"/>
      <c r="G887" s="141"/>
      <c r="H887" s="141"/>
      <c r="I887" s="141"/>
      <c r="J887" s="141"/>
      <c r="K887" s="141"/>
      <c r="L887" s="141"/>
      <c r="M887" s="141"/>
      <c r="N887" s="141"/>
      <c r="O887" s="141"/>
      <c r="P887" s="141"/>
      <c r="Q887" s="141"/>
      <c r="R887" s="141"/>
      <c r="S887" s="141"/>
      <c r="T887" s="141"/>
    </row>
    <row r="888" spans="1:20" ht="15" thickBot="1" x14ac:dyDescent="0.35">
      <c r="A888" s="141"/>
      <c r="B888" s="141"/>
      <c r="C888" s="141"/>
      <c r="D888" s="141"/>
      <c r="E888" s="141"/>
      <c r="F888" s="141"/>
      <c r="G888" s="141"/>
      <c r="H888" s="141"/>
      <c r="I888" s="141"/>
      <c r="J888" s="141"/>
      <c r="K888" s="141"/>
      <c r="L888" s="141"/>
      <c r="M888" s="141"/>
      <c r="N888" s="141"/>
      <c r="O888" s="141"/>
      <c r="P888" s="141"/>
      <c r="Q888" s="141"/>
      <c r="R888" s="141"/>
      <c r="S888" s="141"/>
      <c r="T888" s="141"/>
    </row>
    <row r="889" spans="1:20" ht="15" thickBot="1" x14ac:dyDescent="0.35">
      <c r="A889" s="141"/>
      <c r="B889" s="141"/>
      <c r="C889" s="141"/>
      <c r="D889" s="141"/>
      <c r="E889" s="141"/>
      <c r="F889" s="141"/>
      <c r="G889" s="141"/>
      <c r="H889" s="141"/>
      <c r="I889" s="141"/>
      <c r="J889" s="141"/>
      <c r="K889" s="141"/>
      <c r="L889" s="141"/>
      <c r="M889" s="141"/>
      <c r="N889" s="141"/>
      <c r="O889" s="141"/>
      <c r="P889" s="141"/>
      <c r="Q889" s="141"/>
      <c r="R889" s="141"/>
      <c r="S889" s="141"/>
      <c r="T889" s="141"/>
    </row>
    <row r="890" spans="1:20" ht="15" thickBot="1" x14ac:dyDescent="0.35">
      <c r="A890" s="141"/>
      <c r="B890" s="141"/>
      <c r="C890" s="141"/>
      <c r="D890" s="141"/>
      <c r="E890" s="141"/>
      <c r="F890" s="141"/>
      <c r="G890" s="141"/>
      <c r="H890" s="141"/>
      <c r="I890" s="141"/>
      <c r="J890" s="141"/>
      <c r="K890" s="141"/>
      <c r="L890" s="141"/>
      <c r="M890" s="141"/>
      <c r="N890" s="141"/>
      <c r="O890" s="141"/>
      <c r="P890" s="141"/>
      <c r="Q890" s="141"/>
      <c r="R890" s="141"/>
      <c r="S890" s="141"/>
      <c r="T890" s="141"/>
    </row>
    <row r="891" spans="1:20" ht="15" thickBot="1" x14ac:dyDescent="0.35">
      <c r="A891" s="141"/>
      <c r="B891" s="141"/>
      <c r="C891" s="141"/>
      <c r="D891" s="141"/>
      <c r="E891" s="141"/>
      <c r="F891" s="141"/>
      <c r="G891" s="141"/>
      <c r="H891" s="141"/>
      <c r="I891" s="141"/>
      <c r="J891" s="141"/>
      <c r="K891" s="141"/>
      <c r="L891" s="141"/>
      <c r="M891" s="141"/>
      <c r="N891" s="141"/>
      <c r="O891" s="141"/>
      <c r="P891" s="141"/>
      <c r="Q891" s="141"/>
      <c r="R891" s="141"/>
      <c r="S891" s="141"/>
      <c r="T891" s="141"/>
    </row>
    <row r="892" spans="1:20" ht="15" thickBot="1" x14ac:dyDescent="0.35">
      <c r="A892" s="141"/>
      <c r="B892" s="141"/>
      <c r="C892" s="141"/>
      <c r="D892" s="141"/>
      <c r="E892" s="141"/>
      <c r="F892" s="141"/>
      <c r="G892" s="141"/>
      <c r="H892" s="141"/>
      <c r="I892" s="141"/>
      <c r="J892" s="141"/>
      <c r="K892" s="141"/>
      <c r="L892" s="141"/>
      <c r="M892" s="141"/>
      <c r="N892" s="141"/>
      <c r="O892" s="141"/>
      <c r="P892" s="141"/>
      <c r="Q892" s="141"/>
      <c r="R892" s="141"/>
      <c r="S892" s="141"/>
      <c r="T892" s="141"/>
    </row>
    <row r="893" spans="1:20" ht="15" thickBot="1" x14ac:dyDescent="0.35">
      <c r="A893" s="141"/>
      <c r="B893" s="141"/>
      <c r="C893" s="141"/>
      <c r="D893" s="141"/>
      <c r="E893" s="141"/>
      <c r="F893" s="141"/>
      <c r="G893" s="141"/>
      <c r="H893" s="141"/>
      <c r="I893" s="141"/>
      <c r="J893" s="141"/>
      <c r="K893" s="141"/>
      <c r="L893" s="141"/>
      <c r="M893" s="141"/>
      <c r="N893" s="141"/>
      <c r="O893" s="141"/>
      <c r="P893" s="141"/>
      <c r="Q893" s="141"/>
      <c r="R893" s="141"/>
      <c r="S893" s="141"/>
      <c r="T893" s="141"/>
    </row>
    <row r="894" spans="1:20" ht="15" thickBot="1" x14ac:dyDescent="0.35">
      <c r="A894" s="141"/>
      <c r="B894" s="141"/>
      <c r="C894" s="141"/>
      <c r="D894" s="141"/>
      <c r="E894" s="141"/>
      <c r="F894" s="141"/>
      <c r="G894" s="141"/>
      <c r="H894" s="141"/>
      <c r="I894" s="141"/>
      <c r="J894" s="141"/>
      <c r="K894" s="141"/>
      <c r="L894" s="141"/>
      <c r="M894" s="141"/>
      <c r="N894" s="141"/>
      <c r="O894" s="141"/>
      <c r="P894" s="141"/>
      <c r="Q894" s="141"/>
      <c r="R894" s="141"/>
      <c r="S894" s="141"/>
      <c r="T894" s="141"/>
    </row>
    <row r="895" spans="1:20" ht="15" thickBot="1" x14ac:dyDescent="0.35">
      <c r="A895" s="141"/>
      <c r="B895" s="141"/>
      <c r="C895" s="141"/>
      <c r="D895" s="141"/>
      <c r="E895" s="141"/>
      <c r="F895" s="141"/>
      <c r="G895" s="141"/>
      <c r="H895" s="141"/>
      <c r="I895" s="141"/>
      <c r="J895" s="141"/>
      <c r="K895" s="141"/>
      <c r="L895" s="141"/>
      <c r="M895" s="141"/>
      <c r="N895" s="141"/>
      <c r="O895" s="141"/>
      <c r="P895" s="141"/>
      <c r="Q895" s="141"/>
      <c r="R895" s="141"/>
      <c r="S895" s="141"/>
      <c r="T895" s="141"/>
    </row>
    <row r="896" spans="1:20" ht="15" thickBot="1" x14ac:dyDescent="0.35">
      <c r="A896" s="141"/>
      <c r="B896" s="141"/>
      <c r="C896" s="141"/>
      <c r="D896" s="141"/>
      <c r="E896" s="141"/>
      <c r="F896" s="141"/>
      <c r="G896" s="141"/>
      <c r="H896" s="141"/>
      <c r="I896" s="141"/>
      <c r="J896" s="141"/>
      <c r="K896" s="141"/>
      <c r="L896" s="141"/>
      <c r="M896" s="141"/>
      <c r="N896" s="141"/>
      <c r="O896" s="141"/>
      <c r="P896" s="141"/>
      <c r="Q896" s="141"/>
      <c r="R896" s="141"/>
      <c r="S896" s="141"/>
      <c r="T896" s="141"/>
    </row>
    <row r="897" spans="1:20" ht="15" thickBot="1" x14ac:dyDescent="0.35">
      <c r="A897" s="141"/>
      <c r="B897" s="141"/>
      <c r="C897" s="141"/>
      <c r="D897" s="141"/>
      <c r="E897" s="141"/>
      <c r="F897" s="141"/>
      <c r="G897" s="141"/>
      <c r="H897" s="141"/>
      <c r="I897" s="141"/>
      <c r="J897" s="141"/>
      <c r="K897" s="141"/>
      <c r="L897" s="141"/>
      <c r="M897" s="141"/>
      <c r="N897" s="141"/>
      <c r="O897" s="141"/>
      <c r="P897" s="141"/>
      <c r="Q897" s="141"/>
      <c r="R897" s="141"/>
      <c r="S897" s="141"/>
      <c r="T897" s="141"/>
    </row>
    <row r="898" spans="1:20" ht="15" thickBot="1" x14ac:dyDescent="0.35">
      <c r="A898" s="141"/>
      <c r="B898" s="141"/>
      <c r="C898" s="141"/>
      <c r="D898" s="141"/>
      <c r="E898" s="141"/>
      <c r="F898" s="141"/>
      <c r="G898" s="141"/>
      <c r="H898" s="141"/>
      <c r="I898" s="141"/>
      <c r="J898" s="141"/>
      <c r="K898" s="141"/>
      <c r="L898" s="141"/>
      <c r="M898" s="141"/>
      <c r="N898" s="141"/>
      <c r="O898" s="141"/>
      <c r="P898" s="141"/>
      <c r="Q898" s="141"/>
      <c r="R898" s="141"/>
      <c r="S898" s="141"/>
      <c r="T898" s="141"/>
    </row>
    <row r="899" spans="1:20" ht="15" thickBot="1" x14ac:dyDescent="0.35">
      <c r="A899" s="141"/>
      <c r="B899" s="141"/>
      <c r="C899" s="141"/>
      <c r="D899" s="141"/>
      <c r="E899" s="141"/>
      <c r="F899" s="141"/>
      <c r="G899" s="141"/>
      <c r="H899" s="141"/>
      <c r="I899" s="141"/>
      <c r="J899" s="141"/>
      <c r="K899" s="141"/>
      <c r="L899" s="141"/>
      <c r="M899" s="141"/>
      <c r="N899" s="141"/>
      <c r="O899" s="141"/>
      <c r="P899" s="141"/>
      <c r="Q899" s="141"/>
      <c r="R899" s="141"/>
      <c r="S899" s="141"/>
      <c r="T899" s="141"/>
    </row>
    <row r="900" spans="1:20" ht="15" thickBot="1" x14ac:dyDescent="0.35">
      <c r="A900" s="141"/>
      <c r="B900" s="141"/>
      <c r="C900" s="141"/>
      <c r="D900" s="141"/>
      <c r="E900" s="141"/>
      <c r="F900" s="141"/>
      <c r="G900" s="141"/>
      <c r="H900" s="141"/>
      <c r="I900" s="141"/>
      <c r="J900" s="141"/>
      <c r="K900" s="141"/>
      <c r="L900" s="141"/>
      <c r="M900" s="141"/>
      <c r="N900" s="141"/>
      <c r="O900" s="141"/>
      <c r="P900" s="141"/>
      <c r="Q900" s="141"/>
      <c r="R900" s="141"/>
      <c r="S900" s="141"/>
      <c r="T900" s="141"/>
    </row>
    <row r="901" spans="1:20" ht="15" thickBot="1" x14ac:dyDescent="0.35">
      <c r="A901" s="141"/>
      <c r="B901" s="141"/>
      <c r="C901" s="141"/>
      <c r="D901" s="141"/>
      <c r="E901" s="141"/>
      <c r="F901" s="141"/>
      <c r="G901" s="141"/>
      <c r="H901" s="141"/>
      <c r="I901" s="141"/>
      <c r="J901" s="141"/>
      <c r="K901" s="141"/>
      <c r="L901" s="141"/>
      <c r="M901" s="141"/>
      <c r="N901" s="141"/>
      <c r="O901" s="141"/>
      <c r="P901" s="141"/>
      <c r="Q901" s="141"/>
      <c r="R901" s="141"/>
      <c r="S901" s="141"/>
      <c r="T901" s="141"/>
    </row>
    <row r="902" spans="1:20" ht="15" thickBot="1" x14ac:dyDescent="0.35">
      <c r="A902" s="141"/>
      <c r="B902" s="141"/>
      <c r="C902" s="141"/>
      <c r="D902" s="141"/>
      <c r="E902" s="141"/>
      <c r="F902" s="141"/>
      <c r="G902" s="141"/>
      <c r="H902" s="141"/>
      <c r="I902" s="141"/>
      <c r="J902" s="141"/>
      <c r="K902" s="141"/>
      <c r="L902" s="141"/>
      <c r="M902" s="141"/>
      <c r="N902" s="141"/>
      <c r="O902" s="141"/>
      <c r="P902" s="141"/>
      <c r="Q902" s="141"/>
      <c r="R902" s="141"/>
      <c r="S902" s="141"/>
      <c r="T902" s="141"/>
    </row>
    <row r="903" spans="1:20" ht="15" thickBot="1" x14ac:dyDescent="0.35">
      <c r="A903" s="141"/>
      <c r="B903" s="141"/>
      <c r="C903" s="141"/>
      <c r="D903" s="141"/>
      <c r="E903" s="141"/>
      <c r="F903" s="141"/>
      <c r="G903" s="141"/>
      <c r="H903" s="141"/>
      <c r="I903" s="141"/>
      <c r="J903" s="141"/>
      <c r="K903" s="141"/>
      <c r="L903" s="141"/>
      <c r="M903" s="141"/>
      <c r="N903" s="141"/>
      <c r="O903" s="141"/>
      <c r="P903" s="141"/>
      <c r="Q903" s="141"/>
      <c r="R903" s="141"/>
      <c r="S903" s="141"/>
      <c r="T903" s="141"/>
    </row>
    <row r="904" spans="1:20" ht="15" thickBot="1" x14ac:dyDescent="0.35">
      <c r="A904" s="141"/>
      <c r="B904" s="141"/>
      <c r="C904" s="141"/>
      <c r="D904" s="141"/>
      <c r="E904" s="141"/>
      <c r="F904" s="141"/>
      <c r="G904" s="141"/>
      <c r="H904" s="141"/>
      <c r="I904" s="141"/>
      <c r="J904" s="141"/>
      <c r="K904" s="141"/>
      <c r="L904" s="141"/>
      <c r="M904" s="141"/>
      <c r="N904" s="141"/>
      <c r="O904" s="141"/>
      <c r="P904" s="141"/>
      <c r="Q904" s="141"/>
      <c r="R904" s="141"/>
      <c r="S904" s="141"/>
      <c r="T904" s="141"/>
    </row>
    <row r="905" spans="1:20" ht="15" thickBot="1" x14ac:dyDescent="0.35">
      <c r="A905" s="141"/>
      <c r="B905" s="141"/>
      <c r="C905" s="141"/>
      <c r="D905" s="141"/>
      <c r="E905" s="141"/>
      <c r="F905" s="141"/>
      <c r="G905" s="141"/>
      <c r="H905" s="141"/>
      <c r="I905" s="141"/>
      <c r="J905" s="141"/>
      <c r="K905" s="141"/>
      <c r="L905" s="141"/>
      <c r="M905" s="141"/>
      <c r="N905" s="141"/>
      <c r="O905" s="141"/>
      <c r="P905" s="141"/>
      <c r="Q905" s="141"/>
      <c r="R905" s="141"/>
      <c r="S905" s="141"/>
      <c r="T905" s="141"/>
    </row>
    <row r="906" spans="1:20" ht="15" thickBot="1" x14ac:dyDescent="0.35">
      <c r="A906" s="141"/>
      <c r="B906" s="141"/>
      <c r="C906" s="141"/>
      <c r="D906" s="141"/>
      <c r="E906" s="141"/>
      <c r="F906" s="141"/>
      <c r="G906" s="141"/>
      <c r="H906" s="141"/>
      <c r="I906" s="141"/>
      <c r="J906" s="141"/>
      <c r="K906" s="141"/>
      <c r="L906" s="141"/>
      <c r="M906" s="141"/>
      <c r="N906" s="141"/>
      <c r="O906" s="141"/>
      <c r="P906" s="141"/>
      <c r="Q906" s="141"/>
      <c r="R906" s="141"/>
      <c r="S906" s="141"/>
      <c r="T906" s="141"/>
    </row>
    <row r="907" spans="1:20" ht="15" thickBot="1" x14ac:dyDescent="0.35">
      <c r="A907" s="141"/>
      <c r="B907" s="141"/>
      <c r="C907" s="141"/>
      <c r="D907" s="141"/>
      <c r="E907" s="141"/>
      <c r="F907" s="141"/>
      <c r="G907" s="141"/>
      <c r="H907" s="141"/>
      <c r="I907" s="141"/>
      <c r="J907" s="141"/>
      <c r="K907" s="141"/>
      <c r="L907" s="141"/>
      <c r="M907" s="141"/>
      <c r="N907" s="141"/>
      <c r="O907" s="141"/>
      <c r="P907" s="141"/>
      <c r="Q907" s="141"/>
      <c r="R907" s="141"/>
      <c r="S907" s="141"/>
      <c r="T907" s="141"/>
    </row>
    <row r="908" spans="1:20" ht="15" thickBot="1" x14ac:dyDescent="0.35">
      <c r="A908" s="141"/>
      <c r="B908" s="141"/>
      <c r="C908" s="141"/>
      <c r="D908" s="141"/>
      <c r="E908" s="141"/>
      <c r="F908" s="141"/>
      <c r="G908" s="141"/>
      <c r="H908" s="141"/>
      <c r="I908" s="141"/>
      <c r="J908" s="141"/>
      <c r="K908" s="141"/>
      <c r="L908" s="141"/>
      <c r="M908" s="141"/>
      <c r="N908" s="141"/>
      <c r="O908" s="141"/>
      <c r="P908" s="141"/>
      <c r="Q908" s="141"/>
      <c r="R908" s="141"/>
      <c r="S908" s="141"/>
      <c r="T908" s="141"/>
    </row>
    <row r="909" spans="1:20" ht="15" thickBot="1" x14ac:dyDescent="0.35">
      <c r="A909" s="141"/>
      <c r="B909" s="141"/>
      <c r="C909" s="141"/>
      <c r="D909" s="141"/>
      <c r="E909" s="141"/>
      <c r="F909" s="141"/>
      <c r="G909" s="141"/>
      <c r="H909" s="141"/>
      <c r="I909" s="141"/>
      <c r="J909" s="141"/>
      <c r="K909" s="141"/>
      <c r="L909" s="141"/>
      <c r="M909" s="141"/>
      <c r="N909" s="141"/>
      <c r="O909" s="141"/>
      <c r="P909" s="141"/>
      <c r="Q909" s="141"/>
      <c r="R909" s="141"/>
      <c r="S909" s="141"/>
      <c r="T909" s="141"/>
    </row>
    <row r="910" spans="1:20" ht="15" thickBot="1" x14ac:dyDescent="0.35">
      <c r="A910" s="141"/>
      <c r="B910" s="141"/>
      <c r="C910" s="141"/>
      <c r="D910" s="141"/>
      <c r="E910" s="141"/>
      <c r="F910" s="141"/>
      <c r="G910" s="141"/>
      <c r="H910" s="141"/>
      <c r="I910" s="141"/>
      <c r="J910" s="141"/>
      <c r="K910" s="141"/>
      <c r="L910" s="141"/>
      <c r="M910" s="141"/>
      <c r="N910" s="141"/>
      <c r="O910" s="141"/>
      <c r="P910" s="141"/>
      <c r="Q910" s="141"/>
      <c r="R910" s="141"/>
      <c r="S910" s="141"/>
      <c r="T910" s="141"/>
    </row>
    <row r="911" spans="1:20" ht="15" thickBot="1" x14ac:dyDescent="0.35">
      <c r="A911" s="141"/>
      <c r="B911" s="141"/>
      <c r="C911" s="141"/>
      <c r="D911" s="141"/>
      <c r="E911" s="141"/>
      <c r="F911" s="141"/>
      <c r="G911" s="141"/>
      <c r="H911" s="141"/>
      <c r="I911" s="141"/>
      <c r="J911" s="141"/>
      <c r="K911" s="141"/>
      <c r="L911" s="141"/>
      <c r="M911" s="141"/>
      <c r="N911" s="141"/>
      <c r="O911" s="141"/>
      <c r="P911" s="141"/>
      <c r="Q911" s="141"/>
      <c r="R911" s="141"/>
      <c r="S911" s="141"/>
      <c r="T911" s="141"/>
    </row>
    <row r="912" spans="1:20" ht="15" thickBot="1" x14ac:dyDescent="0.35">
      <c r="A912" s="141"/>
      <c r="B912" s="141"/>
      <c r="C912" s="141"/>
      <c r="D912" s="141"/>
      <c r="E912" s="141"/>
      <c r="F912" s="141"/>
      <c r="G912" s="141"/>
      <c r="H912" s="141"/>
      <c r="I912" s="141"/>
      <c r="J912" s="141"/>
      <c r="K912" s="141"/>
      <c r="L912" s="141"/>
      <c r="M912" s="141"/>
      <c r="N912" s="141"/>
      <c r="O912" s="141"/>
      <c r="P912" s="141"/>
      <c r="Q912" s="141"/>
      <c r="R912" s="141"/>
      <c r="S912" s="141"/>
      <c r="T912" s="141"/>
    </row>
    <row r="913" spans="1:20" ht="15" thickBot="1" x14ac:dyDescent="0.35">
      <c r="A913" s="141"/>
      <c r="B913" s="141"/>
      <c r="C913" s="141"/>
      <c r="D913" s="141"/>
      <c r="E913" s="141"/>
      <c r="F913" s="141"/>
      <c r="G913" s="141"/>
      <c r="H913" s="141"/>
      <c r="I913" s="141"/>
      <c r="J913" s="141"/>
      <c r="K913" s="141"/>
      <c r="L913" s="141"/>
      <c r="M913" s="141"/>
      <c r="N913" s="141"/>
      <c r="O913" s="141"/>
      <c r="P913" s="141"/>
      <c r="Q913" s="141"/>
      <c r="R913" s="141"/>
      <c r="S913" s="141"/>
      <c r="T913" s="141"/>
    </row>
    <row r="914" spans="1:20" ht="15" thickBot="1" x14ac:dyDescent="0.35">
      <c r="A914" s="141"/>
      <c r="B914" s="141"/>
      <c r="C914" s="141"/>
      <c r="D914" s="141"/>
      <c r="E914" s="141"/>
      <c r="F914" s="141"/>
      <c r="G914" s="141"/>
      <c r="H914" s="141"/>
      <c r="I914" s="141"/>
      <c r="J914" s="141"/>
      <c r="K914" s="141"/>
      <c r="L914" s="141"/>
      <c r="M914" s="141"/>
      <c r="N914" s="141"/>
      <c r="O914" s="141"/>
      <c r="P914" s="141"/>
      <c r="Q914" s="141"/>
      <c r="R914" s="141"/>
      <c r="S914" s="141"/>
      <c r="T914" s="141"/>
    </row>
    <row r="915" spans="1:20" ht="15" thickBot="1" x14ac:dyDescent="0.35">
      <c r="A915" s="141"/>
      <c r="B915" s="141"/>
      <c r="C915" s="141"/>
      <c r="D915" s="141"/>
      <c r="E915" s="141"/>
      <c r="F915" s="141"/>
      <c r="G915" s="141"/>
      <c r="H915" s="141"/>
      <c r="I915" s="141"/>
      <c r="J915" s="141"/>
      <c r="K915" s="141"/>
      <c r="L915" s="141"/>
      <c r="M915" s="141"/>
      <c r="N915" s="141"/>
      <c r="O915" s="141"/>
      <c r="P915" s="141"/>
      <c r="Q915" s="141"/>
      <c r="R915" s="141"/>
      <c r="S915" s="141"/>
      <c r="T915" s="141"/>
    </row>
    <row r="916" spans="1:20" ht="15" thickBot="1" x14ac:dyDescent="0.35">
      <c r="A916" s="141"/>
      <c r="B916" s="141"/>
      <c r="C916" s="141"/>
      <c r="D916" s="141"/>
      <c r="E916" s="141"/>
      <c r="F916" s="141"/>
      <c r="G916" s="141"/>
      <c r="H916" s="141"/>
      <c r="I916" s="141"/>
      <c r="J916" s="141"/>
      <c r="K916" s="141"/>
      <c r="L916" s="141"/>
      <c r="M916" s="141"/>
      <c r="N916" s="141"/>
      <c r="O916" s="141"/>
      <c r="P916" s="141"/>
      <c r="Q916" s="141"/>
      <c r="R916" s="141"/>
      <c r="S916" s="141"/>
      <c r="T916" s="141"/>
    </row>
    <row r="917" spans="1:20" ht="15" thickBot="1" x14ac:dyDescent="0.35">
      <c r="A917" s="141"/>
      <c r="B917" s="141"/>
      <c r="C917" s="141"/>
      <c r="D917" s="141"/>
      <c r="E917" s="141"/>
      <c r="F917" s="141"/>
      <c r="G917" s="141"/>
      <c r="H917" s="141"/>
      <c r="I917" s="141"/>
      <c r="J917" s="141"/>
      <c r="K917" s="141"/>
      <c r="L917" s="141"/>
      <c r="M917" s="141"/>
      <c r="N917" s="141"/>
      <c r="O917" s="141"/>
      <c r="P917" s="141"/>
      <c r="Q917" s="141"/>
      <c r="R917" s="141"/>
      <c r="S917" s="141"/>
      <c r="T917" s="141"/>
    </row>
    <row r="918" spans="1:20" ht="15" thickBot="1" x14ac:dyDescent="0.35">
      <c r="A918" s="141"/>
      <c r="B918" s="141"/>
      <c r="C918" s="141"/>
      <c r="D918" s="141"/>
      <c r="E918" s="141"/>
      <c r="F918" s="141"/>
      <c r="G918" s="141"/>
      <c r="H918" s="141"/>
      <c r="I918" s="141"/>
      <c r="J918" s="141"/>
      <c r="K918" s="141"/>
      <c r="L918" s="141"/>
      <c r="M918" s="141"/>
      <c r="N918" s="141"/>
      <c r="O918" s="141"/>
      <c r="P918" s="141"/>
      <c r="Q918" s="141"/>
      <c r="R918" s="141"/>
      <c r="S918" s="141"/>
      <c r="T918" s="141"/>
    </row>
    <row r="919" spans="1:20" ht="15" thickBot="1" x14ac:dyDescent="0.35">
      <c r="A919" s="141"/>
      <c r="B919" s="141"/>
      <c r="C919" s="141"/>
      <c r="D919" s="141"/>
      <c r="E919" s="141"/>
      <c r="F919" s="141"/>
      <c r="G919" s="141"/>
      <c r="H919" s="141"/>
      <c r="I919" s="141"/>
      <c r="J919" s="141"/>
      <c r="K919" s="141"/>
      <c r="L919" s="141"/>
      <c r="M919" s="141"/>
      <c r="N919" s="141"/>
      <c r="O919" s="141"/>
      <c r="P919" s="141"/>
      <c r="Q919" s="141"/>
      <c r="R919" s="141"/>
      <c r="S919" s="141"/>
      <c r="T919" s="141"/>
    </row>
    <row r="920" spans="1:20" ht="15" thickBot="1" x14ac:dyDescent="0.35">
      <c r="A920" s="141"/>
      <c r="B920" s="141"/>
      <c r="C920" s="141"/>
      <c r="D920" s="141"/>
      <c r="E920" s="141"/>
      <c r="F920" s="141"/>
      <c r="G920" s="141"/>
      <c r="H920" s="141"/>
      <c r="I920" s="141"/>
      <c r="J920" s="141"/>
      <c r="K920" s="141"/>
      <c r="L920" s="141"/>
      <c r="M920" s="141"/>
      <c r="N920" s="141"/>
      <c r="O920" s="141"/>
      <c r="P920" s="141"/>
      <c r="Q920" s="141"/>
      <c r="R920" s="141"/>
      <c r="S920" s="141"/>
      <c r="T920" s="141"/>
    </row>
    <row r="921" spans="1:20" ht="15" thickBot="1" x14ac:dyDescent="0.35">
      <c r="A921" s="141"/>
      <c r="B921" s="141"/>
      <c r="C921" s="141"/>
      <c r="D921" s="141"/>
      <c r="E921" s="141"/>
      <c r="F921" s="141"/>
      <c r="G921" s="141"/>
      <c r="H921" s="141"/>
      <c r="I921" s="141"/>
      <c r="J921" s="141"/>
      <c r="K921" s="141"/>
      <c r="L921" s="141"/>
      <c r="M921" s="141"/>
      <c r="N921" s="141"/>
      <c r="O921" s="141"/>
      <c r="P921" s="141"/>
      <c r="Q921" s="141"/>
      <c r="R921" s="141"/>
      <c r="S921" s="141"/>
      <c r="T921" s="141"/>
    </row>
    <row r="922" spans="1:20" ht="15" thickBot="1" x14ac:dyDescent="0.35">
      <c r="A922" s="141"/>
      <c r="B922" s="141"/>
      <c r="C922" s="141"/>
      <c r="D922" s="141"/>
      <c r="E922" s="141"/>
      <c r="F922" s="141"/>
      <c r="G922" s="141"/>
      <c r="H922" s="141"/>
      <c r="I922" s="141"/>
      <c r="J922" s="141"/>
      <c r="K922" s="141"/>
      <c r="L922" s="141"/>
      <c r="M922" s="141"/>
      <c r="N922" s="141"/>
      <c r="O922" s="141"/>
      <c r="P922" s="141"/>
      <c r="Q922" s="141"/>
      <c r="R922" s="141"/>
      <c r="S922" s="141"/>
      <c r="T922" s="141"/>
    </row>
    <row r="923" spans="1:20" ht="15" thickBot="1" x14ac:dyDescent="0.35">
      <c r="A923" s="141"/>
      <c r="B923" s="141"/>
      <c r="C923" s="141"/>
      <c r="D923" s="141"/>
      <c r="E923" s="141"/>
      <c r="F923" s="141"/>
      <c r="G923" s="141"/>
      <c r="H923" s="141"/>
      <c r="I923" s="141"/>
      <c r="J923" s="141"/>
      <c r="K923" s="141"/>
      <c r="L923" s="141"/>
      <c r="M923" s="141"/>
      <c r="N923" s="141"/>
      <c r="O923" s="141"/>
      <c r="P923" s="141"/>
      <c r="Q923" s="141"/>
      <c r="R923" s="141"/>
      <c r="S923" s="141"/>
      <c r="T923" s="141"/>
    </row>
    <row r="924" spans="1:20" ht="15" thickBot="1" x14ac:dyDescent="0.35">
      <c r="A924" s="141"/>
      <c r="B924" s="141"/>
      <c r="C924" s="141"/>
      <c r="D924" s="141"/>
      <c r="E924" s="141"/>
      <c r="F924" s="141"/>
      <c r="G924" s="141"/>
      <c r="H924" s="141"/>
      <c r="I924" s="141"/>
      <c r="J924" s="141"/>
      <c r="K924" s="141"/>
      <c r="L924" s="141"/>
      <c r="M924" s="141"/>
      <c r="N924" s="141"/>
      <c r="O924" s="141"/>
      <c r="P924" s="141"/>
      <c r="Q924" s="141"/>
      <c r="R924" s="141"/>
      <c r="S924" s="141"/>
      <c r="T924" s="141"/>
    </row>
    <row r="925" spans="1:20" ht="15" thickBot="1" x14ac:dyDescent="0.35">
      <c r="A925" s="141"/>
      <c r="B925" s="141"/>
      <c r="C925" s="141"/>
      <c r="D925" s="141"/>
      <c r="E925" s="141"/>
      <c r="F925" s="141"/>
      <c r="G925" s="141"/>
      <c r="H925" s="141"/>
      <c r="I925" s="141"/>
      <c r="J925" s="141"/>
      <c r="K925" s="141"/>
      <c r="L925" s="141"/>
      <c r="M925" s="141"/>
      <c r="N925" s="141"/>
      <c r="O925" s="141"/>
      <c r="P925" s="141"/>
      <c r="Q925" s="141"/>
      <c r="R925" s="141"/>
      <c r="S925" s="141"/>
      <c r="T925" s="141"/>
    </row>
    <row r="926" spans="1:20" ht="15" thickBot="1" x14ac:dyDescent="0.35">
      <c r="A926" s="141"/>
      <c r="B926" s="141"/>
      <c r="C926" s="141"/>
      <c r="D926" s="141"/>
      <c r="E926" s="141"/>
      <c r="F926" s="141"/>
      <c r="G926" s="141"/>
      <c r="H926" s="141"/>
      <c r="I926" s="141"/>
      <c r="J926" s="141"/>
      <c r="K926" s="141"/>
      <c r="L926" s="141"/>
      <c r="M926" s="141"/>
      <c r="N926" s="141"/>
      <c r="O926" s="141"/>
      <c r="P926" s="141"/>
      <c r="Q926" s="141"/>
      <c r="R926" s="141"/>
      <c r="S926" s="141"/>
      <c r="T926" s="141"/>
    </row>
    <row r="927" spans="1:20" ht="15" thickBot="1" x14ac:dyDescent="0.35">
      <c r="A927" s="141"/>
      <c r="B927" s="141"/>
      <c r="C927" s="141"/>
      <c r="D927" s="141"/>
      <c r="E927" s="141"/>
      <c r="F927" s="141"/>
      <c r="G927" s="141"/>
      <c r="H927" s="141"/>
      <c r="I927" s="141"/>
      <c r="J927" s="141"/>
      <c r="K927" s="141"/>
      <c r="L927" s="141"/>
      <c r="M927" s="141"/>
      <c r="N927" s="141"/>
      <c r="O927" s="141"/>
      <c r="P927" s="141"/>
      <c r="Q927" s="141"/>
      <c r="R927" s="141"/>
      <c r="S927" s="141"/>
      <c r="T927" s="141"/>
    </row>
    <row r="928" spans="1:20" ht="15" thickBot="1" x14ac:dyDescent="0.35">
      <c r="A928" s="141"/>
      <c r="B928" s="141"/>
      <c r="C928" s="141"/>
      <c r="D928" s="141"/>
      <c r="E928" s="141"/>
      <c r="F928" s="141"/>
      <c r="G928" s="141"/>
      <c r="H928" s="141"/>
      <c r="I928" s="141"/>
      <c r="J928" s="141"/>
      <c r="K928" s="141"/>
      <c r="L928" s="141"/>
      <c r="M928" s="141"/>
      <c r="N928" s="141"/>
      <c r="O928" s="141"/>
      <c r="P928" s="141"/>
      <c r="Q928" s="141"/>
      <c r="R928" s="141"/>
      <c r="S928" s="141"/>
      <c r="T928" s="141"/>
    </row>
    <row r="929" spans="1:20" ht="15" thickBot="1" x14ac:dyDescent="0.35">
      <c r="A929" s="141"/>
      <c r="B929" s="141"/>
      <c r="C929" s="141"/>
      <c r="D929" s="141"/>
      <c r="E929" s="141"/>
      <c r="F929" s="141"/>
      <c r="G929" s="141"/>
      <c r="H929" s="141"/>
      <c r="I929" s="141"/>
      <c r="J929" s="141"/>
      <c r="K929" s="141"/>
      <c r="L929" s="141"/>
      <c r="M929" s="141"/>
      <c r="N929" s="141"/>
      <c r="O929" s="141"/>
      <c r="P929" s="141"/>
      <c r="Q929" s="141"/>
      <c r="R929" s="141"/>
      <c r="S929" s="141"/>
      <c r="T929" s="141"/>
    </row>
    <row r="930" spans="1:20" ht="15" thickBot="1" x14ac:dyDescent="0.35">
      <c r="A930" s="141"/>
      <c r="B930" s="141"/>
      <c r="C930" s="141"/>
      <c r="D930" s="141"/>
      <c r="E930" s="141"/>
      <c r="F930" s="141"/>
      <c r="G930" s="141"/>
      <c r="H930" s="141"/>
      <c r="I930" s="141"/>
      <c r="J930" s="141"/>
      <c r="K930" s="141"/>
      <c r="L930" s="141"/>
      <c r="M930" s="141"/>
      <c r="N930" s="141"/>
      <c r="O930" s="141"/>
      <c r="P930" s="141"/>
      <c r="Q930" s="141"/>
      <c r="R930" s="141"/>
      <c r="S930" s="141"/>
      <c r="T930" s="141"/>
    </row>
    <row r="931" spans="1:20" ht="15" thickBot="1" x14ac:dyDescent="0.35">
      <c r="A931" s="141"/>
      <c r="B931" s="141"/>
      <c r="C931" s="141"/>
      <c r="D931" s="141"/>
      <c r="E931" s="141"/>
      <c r="F931" s="141"/>
      <c r="G931" s="141"/>
      <c r="H931" s="141"/>
      <c r="I931" s="141"/>
      <c r="J931" s="141"/>
      <c r="K931" s="141"/>
      <c r="L931" s="141"/>
      <c r="M931" s="141"/>
      <c r="N931" s="141"/>
      <c r="O931" s="141"/>
      <c r="P931" s="141"/>
      <c r="Q931" s="141"/>
      <c r="R931" s="141"/>
      <c r="S931" s="141"/>
      <c r="T931" s="141"/>
    </row>
    <row r="932" spans="1:20" ht="15" thickBot="1" x14ac:dyDescent="0.35">
      <c r="A932" s="141"/>
      <c r="B932" s="141"/>
      <c r="C932" s="141"/>
      <c r="D932" s="141"/>
      <c r="E932" s="141"/>
      <c r="F932" s="141"/>
      <c r="G932" s="141"/>
      <c r="H932" s="141"/>
      <c r="I932" s="141"/>
      <c r="J932" s="141"/>
      <c r="K932" s="141"/>
      <c r="L932" s="141"/>
      <c r="M932" s="141"/>
      <c r="N932" s="141"/>
      <c r="O932" s="141"/>
      <c r="P932" s="141"/>
      <c r="Q932" s="141"/>
      <c r="R932" s="141"/>
      <c r="S932" s="141"/>
      <c r="T932" s="141"/>
    </row>
    <row r="933" spans="1:20" ht="15" thickBot="1" x14ac:dyDescent="0.35">
      <c r="A933" s="141"/>
      <c r="B933" s="141"/>
      <c r="C933" s="141"/>
      <c r="D933" s="141"/>
      <c r="E933" s="141"/>
      <c r="F933" s="141"/>
      <c r="G933" s="141"/>
      <c r="H933" s="141"/>
      <c r="I933" s="141"/>
      <c r="J933" s="141"/>
      <c r="K933" s="141"/>
      <c r="L933" s="141"/>
      <c r="M933" s="141"/>
      <c r="N933" s="141"/>
      <c r="O933" s="141"/>
      <c r="P933" s="141"/>
      <c r="Q933" s="141"/>
      <c r="R933" s="141"/>
      <c r="S933" s="141"/>
      <c r="T933" s="141"/>
    </row>
    <row r="934" spans="1:20" ht="15" thickBot="1" x14ac:dyDescent="0.35">
      <c r="A934" s="141"/>
      <c r="B934" s="141"/>
      <c r="C934" s="141"/>
      <c r="D934" s="141"/>
      <c r="E934" s="141"/>
      <c r="F934" s="141"/>
      <c r="G934" s="141"/>
      <c r="H934" s="141"/>
      <c r="I934" s="141"/>
      <c r="J934" s="141"/>
      <c r="K934" s="141"/>
      <c r="L934" s="141"/>
      <c r="M934" s="141"/>
      <c r="N934" s="141"/>
      <c r="O934" s="141"/>
      <c r="P934" s="141"/>
      <c r="Q934" s="141"/>
      <c r="R934" s="141"/>
      <c r="S934" s="141"/>
      <c r="T934" s="141"/>
    </row>
    <row r="935" spans="1:20" ht="15" thickBot="1" x14ac:dyDescent="0.35">
      <c r="A935" s="141"/>
      <c r="B935" s="141"/>
      <c r="C935" s="141"/>
      <c r="D935" s="141"/>
      <c r="E935" s="141"/>
      <c r="F935" s="141"/>
      <c r="G935" s="141"/>
      <c r="H935" s="141"/>
      <c r="I935" s="141"/>
      <c r="J935" s="141"/>
      <c r="K935" s="141"/>
      <c r="L935" s="141"/>
      <c r="M935" s="141"/>
      <c r="N935" s="141"/>
      <c r="O935" s="141"/>
      <c r="P935" s="141"/>
      <c r="Q935" s="141"/>
      <c r="R935" s="141"/>
      <c r="S935" s="141"/>
      <c r="T935" s="141"/>
    </row>
    <row r="936" spans="1:20" ht="15" thickBot="1" x14ac:dyDescent="0.35">
      <c r="A936" s="141"/>
      <c r="B936" s="141"/>
      <c r="C936" s="141"/>
      <c r="D936" s="141"/>
      <c r="E936" s="141"/>
      <c r="F936" s="141"/>
      <c r="G936" s="141"/>
      <c r="H936" s="141"/>
      <c r="I936" s="141"/>
      <c r="J936" s="141"/>
      <c r="K936" s="141"/>
      <c r="L936" s="141"/>
      <c r="M936" s="141"/>
      <c r="N936" s="141"/>
      <c r="O936" s="141"/>
      <c r="P936" s="141"/>
      <c r="Q936" s="141"/>
      <c r="R936" s="141"/>
      <c r="S936" s="141"/>
      <c r="T936" s="141"/>
    </row>
    <row r="937" spans="1:20" ht="15" thickBot="1" x14ac:dyDescent="0.35">
      <c r="A937" s="141"/>
      <c r="B937" s="141"/>
      <c r="C937" s="141"/>
      <c r="D937" s="141"/>
      <c r="E937" s="141"/>
      <c r="F937" s="141"/>
      <c r="G937" s="141"/>
      <c r="H937" s="141"/>
      <c r="I937" s="141"/>
      <c r="J937" s="141"/>
      <c r="K937" s="141"/>
      <c r="L937" s="141"/>
      <c r="M937" s="141"/>
      <c r="N937" s="141"/>
      <c r="O937" s="141"/>
      <c r="P937" s="141"/>
      <c r="Q937" s="141"/>
      <c r="R937" s="141"/>
      <c r="S937" s="141"/>
      <c r="T937" s="141"/>
    </row>
    <row r="938" spans="1:20" ht="15" thickBot="1" x14ac:dyDescent="0.35">
      <c r="A938" s="141"/>
      <c r="B938" s="141"/>
      <c r="C938" s="141"/>
      <c r="D938" s="141"/>
      <c r="E938" s="141"/>
      <c r="F938" s="141"/>
      <c r="G938" s="141"/>
      <c r="H938" s="141"/>
      <c r="I938" s="141"/>
      <c r="J938" s="141"/>
      <c r="K938" s="141"/>
      <c r="L938" s="141"/>
      <c r="M938" s="141"/>
      <c r="N938" s="141"/>
      <c r="O938" s="141"/>
      <c r="P938" s="141"/>
      <c r="Q938" s="141"/>
      <c r="R938" s="141"/>
      <c r="S938" s="141"/>
      <c r="T938" s="141"/>
    </row>
    <row r="939" spans="1:20" ht="15" thickBot="1" x14ac:dyDescent="0.35">
      <c r="A939" s="141"/>
      <c r="B939" s="141"/>
      <c r="C939" s="141"/>
      <c r="D939" s="141"/>
      <c r="E939" s="141"/>
      <c r="F939" s="141"/>
      <c r="G939" s="141"/>
      <c r="H939" s="141"/>
      <c r="I939" s="141"/>
      <c r="J939" s="141"/>
      <c r="K939" s="141"/>
      <c r="L939" s="141"/>
      <c r="M939" s="141"/>
      <c r="N939" s="141"/>
      <c r="O939" s="141"/>
      <c r="P939" s="141"/>
      <c r="Q939" s="141"/>
      <c r="R939" s="141"/>
      <c r="S939" s="141"/>
      <c r="T939" s="141"/>
    </row>
    <row r="940" spans="1:20" ht="15" thickBot="1" x14ac:dyDescent="0.35">
      <c r="A940" s="141"/>
      <c r="B940" s="141"/>
      <c r="C940" s="141"/>
      <c r="D940" s="141"/>
      <c r="E940" s="141"/>
      <c r="F940" s="141"/>
      <c r="G940" s="141"/>
      <c r="H940" s="141"/>
      <c r="I940" s="141"/>
      <c r="J940" s="141"/>
      <c r="K940" s="141"/>
      <c r="L940" s="141"/>
      <c r="M940" s="141"/>
      <c r="N940" s="141"/>
      <c r="O940" s="141"/>
      <c r="P940" s="141"/>
      <c r="Q940" s="141"/>
      <c r="R940" s="141"/>
      <c r="S940" s="141"/>
      <c r="T940" s="141"/>
    </row>
    <row r="941" spans="1:20" ht="15" thickBot="1" x14ac:dyDescent="0.35">
      <c r="A941" s="141"/>
      <c r="B941" s="141"/>
      <c r="C941" s="141"/>
      <c r="D941" s="141"/>
      <c r="E941" s="141"/>
      <c r="F941" s="141"/>
      <c r="G941" s="141"/>
      <c r="H941" s="141"/>
      <c r="I941" s="141"/>
      <c r="J941" s="141"/>
      <c r="K941" s="141"/>
      <c r="L941" s="141"/>
      <c r="M941" s="141"/>
      <c r="N941" s="141"/>
      <c r="O941" s="141"/>
      <c r="P941" s="141"/>
      <c r="Q941" s="141"/>
      <c r="R941" s="141"/>
      <c r="S941" s="141"/>
      <c r="T941" s="141"/>
    </row>
    <row r="942" spans="1:20" ht="15" thickBot="1" x14ac:dyDescent="0.35">
      <c r="A942" s="141"/>
      <c r="B942" s="141"/>
      <c r="C942" s="141"/>
      <c r="D942" s="141"/>
      <c r="E942" s="141"/>
      <c r="F942" s="141"/>
      <c r="G942" s="141"/>
      <c r="H942" s="141"/>
      <c r="I942" s="141"/>
      <c r="J942" s="141"/>
      <c r="K942" s="141"/>
      <c r="L942" s="141"/>
      <c r="M942" s="141"/>
      <c r="N942" s="141"/>
      <c r="O942" s="141"/>
      <c r="P942" s="141"/>
      <c r="Q942" s="141"/>
      <c r="R942" s="141"/>
      <c r="S942" s="141"/>
      <c r="T942" s="141"/>
    </row>
    <row r="943" spans="1:20" ht="15" thickBot="1" x14ac:dyDescent="0.35">
      <c r="A943" s="141"/>
      <c r="B943" s="141"/>
      <c r="C943" s="141"/>
      <c r="D943" s="141"/>
      <c r="E943" s="141"/>
      <c r="F943" s="141"/>
      <c r="G943" s="141"/>
      <c r="H943" s="141"/>
      <c r="I943" s="141"/>
      <c r="J943" s="141"/>
      <c r="K943" s="141"/>
      <c r="L943" s="141"/>
      <c r="M943" s="141"/>
      <c r="N943" s="141"/>
      <c r="O943" s="141"/>
      <c r="P943" s="141"/>
      <c r="Q943" s="141"/>
      <c r="R943" s="141"/>
      <c r="S943" s="141"/>
      <c r="T943" s="141"/>
    </row>
    <row r="944" spans="1:20" ht="15" thickBot="1" x14ac:dyDescent="0.35">
      <c r="A944" s="141"/>
      <c r="B944" s="141"/>
      <c r="C944" s="141"/>
      <c r="D944" s="141"/>
      <c r="E944" s="141"/>
      <c r="F944" s="141"/>
      <c r="G944" s="141"/>
      <c r="H944" s="141"/>
      <c r="I944" s="141"/>
      <c r="J944" s="141"/>
      <c r="K944" s="141"/>
      <c r="L944" s="141"/>
      <c r="M944" s="141"/>
      <c r="N944" s="141"/>
      <c r="O944" s="141"/>
      <c r="P944" s="141"/>
      <c r="Q944" s="141"/>
      <c r="R944" s="141"/>
      <c r="S944" s="141"/>
      <c r="T944" s="141"/>
    </row>
    <row r="945" spans="1:20" ht="15" thickBot="1" x14ac:dyDescent="0.35">
      <c r="A945" s="141"/>
      <c r="B945" s="141"/>
      <c r="C945" s="141"/>
      <c r="D945" s="141"/>
      <c r="E945" s="141"/>
      <c r="F945" s="141"/>
      <c r="G945" s="141"/>
      <c r="H945" s="141"/>
      <c r="I945" s="141"/>
      <c r="J945" s="141"/>
      <c r="K945" s="141"/>
      <c r="L945" s="141"/>
      <c r="M945" s="141"/>
      <c r="N945" s="141"/>
      <c r="O945" s="141"/>
      <c r="P945" s="141"/>
      <c r="Q945" s="141"/>
      <c r="R945" s="141"/>
      <c r="S945" s="141"/>
      <c r="T945" s="141"/>
    </row>
    <row r="946" spans="1:20" ht="15" thickBot="1" x14ac:dyDescent="0.35">
      <c r="A946" s="141"/>
      <c r="B946" s="141"/>
      <c r="C946" s="141"/>
      <c r="D946" s="141"/>
      <c r="E946" s="141"/>
      <c r="F946" s="141"/>
      <c r="G946" s="141"/>
      <c r="H946" s="141"/>
      <c r="I946" s="141"/>
      <c r="J946" s="141"/>
      <c r="K946" s="141"/>
      <c r="L946" s="141"/>
      <c r="M946" s="141"/>
      <c r="N946" s="141"/>
      <c r="O946" s="141"/>
      <c r="P946" s="141"/>
      <c r="Q946" s="141"/>
      <c r="R946" s="141"/>
      <c r="S946" s="141"/>
      <c r="T946" s="141"/>
    </row>
    <row r="947" spans="1:20" ht="15" thickBot="1" x14ac:dyDescent="0.35">
      <c r="A947" s="141"/>
      <c r="B947" s="141"/>
      <c r="C947" s="141"/>
      <c r="D947" s="141"/>
      <c r="E947" s="141"/>
      <c r="F947" s="141"/>
      <c r="G947" s="141"/>
      <c r="H947" s="141"/>
      <c r="I947" s="141"/>
      <c r="J947" s="141"/>
      <c r="K947" s="141"/>
      <c r="L947" s="141"/>
      <c r="M947" s="141"/>
      <c r="N947" s="141"/>
      <c r="O947" s="141"/>
      <c r="P947" s="141"/>
      <c r="Q947" s="141"/>
      <c r="R947" s="141"/>
      <c r="S947" s="141"/>
      <c r="T947" s="141"/>
    </row>
    <row r="948" spans="1:20" ht="15" thickBot="1" x14ac:dyDescent="0.35">
      <c r="A948" s="141"/>
      <c r="B948" s="141"/>
      <c r="C948" s="141"/>
      <c r="D948" s="141"/>
      <c r="E948" s="141"/>
      <c r="F948" s="141"/>
      <c r="G948" s="141"/>
      <c r="H948" s="141"/>
      <c r="I948" s="141"/>
      <c r="J948" s="141"/>
      <c r="K948" s="141"/>
      <c r="L948" s="141"/>
      <c r="M948" s="141"/>
      <c r="N948" s="141"/>
      <c r="O948" s="141"/>
      <c r="P948" s="141"/>
      <c r="Q948" s="141"/>
      <c r="R948" s="141"/>
      <c r="S948" s="141"/>
      <c r="T948" s="141"/>
    </row>
    <row r="949" spans="1:20" ht="15" thickBot="1" x14ac:dyDescent="0.35">
      <c r="A949" s="141"/>
      <c r="B949" s="141"/>
      <c r="C949" s="141"/>
      <c r="D949" s="141"/>
      <c r="E949" s="141"/>
      <c r="F949" s="141"/>
      <c r="G949" s="141"/>
      <c r="H949" s="141"/>
      <c r="I949" s="141"/>
      <c r="J949" s="141"/>
      <c r="K949" s="141"/>
      <c r="L949" s="141"/>
      <c r="M949" s="141"/>
      <c r="N949" s="141"/>
      <c r="O949" s="141"/>
      <c r="P949" s="141"/>
      <c r="Q949" s="141"/>
      <c r="R949" s="141"/>
      <c r="S949" s="141"/>
      <c r="T949" s="141"/>
    </row>
    <row r="950" spans="1:20" ht="15" thickBot="1" x14ac:dyDescent="0.35">
      <c r="A950" s="141"/>
      <c r="B950" s="141"/>
      <c r="C950" s="141"/>
      <c r="D950" s="141"/>
      <c r="E950" s="141"/>
      <c r="F950" s="141"/>
      <c r="G950" s="141"/>
      <c r="H950" s="141"/>
      <c r="I950" s="141"/>
      <c r="J950" s="141"/>
      <c r="K950" s="141"/>
      <c r="L950" s="141"/>
      <c r="M950" s="141"/>
      <c r="N950" s="141"/>
      <c r="O950" s="141"/>
      <c r="P950" s="141"/>
      <c r="Q950" s="141"/>
      <c r="R950" s="141"/>
      <c r="S950" s="141"/>
      <c r="T950" s="141"/>
    </row>
    <row r="951" spans="1:20" ht="15" thickBot="1" x14ac:dyDescent="0.35">
      <c r="A951" s="141"/>
      <c r="B951" s="141"/>
      <c r="C951" s="141"/>
      <c r="D951" s="141"/>
      <c r="E951" s="141"/>
      <c r="F951" s="141"/>
      <c r="G951" s="141"/>
      <c r="H951" s="141"/>
      <c r="I951" s="141"/>
      <c r="J951" s="141"/>
      <c r="K951" s="141"/>
      <c r="L951" s="141"/>
      <c r="M951" s="141"/>
      <c r="N951" s="141"/>
      <c r="O951" s="141"/>
      <c r="P951" s="141"/>
      <c r="Q951" s="141"/>
      <c r="R951" s="141"/>
      <c r="S951" s="141"/>
      <c r="T951" s="141"/>
    </row>
    <row r="952" spans="1:20" ht="15" thickBot="1" x14ac:dyDescent="0.35">
      <c r="A952" s="141"/>
      <c r="B952" s="141"/>
      <c r="C952" s="141"/>
      <c r="D952" s="141"/>
      <c r="E952" s="141"/>
      <c r="F952" s="141"/>
      <c r="G952" s="141"/>
      <c r="H952" s="141"/>
      <c r="I952" s="141"/>
      <c r="J952" s="141"/>
      <c r="K952" s="141"/>
      <c r="L952" s="141"/>
      <c r="M952" s="141"/>
      <c r="N952" s="141"/>
      <c r="O952" s="141"/>
      <c r="P952" s="141"/>
      <c r="Q952" s="141"/>
      <c r="R952" s="141"/>
      <c r="S952" s="141"/>
      <c r="T952" s="141"/>
    </row>
    <row r="953" spans="1:20" ht="15" thickBot="1" x14ac:dyDescent="0.35">
      <c r="A953" s="141"/>
      <c r="B953" s="141"/>
      <c r="C953" s="141"/>
      <c r="D953" s="141"/>
      <c r="E953" s="141"/>
      <c r="F953" s="141"/>
      <c r="G953" s="141"/>
      <c r="H953" s="141"/>
      <c r="I953" s="141"/>
      <c r="J953" s="141"/>
      <c r="K953" s="141"/>
      <c r="L953" s="141"/>
      <c r="M953" s="141"/>
      <c r="N953" s="141"/>
      <c r="O953" s="141"/>
      <c r="P953" s="141"/>
      <c r="Q953" s="141"/>
      <c r="R953" s="141"/>
      <c r="S953" s="141"/>
      <c r="T953" s="141"/>
    </row>
    <row r="954" spans="1:20" ht="15" thickBot="1" x14ac:dyDescent="0.35">
      <c r="A954" s="141"/>
      <c r="B954" s="141"/>
      <c r="C954" s="141"/>
      <c r="D954" s="141"/>
      <c r="E954" s="141"/>
      <c r="F954" s="141"/>
      <c r="G954" s="141"/>
      <c r="H954" s="141"/>
      <c r="I954" s="141"/>
      <c r="J954" s="141"/>
      <c r="K954" s="141"/>
      <c r="L954" s="141"/>
      <c r="M954" s="141"/>
      <c r="N954" s="141"/>
      <c r="O954" s="141"/>
      <c r="P954" s="141"/>
      <c r="Q954" s="141"/>
      <c r="R954" s="141"/>
      <c r="S954" s="141"/>
      <c r="T954" s="141"/>
    </row>
    <row r="955" spans="1:20" ht="15" thickBot="1" x14ac:dyDescent="0.35">
      <c r="A955" s="141"/>
      <c r="B955" s="141"/>
      <c r="C955" s="141"/>
      <c r="D955" s="141"/>
      <c r="E955" s="141"/>
      <c r="F955" s="141"/>
      <c r="G955" s="141"/>
      <c r="H955" s="141"/>
      <c r="I955" s="141"/>
      <c r="J955" s="141"/>
      <c r="K955" s="141"/>
      <c r="L955" s="141"/>
      <c r="M955" s="141"/>
      <c r="N955" s="141"/>
      <c r="O955" s="141"/>
      <c r="P955" s="141"/>
      <c r="Q955" s="141"/>
      <c r="R955" s="141"/>
      <c r="S955" s="141"/>
      <c r="T955" s="141"/>
    </row>
    <row r="956" spans="1:20" ht="15" thickBot="1" x14ac:dyDescent="0.35">
      <c r="A956" s="141"/>
      <c r="B956" s="141"/>
      <c r="C956" s="141"/>
      <c r="D956" s="141"/>
      <c r="E956" s="141"/>
      <c r="F956" s="141"/>
      <c r="G956" s="141"/>
      <c r="H956" s="141"/>
      <c r="I956" s="141"/>
      <c r="J956" s="141"/>
      <c r="K956" s="141"/>
      <c r="L956" s="141"/>
      <c r="M956" s="141"/>
      <c r="N956" s="141"/>
      <c r="O956" s="141"/>
      <c r="P956" s="141"/>
      <c r="Q956" s="141"/>
      <c r="R956" s="141"/>
      <c r="S956" s="141"/>
      <c r="T956" s="141"/>
    </row>
    <row r="957" spans="1:20" ht="15" thickBot="1" x14ac:dyDescent="0.35">
      <c r="A957" s="141"/>
      <c r="B957" s="141"/>
      <c r="C957" s="141"/>
      <c r="D957" s="141"/>
      <c r="E957" s="141"/>
      <c r="F957" s="141"/>
      <c r="G957" s="141"/>
      <c r="H957" s="141"/>
      <c r="I957" s="141"/>
      <c r="J957" s="141"/>
      <c r="K957" s="141"/>
      <c r="L957" s="141"/>
      <c r="M957" s="141"/>
      <c r="N957" s="141"/>
      <c r="O957" s="141"/>
      <c r="P957" s="141"/>
      <c r="Q957" s="141"/>
      <c r="R957" s="141"/>
      <c r="S957" s="141"/>
      <c r="T957" s="141"/>
    </row>
    <row r="958" spans="1:20" ht="15" thickBot="1" x14ac:dyDescent="0.35">
      <c r="A958" s="141"/>
      <c r="B958" s="141"/>
      <c r="C958" s="141"/>
      <c r="D958" s="141"/>
      <c r="E958" s="141"/>
      <c r="F958" s="141"/>
      <c r="G958" s="141"/>
      <c r="H958" s="141"/>
      <c r="I958" s="141"/>
      <c r="J958" s="141"/>
      <c r="K958" s="141"/>
      <c r="L958" s="141"/>
      <c r="M958" s="141"/>
      <c r="N958" s="141"/>
      <c r="O958" s="141"/>
      <c r="P958" s="141"/>
      <c r="Q958" s="141"/>
      <c r="R958" s="141"/>
      <c r="S958" s="141"/>
      <c r="T958" s="141"/>
    </row>
    <row r="959" spans="1:20" ht="15" thickBot="1" x14ac:dyDescent="0.35">
      <c r="A959" s="141"/>
      <c r="B959" s="141"/>
      <c r="C959" s="141"/>
      <c r="D959" s="141"/>
      <c r="E959" s="141"/>
      <c r="F959" s="141"/>
      <c r="G959" s="141"/>
      <c r="H959" s="141"/>
      <c r="I959" s="141"/>
      <c r="J959" s="141"/>
      <c r="K959" s="141"/>
      <c r="L959" s="141"/>
      <c r="M959" s="141"/>
      <c r="N959" s="141"/>
      <c r="O959" s="141"/>
      <c r="P959" s="141"/>
      <c r="Q959" s="141"/>
      <c r="R959" s="141"/>
      <c r="S959" s="141"/>
      <c r="T959" s="141"/>
    </row>
    <row r="960" spans="1:20" ht="15" thickBot="1" x14ac:dyDescent="0.35">
      <c r="A960" s="141"/>
      <c r="B960" s="141"/>
      <c r="C960" s="141"/>
      <c r="D960" s="141"/>
      <c r="E960" s="141"/>
      <c r="F960" s="141"/>
      <c r="G960" s="141"/>
      <c r="H960" s="141"/>
      <c r="I960" s="141"/>
      <c r="J960" s="141"/>
      <c r="K960" s="141"/>
      <c r="L960" s="141"/>
      <c r="M960" s="141"/>
      <c r="N960" s="141"/>
      <c r="O960" s="141"/>
      <c r="P960" s="141"/>
      <c r="Q960" s="141"/>
      <c r="R960" s="141"/>
      <c r="S960" s="141"/>
      <c r="T960" s="141"/>
    </row>
    <row r="961" spans="1:20" ht="15" thickBot="1" x14ac:dyDescent="0.35">
      <c r="A961" s="141"/>
      <c r="B961" s="141"/>
      <c r="C961" s="141"/>
      <c r="D961" s="141"/>
      <c r="E961" s="141"/>
      <c r="F961" s="141"/>
      <c r="G961" s="141"/>
      <c r="H961" s="141"/>
      <c r="I961" s="141"/>
      <c r="J961" s="141"/>
      <c r="K961" s="141"/>
      <c r="L961" s="141"/>
      <c r="M961" s="141"/>
      <c r="N961" s="141"/>
      <c r="O961" s="141"/>
      <c r="P961" s="141"/>
      <c r="Q961" s="141"/>
      <c r="R961" s="141"/>
      <c r="S961" s="141"/>
      <c r="T961" s="141"/>
    </row>
    <row r="962" spans="1:20" ht="15" thickBot="1" x14ac:dyDescent="0.35">
      <c r="A962" s="141"/>
      <c r="B962" s="141"/>
      <c r="C962" s="141"/>
      <c r="D962" s="141"/>
      <c r="E962" s="141"/>
      <c r="F962" s="141"/>
      <c r="G962" s="141"/>
      <c r="H962" s="141"/>
      <c r="I962" s="141"/>
      <c r="J962" s="141"/>
      <c r="K962" s="141"/>
      <c r="L962" s="141"/>
      <c r="M962" s="141"/>
      <c r="N962" s="141"/>
      <c r="O962" s="141"/>
      <c r="P962" s="141"/>
      <c r="Q962" s="141"/>
      <c r="R962" s="141"/>
      <c r="S962" s="141"/>
      <c r="T962" s="141"/>
    </row>
    <row r="963" spans="1:20" ht="15" thickBot="1" x14ac:dyDescent="0.35">
      <c r="A963" s="141"/>
      <c r="B963" s="141"/>
      <c r="C963" s="141"/>
      <c r="D963" s="141"/>
      <c r="E963" s="141"/>
      <c r="F963" s="141"/>
      <c r="G963" s="141"/>
      <c r="H963" s="141"/>
      <c r="I963" s="141"/>
      <c r="J963" s="141"/>
      <c r="K963" s="141"/>
      <c r="L963" s="141"/>
      <c r="M963" s="141"/>
      <c r="N963" s="141"/>
      <c r="O963" s="141"/>
      <c r="P963" s="141"/>
      <c r="Q963" s="141"/>
      <c r="R963" s="141"/>
      <c r="S963" s="141"/>
      <c r="T963" s="141"/>
    </row>
    <row r="964" spans="1:20" ht="15" thickBot="1" x14ac:dyDescent="0.35">
      <c r="A964" s="141"/>
      <c r="B964" s="141"/>
      <c r="C964" s="141"/>
      <c r="D964" s="141"/>
      <c r="E964" s="141"/>
      <c r="F964" s="141"/>
      <c r="G964" s="141"/>
      <c r="H964" s="141"/>
      <c r="I964" s="141"/>
      <c r="J964" s="141"/>
      <c r="K964" s="141"/>
      <c r="L964" s="141"/>
      <c r="M964" s="141"/>
      <c r="N964" s="141"/>
      <c r="O964" s="141"/>
      <c r="P964" s="141"/>
      <c r="Q964" s="141"/>
      <c r="R964" s="141"/>
      <c r="S964" s="141"/>
      <c r="T964" s="141"/>
    </row>
    <row r="965" spans="1:20" ht="15" thickBot="1" x14ac:dyDescent="0.35">
      <c r="A965" s="141"/>
      <c r="B965" s="141"/>
      <c r="C965" s="141"/>
      <c r="D965" s="141"/>
      <c r="E965" s="141"/>
      <c r="F965" s="141"/>
      <c r="G965" s="141"/>
      <c r="H965" s="141"/>
      <c r="I965" s="141"/>
      <c r="J965" s="141"/>
      <c r="K965" s="141"/>
      <c r="L965" s="141"/>
      <c r="M965" s="141"/>
      <c r="N965" s="141"/>
      <c r="O965" s="141"/>
      <c r="P965" s="141"/>
      <c r="Q965" s="141"/>
      <c r="R965" s="141"/>
      <c r="S965" s="141"/>
      <c r="T965" s="141"/>
    </row>
    <row r="966" spans="1:20" ht="15" thickBot="1" x14ac:dyDescent="0.35">
      <c r="A966" s="141"/>
      <c r="B966" s="141"/>
      <c r="C966" s="141"/>
      <c r="D966" s="141"/>
      <c r="E966" s="141"/>
      <c r="F966" s="141"/>
      <c r="G966" s="141"/>
      <c r="H966" s="141"/>
      <c r="I966" s="141"/>
      <c r="J966" s="141"/>
      <c r="K966" s="141"/>
      <c r="L966" s="141"/>
      <c r="M966" s="141"/>
      <c r="N966" s="141"/>
      <c r="O966" s="141"/>
      <c r="P966" s="141"/>
      <c r="Q966" s="141"/>
      <c r="R966" s="141"/>
      <c r="S966" s="141"/>
      <c r="T966" s="141"/>
    </row>
    <row r="967" spans="1:20" ht="15" thickBot="1" x14ac:dyDescent="0.35">
      <c r="A967" s="141"/>
      <c r="B967" s="141"/>
      <c r="C967" s="141"/>
      <c r="D967" s="141"/>
      <c r="E967" s="141"/>
      <c r="F967" s="141"/>
      <c r="G967" s="141"/>
      <c r="H967" s="141"/>
      <c r="I967" s="141"/>
      <c r="J967" s="141"/>
      <c r="K967" s="141"/>
      <c r="L967" s="141"/>
      <c r="M967" s="141"/>
      <c r="N967" s="141"/>
      <c r="O967" s="141"/>
      <c r="P967" s="141"/>
      <c r="Q967" s="141"/>
      <c r="R967" s="141"/>
      <c r="S967" s="141"/>
      <c r="T967" s="141"/>
    </row>
    <row r="968" spans="1:20" ht="15" thickBot="1" x14ac:dyDescent="0.35">
      <c r="A968" s="141"/>
      <c r="B968" s="141"/>
      <c r="C968" s="141"/>
      <c r="D968" s="141"/>
      <c r="E968" s="141"/>
      <c r="F968" s="141"/>
      <c r="G968" s="141"/>
      <c r="H968" s="141"/>
      <c r="I968" s="141"/>
      <c r="J968" s="141"/>
      <c r="K968" s="141"/>
      <c r="L968" s="141"/>
      <c r="M968" s="141"/>
      <c r="N968" s="141"/>
      <c r="O968" s="141"/>
      <c r="P968" s="141"/>
      <c r="Q968" s="141"/>
      <c r="R968" s="141"/>
      <c r="S968" s="141"/>
      <c r="T968" s="141"/>
    </row>
    <row r="969" spans="1:20" ht="15" thickBot="1" x14ac:dyDescent="0.35">
      <c r="A969" s="141"/>
      <c r="B969" s="141"/>
      <c r="C969" s="141"/>
      <c r="D969" s="141"/>
      <c r="E969" s="141"/>
      <c r="F969" s="141"/>
      <c r="G969" s="141"/>
      <c r="H969" s="141"/>
      <c r="I969" s="141"/>
      <c r="J969" s="141"/>
      <c r="K969" s="141"/>
      <c r="L969" s="141"/>
      <c r="M969" s="141"/>
      <c r="N969" s="141"/>
      <c r="O969" s="141"/>
      <c r="P969" s="141"/>
      <c r="Q969" s="141"/>
      <c r="R969" s="141"/>
      <c r="S969" s="141"/>
      <c r="T969" s="141"/>
    </row>
    <row r="970" spans="1:20" ht="15" thickBot="1" x14ac:dyDescent="0.35">
      <c r="A970" s="141"/>
      <c r="B970" s="141"/>
      <c r="C970" s="141"/>
      <c r="D970" s="141"/>
      <c r="E970" s="141"/>
      <c r="F970" s="141"/>
      <c r="G970" s="141"/>
      <c r="H970" s="141"/>
      <c r="I970" s="141"/>
      <c r="J970" s="141"/>
      <c r="K970" s="141"/>
      <c r="L970" s="141"/>
      <c r="M970" s="141"/>
      <c r="N970" s="141"/>
      <c r="O970" s="141"/>
      <c r="P970" s="141"/>
      <c r="Q970" s="141"/>
      <c r="R970" s="141"/>
      <c r="S970" s="141"/>
      <c r="T970" s="141"/>
    </row>
    <row r="971" spans="1:20" ht="15" thickBot="1" x14ac:dyDescent="0.35">
      <c r="A971" s="141"/>
      <c r="B971" s="141"/>
      <c r="C971" s="141"/>
      <c r="D971" s="141"/>
      <c r="E971" s="141"/>
      <c r="F971" s="141"/>
      <c r="G971" s="141"/>
      <c r="H971" s="141"/>
      <c r="I971" s="141"/>
      <c r="J971" s="141"/>
      <c r="K971" s="141"/>
      <c r="L971" s="141"/>
      <c r="M971" s="141"/>
      <c r="N971" s="141"/>
      <c r="O971" s="141"/>
      <c r="P971" s="141"/>
      <c r="Q971" s="141"/>
      <c r="R971" s="141"/>
      <c r="S971" s="141"/>
      <c r="T971" s="141"/>
    </row>
    <row r="972" spans="1:20" ht="15" thickBot="1" x14ac:dyDescent="0.35">
      <c r="A972" s="141"/>
      <c r="B972" s="141"/>
      <c r="C972" s="141"/>
      <c r="D972" s="141"/>
      <c r="E972" s="141"/>
      <c r="F972" s="141"/>
      <c r="G972" s="141"/>
      <c r="H972" s="141"/>
      <c r="I972" s="141"/>
      <c r="J972" s="141"/>
      <c r="K972" s="141"/>
      <c r="L972" s="141"/>
      <c r="M972" s="141"/>
      <c r="N972" s="141"/>
      <c r="O972" s="141"/>
      <c r="P972" s="141"/>
      <c r="Q972" s="141"/>
      <c r="R972" s="141"/>
      <c r="S972" s="141"/>
      <c r="T972" s="141"/>
    </row>
    <row r="973" spans="1:20" ht="15" thickBot="1" x14ac:dyDescent="0.35">
      <c r="A973" s="141"/>
      <c r="B973" s="141"/>
      <c r="C973" s="141"/>
      <c r="D973" s="141"/>
      <c r="E973" s="141"/>
      <c r="F973" s="141"/>
      <c r="G973" s="141"/>
      <c r="H973" s="141"/>
      <c r="I973" s="141"/>
      <c r="J973" s="141"/>
      <c r="K973" s="141"/>
      <c r="L973" s="141"/>
      <c r="M973" s="141"/>
      <c r="N973" s="141"/>
      <c r="O973" s="141"/>
      <c r="P973" s="141"/>
      <c r="Q973" s="141"/>
      <c r="R973" s="141"/>
      <c r="S973" s="141"/>
      <c r="T973" s="141"/>
    </row>
    <row r="974" spans="1:20" ht="15" thickBot="1" x14ac:dyDescent="0.35">
      <c r="A974" s="141"/>
      <c r="B974" s="141"/>
      <c r="C974" s="141"/>
      <c r="D974" s="141"/>
      <c r="E974" s="141"/>
      <c r="F974" s="141"/>
      <c r="G974" s="141"/>
      <c r="H974" s="141"/>
      <c r="I974" s="141"/>
      <c r="J974" s="141"/>
      <c r="K974" s="141"/>
      <c r="L974" s="141"/>
      <c r="M974" s="141"/>
      <c r="N974" s="141"/>
      <c r="O974" s="141"/>
      <c r="P974" s="141"/>
      <c r="Q974" s="141"/>
      <c r="R974" s="141"/>
      <c r="S974" s="141"/>
      <c r="T974" s="141"/>
    </row>
    <row r="975" spans="1:20" ht="15" thickBot="1" x14ac:dyDescent="0.35">
      <c r="A975" s="141"/>
      <c r="B975" s="141"/>
      <c r="C975" s="141"/>
      <c r="D975" s="141"/>
      <c r="E975" s="141"/>
      <c r="F975" s="141"/>
      <c r="G975" s="141"/>
      <c r="H975" s="141"/>
      <c r="I975" s="141"/>
      <c r="J975" s="141"/>
      <c r="K975" s="141"/>
      <c r="L975" s="141"/>
      <c r="M975" s="141"/>
      <c r="N975" s="141"/>
      <c r="O975" s="141"/>
      <c r="P975" s="141"/>
      <c r="Q975" s="141"/>
      <c r="R975" s="141"/>
      <c r="S975" s="141"/>
      <c r="T975" s="141"/>
    </row>
    <row r="976" spans="1:20" ht="15" thickBot="1" x14ac:dyDescent="0.35">
      <c r="A976" s="141"/>
      <c r="B976" s="141"/>
      <c r="C976" s="141"/>
      <c r="D976" s="141"/>
      <c r="E976" s="141"/>
      <c r="F976" s="141"/>
      <c r="G976" s="141"/>
      <c r="H976" s="141"/>
      <c r="I976" s="141"/>
      <c r="J976" s="141"/>
      <c r="K976" s="141"/>
      <c r="L976" s="141"/>
      <c r="M976" s="141"/>
      <c r="N976" s="141"/>
      <c r="O976" s="141"/>
      <c r="P976" s="141"/>
      <c r="Q976" s="141"/>
      <c r="R976" s="141"/>
      <c r="S976" s="141"/>
      <c r="T976" s="141"/>
    </row>
    <row r="977" spans="1:20" ht="15" thickBot="1" x14ac:dyDescent="0.35">
      <c r="A977" s="141"/>
      <c r="B977" s="141"/>
      <c r="C977" s="141"/>
      <c r="D977" s="141"/>
      <c r="E977" s="141"/>
      <c r="F977" s="141"/>
      <c r="G977" s="141"/>
      <c r="H977" s="141"/>
      <c r="I977" s="141"/>
      <c r="J977" s="141"/>
      <c r="K977" s="141"/>
      <c r="L977" s="141"/>
      <c r="M977" s="141"/>
      <c r="N977" s="141"/>
      <c r="O977" s="141"/>
      <c r="P977" s="141"/>
      <c r="Q977" s="141"/>
      <c r="R977" s="141"/>
      <c r="S977" s="141"/>
      <c r="T977" s="141"/>
    </row>
    <row r="978" spans="1:20" ht="15" thickBot="1" x14ac:dyDescent="0.35">
      <c r="A978" s="141"/>
      <c r="B978" s="141"/>
      <c r="C978" s="141"/>
      <c r="D978" s="141"/>
      <c r="E978" s="141"/>
      <c r="F978" s="141"/>
      <c r="G978" s="141"/>
      <c r="H978" s="141"/>
      <c r="I978" s="141"/>
      <c r="J978" s="141"/>
      <c r="K978" s="141"/>
      <c r="L978" s="141"/>
      <c r="M978" s="141"/>
      <c r="N978" s="141"/>
      <c r="O978" s="141"/>
      <c r="P978" s="141"/>
      <c r="Q978" s="141"/>
      <c r="R978" s="141"/>
      <c r="S978" s="141"/>
      <c r="T978" s="141"/>
    </row>
    <row r="979" spans="1:20" ht="15" thickBot="1" x14ac:dyDescent="0.35">
      <c r="A979" s="141"/>
      <c r="B979" s="141"/>
      <c r="C979" s="141"/>
      <c r="D979" s="141"/>
      <c r="E979" s="141"/>
      <c r="F979" s="141"/>
      <c r="G979" s="141"/>
      <c r="H979" s="141"/>
      <c r="I979" s="141"/>
      <c r="J979" s="141"/>
      <c r="K979" s="141"/>
      <c r="L979" s="141"/>
      <c r="M979" s="141"/>
      <c r="N979" s="141"/>
      <c r="O979" s="141"/>
      <c r="P979" s="141"/>
      <c r="Q979" s="141"/>
      <c r="R979" s="141"/>
      <c r="S979" s="141"/>
      <c r="T979" s="141"/>
    </row>
    <row r="980" spans="1:20" ht="15" thickBot="1" x14ac:dyDescent="0.35">
      <c r="A980" s="141"/>
      <c r="B980" s="141"/>
      <c r="C980" s="141"/>
      <c r="D980" s="141"/>
      <c r="E980" s="141"/>
      <c r="F980" s="141"/>
      <c r="G980" s="141"/>
      <c r="H980" s="141"/>
      <c r="I980" s="141"/>
      <c r="J980" s="141"/>
      <c r="K980" s="141"/>
      <c r="L980" s="141"/>
      <c r="M980" s="141"/>
      <c r="N980" s="141"/>
      <c r="O980" s="141"/>
      <c r="P980" s="141"/>
      <c r="Q980" s="141"/>
      <c r="R980" s="141"/>
      <c r="S980" s="141"/>
      <c r="T980" s="141"/>
    </row>
    <row r="981" spans="1:20" ht="15" thickBot="1" x14ac:dyDescent="0.35">
      <c r="A981" s="141"/>
      <c r="B981" s="141"/>
      <c r="C981" s="141"/>
      <c r="D981" s="141"/>
      <c r="E981" s="141"/>
      <c r="F981" s="141"/>
      <c r="G981" s="141"/>
      <c r="H981" s="141"/>
      <c r="I981" s="141"/>
      <c r="J981" s="141"/>
      <c r="K981" s="141"/>
      <c r="L981" s="141"/>
      <c r="M981" s="141"/>
      <c r="N981" s="141"/>
      <c r="O981" s="141"/>
      <c r="P981" s="141"/>
      <c r="Q981" s="141"/>
      <c r="R981" s="141"/>
      <c r="S981" s="141"/>
      <c r="T981" s="141"/>
    </row>
    <row r="982" spans="1:20" ht="15" thickBot="1" x14ac:dyDescent="0.35">
      <c r="A982" s="141"/>
      <c r="B982" s="141"/>
      <c r="C982" s="141"/>
      <c r="D982" s="141"/>
      <c r="E982" s="141"/>
      <c r="F982" s="141"/>
      <c r="G982" s="141"/>
      <c r="H982" s="141"/>
      <c r="I982" s="141"/>
      <c r="J982" s="141"/>
      <c r="K982" s="141"/>
      <c r="L982" s="141"/>
      <c r="M982" s="141"/>
      <c r="N982" s="141"/>
      <c r="O982" s="141"/>
      <c r="P982" s="141"/>
      <c r="Q982" s="141"/>
      <c r="R982" s="141"/>
      <c r="S982" s="141"/>
      <c r="T982" s="141"/>
    </row>
    <row r="983" spans="1:20" ht="15" thickBot="1" x14ac:dyDescent="0.35">
      <c r="A983" s="141"/>
      <c r="B983" s="141"/>
      <c r="C983" s="141"/>
      <c r="D983" s="141"/>
      <c r="E983" s="141"/>
      <c r="F983" s="141"/>
      <c r="G983" s="141"/>
      <c r="H983" s="141"/>
      <c r="I983" s="141"/>
      <c r="J983" s="141"/>
      <c r="K983" s="141"/>
      <c r="L983" s="141"/>
      <c r="M983" s="141"/>
      <c r="N983" s="141"/>
      <c r="O983" s="141"/>
      <c r="P983" s="141"/>
      <c r="Q983" s="141"/>
      <c r="R983" s="141"/>
      <c r="S983" s="141"/>
      <c r="T983" s="141"/>
    </row>
    <row r="984" spans="1:20" ht="15" thickBot="1" x14ac:dyDescent="0.35">
      <c r="A984" s="141"/>
      <c r="B984" s="141"/>
      <c r="C984" s="141"/>
      <c r="D984" s="141"/>
      <c r="E984" s="141"/>
      <c r="F984" s="141"/>
      <c r="G984" s="141"/>
      <c r="H984" s="141"/>
      <c r="I984" s="141"/>
      <c r="J984" s="141"/>
      <c r="K984" s="141"/>
      <c r="L984" s="141"/>
      <c r="M984" s="141"/>
      <c r="N984" s="141"/>
      <c r="O984" s="141"/>
      <c r="P984" s="141"/>
      <c r="Q984" s="141"/>
      <c r="R984" s="141"/>
      <c r="S984" s="141"/>
      <c r="T984" s="141"/>
    </row>
    <row r="985" spans="1:20" ht="15" thickBot="1" x14ac:dyDescent="0.35">
      <c r="A985" s="141"/>
      <c r="B985" s="141"/>
      <c r="C985" s="141"/>
      <c r="D985" s="141"/>
      <c r="E985" s="141"/>
      <c r="F985" s="141"/>
      <c r="G985" s="141"/>
      <c r="H985" s="141"/>
      <c r="I985" s="141"/>
      <c r="J985" s="141"/>
      <c r="K985" s="141"/>
      <c r="L985" s="141"/>
      <c r="M985" s="141"/>
      <c r="N985" s="141"/>
      <c r="O985" s="141"/>
      <c r="P985" s="141"/>
      <c r="Q985" s="141"/>
      <c r="R985" s="141"/>
      <c r="S985" s="141"/>
      <c r="T985" s="141"/>
    </row>
    <row r="986" spans="1:20" ht="15" thickBot="1" x14ac:dyDescent="0.35">
      <c r="A986" s="141"/>
      <c r="B986" s="141"/>
      <c r="C986" s="141"/>
      <c r="D986" s="141"/>
      <c r="E986" s="141"/>
      <c r="F986" s="141"/>
      <c r="G986" s="141"/>
      <c r="H986" s="141"/>
      <c r="I986" s="141"/>
      <c r="J986" s="141"/>
      <c r="K986" s="141"/>
      <c r="L986" s="141"/>
      <c r="M986" s="141"/>
      <c r="N986" s="141"/>
      <c r="O986" s="141"/>
      <c r="P986" s="141"/>
      <c r="Q986" s="141"/>
      <c r="R986" s="141"/>
      <c r="S986" s="141"/>
      <c r="T986" s="141"/>
    </row>
    <row r="987" spans="1:20" ht="15" thickBot="1" x14ac:dyDescent="0.35">
      <c r="A987" s="141"/>
      <c r="B987" s="141"/>
      <c r="C987" s="141"/>
      <c r="D987" s="141"/>
      <c r="E987" s="141"/>
      <c r="F987" s="141"/>
      <c r="G987" s="141"/>
      <c r="H987" s="141"/>
      <c r="I987" s="141"/>
      <c r="J987" s="141"/>
      <c r="K987" s="141"/>
      <c r="L987" s="141"/>
      <c r="M987" s="141"/>
      <c r="N987" s="141"/>
      <c r="O987" s="141"/>
      <c r="P987" s="141"/>
      <c r="Q987" s="141"/>
      <c r="R987" s="141"/>
      <c r="S987" s="141"/>
      <c r="T987" s="141"/>
    </row>
    <row r="988" spans="1:20" ht="15" thickBot="1" x14ac:dyDescent="0.35">
      <c r="A988" s="141"/>
      <c r="B988" s="141"/>
      <c r="C988" s="141"/>
      <c r="D988" s="141"/>
      <c r="E988" s="141"/>
      <c r="F988" s="141"/>
      <c r="G988" s="141"/>
      <c r="H988" s="141"/>
      <c r="I988" s="141"/>
      <c r="J988" s="141"/>
      <c r="K988" s="141"/>
      <c r="L988" s="141"/>
      <c r="M988" s="141"/>
      <c r="N988" s="141"/>
      <c r="O988" s="141"/>
      <c r="P988" s="141"/>
      <c r="Q988" s="141"/>
      <c r="R988" s="141"/>
      <c r="S988" s="141"/>
      <c r="T988" s="141"/>
    </row>
    <row r="989" spans="1:20" ht="15" thickBot="1" x14ac:dyDescent="0.35">
      <c r="A989" s="141"/>
      <c r="B989" s="141"/>
      <c r="C989" s="141"/>
      <c r="D989" s="141"/>
      <c r="E989" s="141"/>
      <c r="F989" s="141"/>
      <c r="G989" s="141"/>
      <c r="H989" s="141"/>
      <c r="I989" s="141"/>
      <c r="J989" s="141"/>
      <c r="K989" s="141"/>
      <c r="L989" s="141"/>
      <c r="M989" s="141"/>
      <c r="N989" s="141"/>
      <c r="O989" s="141"/>
      <c r="P989" s="141"/>
      <c r="Q989" s="141"/>
      <c r="R989" s="141"/>
      <c r="S989" s="141"/>
      <c r="T989" s="141"/>
    </row>
    <row r="990" spans="1:20" ht="15" thickBot="1" x14ac:dyDescent="0.35">
      <c r="A990" s="141"/>
      <c r="B990" s="141"/>
      <c r="C990" s="141"/>
      <c r="D990" s="141"/>
      <c r="E990" s="141"/>
      <c r="F990" s="141"/>
      <c r="G990" s="141"/>
      <c r="H990" s="141"/>
      <c r="I990" s="141"/>
      <c r="J990" s="141"/>
      <c r="K990" s="141"/>
      <c r="L990" s="141"/>
      <c r="M990" s="141"/>
      <c r="N990" s="141"/>
      <c r="O990" s="141"/>
      <c r="P990" s="141"/>
      <c r="Q990" s="141"/>
      <c r="R990" s="141"/>
      <c r="S990" s="141"/>
      <c r="T990" s="141"/>
    </row>
    <row r="991" spans="1:20" ht="15" thickBot="1" x14ac:dyDescent="0.35">
      <c r="A991" s="141"/>
      <c r="B991" s="141"/>
      <c r="C991" s="141"/>
      <c r="D991" s="141"/>
      <c r="E991" s="141"/>
      <c r="F991" s="141"/>
      <c r="G991" s="141"/>
      <c r="H991" s="141"/>
      <c r="I991" s="141"/>
      <c r="J991" s="141"/>
      <c r="K991" s="141"/>
      <c r="L991" s="141"/>
      <c r="M991" s="141"/>
      <c r="N991" s="141"/>
      <c r="O991" s="141"/>
      <c r="P991" s="141"/>
      <c r="Q991" s="141"/>
      <c r="R991" s="141"/>
      <c r="S991" s="141"/>
      <c r="T991" s="141"/>
    </row>
    <row r="992" spans="1:20" ht="15" thickBot="1" x14ac:dyDescent="0.35">
      <c r="A992" s="141"/>
      <c r="B992" s="141"/>
      <c r="C992" s="141"/>
      <c r="D992" s="141"/>
      <c r="E992" s="141"/>
      <c r="F992" s="141"/>
      <c r="G992" s="141"/>
      <c r="H992" s="141"/>
      <c r="I992" s="141"/>
      <c r="J992" s="141"/>
      <c r="K992" s="141"/>
      <c r="L992" s="141"/>
      <c r="M992" s="141"/>
      <c r="N992" s="141"/>
      <c r="O992" s="141"/>
      <c r="P992" s="141"/>
      <c r="Q992" s="141"/>
      <c r="R992" s="141"/>
      <c r="S992" s="141"/>
      <c r="T992" s="141"/>
    </row>
    <row r="993" spans="1:20" ht="15" thickBot="1" x14ac:dyDescent="0.35">
      <c r="A993" s="141"/>
      <c r="B993" s="141"/>
      <c r="C993" s="141"/>
      <c r="D993" s="141"/>
      <c r="E993" s="141"/>
      <c r="F993" s="141"/>
      <c r="G993" s="141"/>
      <c r="H993" s="141"/>
      <c r="I993" s="141"/>
      <c r="J993" s="141"/>
      <c r="K993" s="141"/>
      <c r="L993" s="141"/>
      <c r="M993" s="141"/>
      <c r="N993" s="141"/>
      <c r="O993" s="141"/>
      <c r="P993" s="141"/>
      <c r="Q993" s="141"/>
      <c r="R993" s="141"/>
      <c r="S993" s="141"/>
      <c r="T993" s="141"/>
    </row>
    <row r="994" spans="1:20" ht="15" thickBot="1" x14ac:dyDescent="0.35">
      <c r="A994" s="141"/>
      <c r="B994" s="141"/>
      <c r="C994" s="141"/>
      <c r="D994" s="141"/>
      <c r="E994" s="141"/>
      <c r="F994" s="141"/>
      <c r="G994" s="141"/>
      <c r="H994" s="141"/>
      <c r="I994" s="141"/>
      <c r="J994" s="141"/>
      <c r="K994" s="141"/>
      <c r="L994" s="141"/>
      <c r="M994" s="141"/>
      <c r="N994" s="141"/>
      <c r="O994" s="141"/>
      <c r="P994" s="141"/>
      <c r="Q994" s="141"/>
      <c r="R994" s="141"/>
      <c r="S994" s="141"/>
      <c r="T994" s="141"/>
    </row>
    <row r="995" spans="1:20" ht="15" thickBot="1" x14ac:dyDescent="0.35">
      <c r="A995" s="141"/>
      <c r="B995" s="141"/>
      <c r="C995" s="141"/>
      <c r="D995" s="141"/>
      <c r="E995" s="141"/>
      <c r="F995" s="141"/>
      <c r="G995" s="141"/>
      <c r="H995" s="141"/>
      <c r="I995" s="141"/>
      <c r="J995" s="141"/>
      <c r="K995" s="141"/>
      <c r="L995" s="141"/>
      <c r="M995" s="141"/>
      <c r="N995" s="141"/>
      <c r="O995" s="141"/>
      <c r="P995" s="141"/>
      <c r="Q995" s="141"/>
      <c r="R995" s="141"/>
      <c r="S995" s="141"/>
      <c r="T995" s="141"/>
    </row>
    <row r="996" spans="1:20" ht="15" thickBot="1" x14ac:dyDescent="0.35">
      <c r="A996" s="141"/>
      <c r="B996" s="141"/>
      <c r="C996" s="141"/>
      <c r="D996" s="141"/>
      <c r="E996" s="141"/>
      <c r="F996" s="141"/>
      <c r="G996" s="141"/>
      <c r="H996" s="141"/>
      <c r="I996" s="141"/>
      <c r="J996" s="141"/>
      <c r="K996" s="141"/>
      <c r="L996" s="141"/>
      <c r="M996" s="141"/>
      <c r="N996" s="141"/>
      <c r="O996" s="141"/>
      <c r="P996" s="141"/>
      <c r="Q996" s="141"/>
      <c r="R996" s="141"/>
      <c r="S996" s="141"/>
      <c r="T996" s="141"/>
    </row>
    <row r="997" spans="1:20" ht="15" thickBot="1" x14ac:dyDescent="0.35">
      <c r="A997" s="141"/>
      <c r="B997" s="141"/>
      <c r="C997" s="141"/>
      <c r="D997" s="141"/>
      <c r="E997" s="141"/>
      <c r="F997" s="141"/>
      <c r="G997" s="141"/>
      <c r="H997" s="141"/>
      <c r="I997" s="141"/>
      <c r="J997" s="141"/>
      <c r="K997" s="141"/>
      <c r="L997" s="141"/>
      <c r="M997" s="141"/>
      <c r="N997" s="141"/>
      <c r="O997" s="141"/>
      <c r="P997" s="141"/>
      <c r="Q997" s="141"/>
      <c r="R997" s="141"/>
      <c r="S997" s="141"/>
      <c r="T997" s="141"/>
    </row>
    <row r="998" spans="1:20" ht="15" thickBot="1" x14ac:dyDescent="0.35">
      <c r="A998" s="141"/>
      <c r="B998" s="141"/>
      <c r="C998" s="141"/>
      <c r="D998" s="141"/>
      <c r="E998" s="141"/>
      <c r="F998" s="141"/>
      <c r="G998" s="141"/>
      <c r="H998" s="141"/>
      <c r="I998" s="141"/>
      <c r="J998" s="141"/>
      <c r="K998" s="141"/>
      <c r="L998" s="141"/>
      <c r="M998" s="141"/>
      <c r="N998" s="141"/>
      <c r="O998" s="141"/>
      <c r="P998" s="141"/>
      <c r="Q998" s="141"/>
      <c r="R998" s="141"/>
      <c r="S998" s="141"/>
      <c r="T998" s="141"/>
    </row>
    <row r="999" spans="1:20" ht="15" thickBot="1" x14ac:dyDescent="0.35">
      <c r="A999" s="141"/>
      <c r="B999" s="141"/>
      <c r="C999" s="141"/>
      <c r="D999" s="141"/>
      <c r="E999" s="141"/>
      <c r="F999" s="141"/>
      <c r="G999" s="141"/>
      <c r="H999" s="141"/>
      <c r="I999" s="141"/>
      <c r="J999" s="141"/>
      <c r="K999" s="141"/>
      <c r="L999" s="141"/>
      <c r="M999" s="141"/>
      <c r="N999" s="141"/>
      <c r="O999" s="141"/>
      <c r="P999" s="141"/>
      <c r="Q999" s="141"/>
      <c r="R999" s="141"/>
      <c r="S999" s="141"/>
      <c r="T999" s="141"/>
    </row>
    <row r="1000" spans="1:20" ht="15" thickBot="1" x14ac:dyDescent="0.35">
      <c r="A1000" s="141"/>
      <c r="B1000" s="141"/>
      <c r="C1000" s="141"/>
      <c r="D1000" s="141"/>
      <c r="E1000" s="141"/>
      <c r="F1000" s="141"/>
      <c r="G1000" s="141"/>
      <c r="H1000" s="141"/>
      <c r="I1000" s="141"/>
      <c r="J1000" s="141"/>
      <c r="K1000" s="141"/>
      <c r="L1000" s="141"/>
      <c r="M1000" s="141"/>
      <c r="N1000" s="141"/>
      <c r="O1000" s="141"/>
      <c r="P1000" s="141"/>
      <c r="Q1000" s="141"/>
      <c r="R1000" s="141"/>
      <c r="S1000" s="141"/>
      <c r="T1000" s="141"/>
    </row>
  </sheetData>
  <mergeCells count="2">
    <mergeCell ref="A3:B3"/>
    <mergeCell ref="E3:G3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7C7E-51B4-4CAD-8C99-B27FB4895D86}">
  <dimension ref="A1:U50"/>
  <sheetViews>
    <sheetView topLeftCell="F1" workbookViewId="0">
      <selection activeCell="H19" sqref="H18:J19"/>
    </sheetView>
  </sheetViews>
  <sheetFormatPr defaultRowHeight="14.4" x14ac:dyDescent="0.3"/>
  <cols>
    <col min="1" max="1" width="35.33203125" style="88" customWidth="1"/>
    <col min="2" max="3" width="15.33203125" style="257" customWidth="1"/>
    <col min="4" max="4" width="15.109375" style="257" customWidth="1"/>
    <col min="5" max="5" width="13.77734375" style="257" customWidth="1"/>
    <col min="6" max="6" width="13.6640625" style="257" customWidth="1"/>
    <col min="7" max="7" width="14.5546875" style="257" customWidth="1"/>
    <col min="8" max="8" width="14.88671875" style="257" customWidth="1"/>
    <col min="9" max="10" width="11.33203125" style="260" customWidth="1"/>
    <col min="11" max="11" width="13.88671875" style="257" customWidth="1"/>
    <col min="12" max="12" width="15.77734375" style="257" bestFit="1" customWidth="1"/>
    <col min="13" max="13" width="14.88671875" style="257" bestFit="1" customWidth="1"/>
    <col min="14" max="14" width="14" style="257" bestFit="1" customWidth="1"/>
    <col min="15" max="15" width="16.6640625" style="257" bestFit="1" customWidth="1"/>
    <col min="16" max="16" width="14.88671875" style="257" bestFit="1" customWidth="1"/>
    <col min="17" max="18" width="15.77734375" style="257" bestFit="1" customWidth="1"/>
    <col min="19" max="19" width="14.21875" style="257" bestFit="1" customWidth="1"/>
    <col min="20" max="20" width="4.6640625" customWidth="1"/>
    <col min="21" max="21" width="29.109375" bestFit="1" customWidth="1"/>
  </cols>
  <sheetData>
    <row r="1" spans="1:21" s="222" customFormat="1" ht="28.8" customHeight="1" x14ac:dyDescent="0.3">
      <c r="A1" s="219"/>
      <c r="B1" s="220">
        <f>SUBTOTAL(9,B3,B8,B10,B12,B16,B21,B25,B29:B36,B38:B39)</f>
        <v>5972165.8499999996</v>
      </c>
      <c r="C1" s="220">
        <f t="shared" ref="C1:H1" si="0">SUBTOTAL(9,C3,C8,C10,C12,C16,C21,C25,C29:C36,C38:C39)</f>
        <v>5560433.4699999979</v>
      </c>
      <c r="D1" s="220">
        <f t="shared" si="0"/>
        <v>131915.18450000003</v>
      </c>
      <c r="E1" s="220">
        <f t="shared" si="0"/>
        <v>279817.19550000172</v>
      </c>
      <c r="F1" s="220">
        <f t="shared" si="0"/>
        <v>59841.370600000024</v>
      </c>
      <c r="G1" s="220">
        <f t="shared" si="0"/>
        <v>3840</v>
      </c>
      <c r="H1" s="220">
        <f t="shared" si="0"/>
        <v>219975.82490000172</v>
      </c>
      <c r="I1" s="221"/>
      <c r="J1" s="221"/>
      <c r="K1" s="220">
        <f t="shared" ref="K1:Q1" si="1">SUBTOTAL(9,K3,K8,K10,K12,K16,K21,K25,K29:K36,K38:K39)</f>
        <v>650</v>
      </c>
      <c r="L1" s="220">
        <f t="shared" si="1"/>
        <v>16898.476849999905</v>
      </c>
      <c r="M1" s="220">
        <f t="shared" si="1"/>
        <v>180110.83305000205</v>
      </c>
      <c r="N1" s="220">
        <f t="shared" si="1"/>
        <v>27905.22000000003</v>
      </c>
      <c r="O1" s="220">
        <f t="shared" si="1"/>
        <v>650</v>
      </c>
      <c r="P1" s="220">
        <f t="shared" si="1"/>
        <v>151555.61305000199</v>
      </c>
      <c r="Q1" s="220">
        <f t="shared" si="1"/>
        <v>388.09466249999957</v>
      </c>
      <c r="R1" s="220">
        <f>SUBTOTAL(9,R3,R8,R10,R12,R16,R21,R25,R29:R36,R38:R39)</f>
        <v>15155.561305000201</v>
      </c>
      <c r="S1" s="220">
        <f>SUBTOTAL(9,S3,S8,S10,S12,S16,S21,S25,S29:S36,S38:S39)</f>
        <v>136011.95708250182</v>
      </c>
    </row>
    <row r="2" spans="1:21" s="226" customFormat="1" ht="31.2" customHeight="1" x14ac:dyDescent="0.3">
      <c r="A2" s="223" t="s">
        <v>431</v>
      </c>
      <c r="B2" s="224" t="s">
        <v>576</v>
      </c>
      <c r="C2" s="224" t="s">
        <v>577</v>
      </c>
      <c r="D2" s="224" t="s">
        <v>578</v>
      </c>
      <c r="E2" s="224" t="s">
        <v>579</v>
      </c>
      <c r="F2" s="224" t="s">
        <v>580</v>
      </c>
      <c r="G2" s="224" t="s">
        <v>581</v>
      </c>
      <c r="H2" s="224" t="s">
        <v>582</v>
      </c>
      <c r="I2" s="225" t="s">
        <v>583</v>
      </c>
      <c r="J2" s="225" t="s">
        <v>584</v>
      </c>
      <c r="K2" s="224" t="s">
        <v>585</v>
      </c>
      <c r="L2" s="224" t="s">
        <v>586</v>
      </c>
      <c r="M2" s="224" t="s">
        <v>587</v>
      </c>
      <c r="N2" s="224" t="s">
        <v>588</v>
      </c>
      <c r="O2" s="224" t="s">
        <v>589</v>
      </c>
      <c r="P2" s="224" t="s">
        <v>590</v>
      </c>
      <c r="Q2" s="224" t="s">
        <v>591</v>
      </c>
      <c r="R2" s="224" t="s">
        <v>592</v>
      </c>
      <c r="S2" s="224" t="s">
        <v>593</v>
      </c>
    </row>
    <row r="3" spans="1:21" s="230" customFormat="1" x14ac:dyDescent="0.3">
      <c r="A3" s="227" t="s">
        <v>594</v>
      </c>
      <c r="B3" s="228">
        <f t="shared" ref="B3:G3" si="2">SUM(B4:B6)</f>
        <v>240349.48</v>
      </c>
      <c r="C3" s="228">
        <f t="shared" si="2"/>
        <v>219352.05000000002</v>
      </c>
      <c r="D3" s="228">
        <f t="shared" si="2"/>
        <v>6844.8044999999966</v>
      </c>
      <c r="E3" s="228">
        <f t="shared" si="2"/>
        <v>14152.625499999993</v>
      </c>
      <c r="F3" s="228">
        <f t="shared" si="2"/>
        <v>4362.8905999999961</v>
      </c>
      <c r="G3" s="228">
        <f t="shared" si="2"/>
        <v>3840</v>
      </c>
      <c r="H3" s="228">
        <f>Tabela1[[#This Row],[SALDO]]-Tabela1[[#This Row],[SISTEMA (ADM)]]</f>
        <v>9789.7348999999958</v>
      </c>
      <c r="I3" s="229"/>
      <c r="J3" s="229"/>
      <c r="K3" s="228">
        <v>0</v>
      </c>
      <c r="L3" s="228">
        <f>(SUM(L4:L6))</f>
        <v>5571.1866499999987</v>
      </c>
      <c r="M3" s="228">
        <f>SUM(M4:M6)</f>
        <v>378.54824999999687</v>
      </c>
      <c r="N3" s="228"/>
      <c r="O3" s="228">
        <f>Tabela1[[#This Row],[Bônus 1º Deposito]]</f>
        <v>0</v>
      </c>
      <c r="P3" s="228">
        <f>Tabela1[[#This Row],[LIQUIDO 2]]-Tabela1[[#This Row],[DESP CPA]]-Tabela1[[#This Row],[DESP BONUS]]</f>
        <v>378.54824999999687</v>
      </c>
      <c r="Q3" s="228">
        <f>Tabela1[[#This Row],[LIQUIDO 3]]*0.05</f>
        <v>18.927412499999843</v>
      </c>
      <c r="R3" s="228">
        <f>Tabela1[[#This Row],[LIQUIDO 3]]*0.1</f>
        <v>37.854824999999686</v>
      </c>
      <c r="S3" s="228">
        <f>Tabela1[[#This Row],[LIQUIDO 3]]-Tabela1[[#This Row],[PARCEIRO 2]]-Tabela1[[#This Row],[PARCEIRO 3]]</f>
        <v>321.76601249999737</v>
      </c>
    </row>
    <row r="4" spans="1:21" x14ac:dyDescent="0.3">
      <c r="A4" s="231" t="s">
        <v>595</v>
      </c>
      <c r="B4" s="232">
        <v>21454.31</v>
      </c>
      <c r="C4" s="232">
        <v>10672.65</v>
      </c>
      <c r="D4" s="232">
        <f>Tabela1[[#This Row],[APURADO]]*0.2</f>
        <v>4290.8620000000001</v>
      </c>
      <c r="E4" s="232">
        <f>Tabela1[[#This Row],[APURADO]]-Tabela1[[#This Row],[PRÊMIOS PAGOS]]-Tabela1[[#This Row],[COMISSÃO]]</f>
        <v>6490.7980000000016</v>
      </c>
      <c r="F4" s="232">
        <f>Tabela1[[#This Row],[SALDO]]*0.2</f>
        <v>1298.1596000000004</v>
      </c>
      <c r="G4" s="232">
        <v>0</v>
      </c>
      <c r="H4" s="232">
        <f>Tabela1[[#This Row],[SALDO]]-Tabela1[[#This Row],[SISTEMA (ADM)]]</f>
        <v>5192.6384000000016</v>
      </c>
      <c r="I4" s="233">
        <v>1</v>
      </c>
      <c r="J4" s="233">
        <v>0</v>
      </c>
      <c r="K4" s="232">
        <v>0</v>
      </c>
      <c r="L4" s="232">
        <f>Tabela1[[#This Row],[LÍQUIDO 1]]*Tabela1[[#This Row],[% PARCEIRO]]</f>
        <v>5192.6384000000016</v>
      </c>
      <c r="M4" s="232">
        <f>Tabela1[[#This Row],[% EMPRESA]]*Tabela1[[#This Row],[LÍQUIDO 1]]</f>
        <v>0</v>
      </c>
      <c r="N4" s="232"/>
      <c r="O4" s="232">
        <f>Tabela1[[#This Row],[Bônus 1º Deposito]]</f>
        <v>0</v>
      </c>
      <c r="P4" s="232">
        <f>Tabela1[[#This Row],[LIQUIDO 2]]-Tabela1[[#This Row],[DESP CPA]]-Tabela1[[#This Row],[DESP BONUS]]</f>
        <v>0</v>
      </c>
      <c r="Q4" s="232">
        <f>Tabela1[[#This Row],[LIQUIDO 2]]*0.05</f>
        <v>0</v>
      </c>
      <c r="R4" s="232">
        <f>Tabela1[[#This Row],[LIQUIDO 3]]*0.1</f>
        <v>0</v>
      </c>
      <c r="S4" s="232">
        <f>Tabela1[[#This Row],[LIQUIDO 3]]-Tabela1[[#This Row],[PARCEIRO 2]]-Tabela1[[#This Row],[PARCEIRO 3]]</f>
        <v>0</v>
      </c>
    </row>
    <row r="5" spans="1:21" x14ac:dyDescent="0.3">
      <c r="A5" s="231" t="s">
        <v>596</v>
      </c>
      <c r="B5" s="232">
        <v>212670.72</v>
      </c>
      <c r="C5" s="232">
        <v>203270.39</v>
      </c>
      <c r="D5" s="232">
        <f>(Tabela1[[#This Row],[APURADO]]-Tabela1[[#This Row],[PRÊMIOS PAGOS]])*0.25</f>
        <v>2350.0824999999968</v>
      </c>
      <c r="E5" s="232">
        <f>Tabela1[[#This Row],[APURADO]]-Tabela1[[#This Row],[PRÊMIOS PAGOS]]-Tabela1[[#This Row],[COMISSÃO]]</f>
        <v>7050.2474999999904</v>
      </c>
      <c r="F5" s="232">
        <f>(Tabela1[[#This Row],[APURADO]]-Tabela1[[#This Row],[PRÊMIOS PAGOS]])*0.3</f>
        <v>2820.0989999999961</v>
      </c>
      <c r="G5" s="232">
        <v>1920</v>
      </c>
      <c r="H5" s="232">
        <f>Tabela1[[#This Row],[SALDO]]-Tabela1[[#This Row],[SISTEMA (ADM)]]-Tabela1[[#This Row],[DESPESAS]]</f>
        <v>2310.1484999999939</v>
      </c>
      <c r="I5" s="233">
        <v>0.5</v>
      </c>
      <c r="J5" s="233">
        <v>0.5</v>
      </c>
      <c r="K5" s="232">
        <v>0</v>
      </c>
      <c r="L5" s="232">
        <f>Tabela1[[#This Row],[LÍQUIDO 1]]*Tabela1[[#This Row],[% PARCEIRO]]</f>
        <v>1155.0742499999969</v>
      </c>
      <c r="M5" s="232">
        <f>Tabela1[[#This Row],[% EMPRESA]]*Tabela1[[#This Row],[LÍQUIDO 1]]</f>
        <v>1155.0742499999969</v>
      </c>
      <c r="N5" s="232"/>
      <c r="O5" s="232">
        <f>Tabela1[[#This Row],[Bônus 1º Deposito]]</f>
        <v>0</v>
      </c>
      <c r="P5" s="232">
        <f>Tabela1[[#This Row],[LIQUIDO 2]]-Tabela1[[#This Row],[DESP CPA]]-Tabela1[[#This Row],[DESP BONUS]]</f>
        <v>1155.0742499999969</v>
      </c>
      <c r="Q5" s="232">
        <f>Tabela1[[#This Row],[LIQUIDO 3]]*0.05</f>
        <v>57.75371249999985</v>
      </c>
      <c r="R5" s="232">
        <f>Tabela1[[#This Row],[LIQUIDO 3]]*0.1</f>
        <v>115.5074249999997</v>
      </c>
      <c r="S5" s="232">
        <f>Tabela1[[#This Row],[LIQUIDO 3]]-Tabela1[[#This Row],[PARCEIRO 2]]-Tabela1[[#This Row],[PARCEIRO 3]]</f>
        <v>981.81311249999737</v>
      </c>
    </row>
    <row r="6" spans="1:21" x14ac:dyDescent="0.3">
      <c r="A6" s="231" t="s">
        <v>597</v>
      </c>
      <c r="B6" s="232">
        <v>6224.45</v>
      </c>
      <c r="C6" s="232">
        <v>5409.01</v>
      </c>
      <c r="D6" s="232">
        <f>(Tabela1[[#This Row],[APURADO]]-Tabela1[[#This Row],[PRÊMIOS PAGOS]])*0.25</f>
        <v>203.8599999999999</v>
      </c>
      <c r="E6" s="232">
        <f>Tabela1[[#This Row],[APURADO]]-Tabela1[[#This Row],[PRÊMIOS PAGOS]]-Tabela1[[#This Row],[COMISSÃO]]</f>
        <v>611.5799999999997</v>
      </c>
      <c r="F6" s="232">
        <f>(Tabela1[[#This Row],[APURADO]]-Tabela1[[#This Row],[PRÊMIOS PAGOS]])*0.3</f>
        <v>244.63199999999986</v>
      </c>
      <c r="G6" s="232">
        <v>1920</v>
      </c>
      <c r="H6" s="232">
        <f>Tabela1[[#This Row],[SALDO]]-Tabela1[[#This Row],[SISTEMA (ADM)]]-Tabela1[[#This Row],[DESPESAS]]</f>
        <v>-1553.0520000000001</v>
      </c>
      <c r="I6" s="233">
        <v>0.5</v>
      </c>
      <c r="J6" s="233">
        <v>0.5</v>
      </c>
      <c r="K6" s="232">
        <v>0</v>
      </c>
      <c r="L6" s="232">
        <f>Tabela1[[#This Row],[LÍQUIDO 1]]*Tabela1[[#This Row],[% PARCEIRO]]</f>
        <v>-776.52600000000007</v>
      </c>
      <c r="M6" s="232">
        <f>Tabela1[[#This Row],[% EMPRESA]]*Tabela1[[#This Row],[LÍQUIDO 1]]</f>
        <v>-776.52600000000007</v>
      </c>
      <c r="N6" s="232"/>
      <c r="O6" s="232">
        <f>Tabela1[[#This Row],[Bônus 1º Deposito]]</f>
        <v>0</v>
      </c>
      <c r="P6" s="232">
        <f>Tabela1[[#This Row],[LIQUIDO 2]]-Tabela1[[#This Row],[DESP CPA]]-Tabela1[[#This Row],[DESP BONUS]]</f>
        <v>-776.52600000000007</v>
      </c>
      <c r="Q6" s="232">
        <f>Tabela1[[#This Row],[LIQUIDO 3]]*0.05</f>
        <v>-38.826300000000003</v>
      </c>
      <c r="R6" s="232">
        <f>Tabela1[[#This Row],[LIQUIDO 3]]*0.1</f>
        <v>-77.652600000000007</v>
      </c>
      <c r="S6" s="232">
        <f>Tabela1[[#This Row],[LIQUIDO 3]]-Tabela1[[#This Row],[PARCEIRO 2]]-Tabela1[[#This Row],[PARCEIRO 3]]</f>
        <v>-660.04710000000011</v>
      </c>
    </row>
    <row r="7" spans="1:21" s="237" customFormat="1" x14ac:dyDescent="0.3">
      <c r="A7" s="234"/>
      <c r="B7" s="235"/>
      <c r="C7" s="235"/>
      <c r="D7" s="235"/>
      <c r="E7" s="235"/>
      <c r="F7" s="235"/>
      <c r="G7" s="235"/>
      <c r="H7" s="235"/>
      <c r="I7" s="236"/>
      <c r="J7" s="236"/>
      <c r="K7" s="235"/>
      <c r="L7" s="235"/>
      <c r="M7" s="235"/>
      <c r="N7" s="235"/>
      <c r="O7" s="235"/>
      <c r="P7" s="235"/>
      <c r="Q7" s="235"/>
      <c r="R7" s="235"/>
      <c r="S7" s="235"/>
    </row>
    <row r="8" spans="1:21" s="230" customFormat="1" x14ac:dyDescent="0.3">
      <c r="A8" s="227" t="s">
        <v>41</v>
      </c>
      <c r="B8" s="228">
        <v>354922.24999999988</v>
      </c>
      <c r="C8" s="228">
        <v>334924.82</v>
      </c>
      <c r="D8" s="228">
        <f>SUM(D9:D11)</f>
        <v>7488.34</v>
      </c>
      <c r="E8" s="228">
        <f>Tabela1[[#This Row],[APURADO]]-Tabela1[[#This Row],[PRÊMIOS PAGOS]]-Tabela1[[#This Row],[COMISSÃO]]</f>
        <v>12509.089999999876</v>
      </c>
      <c r="F8" s="228">
        <v>2561.5500000000002</v>
      </c>
      <c r="G8" s="228"/>
      <c r="H8" s="228">
        <f>Tabela1[[#This Row],[SALDO]]-Tabela1[[#This Row],[SISTEMA (ADM)]]</f>
        <v>9947.5399999998772</v>
      </c>
      <c r="I8" s="229">
        <v>0.5</v>
      </c>
      <c r="J8" s="229">
        <v>0.5</v>
      </c>
      <c r="K8" s="228">
        <v>390</v>
      </c>
      <c r="L8" s="228">
        <f>Tabela1[[#This Row],[LÍQUIDO 1]]*Tabela1[[#This Row],[% PARCEIRO]]+Tabela1[[#This Row],[Bônus 1º Deposito]]</f>
        <v>5363.7699999999386</v>
      </c>
      <c r="M8" s="228">
        <f>Tabela1[[#This Row],[% EMPRESA]]*Tabela1[[#This Row],[LÍQUIDO 1]]</f>
        <v>4973.7699999999386</v>
      </c>
      <c r="N8" s="228">
        <v>640</v>
      </c>
      <c r="O8" s="228">
        <f>Tabela1[[#This Row],[Bônus 1º Deposito]]</f>
        <v>390</v>
      </c>
      <c r="P8" s="228">
        <f>Tabela1[[#This Row],[LIQUIDO 2]]-Tabela1[[#This Row],[DESP CPA]]-Tabela1[[#This Row],[DESP BONUS]]</f>
        <v>3943.7699999999386</v>
      </c>
      <c r="Q8" s="228">
        <v>0</v>
      </c>
      <c r="R8" s="228">
        <f>Tabela1[[#This Row],[LIQUIDO 3]]*0.1</f>
        <v>394.37699999999387</v>
      </c>
      <c r="S8" s="228">
        <f>Tabela1[[#This Row],[LIQUIDO 3]]-Tabela1[[#This Row],[PARCEIRO 2]]-Tabela1[[#This Row],[PARCEIRO 3]]</f>
        <v>3549.3929999999445</v>
      </c>
    </row>
    <row r="9" spans="1:21" s="237" customFormat="1" x14ac:dyDescent="0.3">
      <c r="A9" s="234"/>
      <c r="B9" s="235"/>
      <c r="C9" s="235"/>
      <c r="D9" s="235"/>
      <c r="E9" s="235"/>
      <c r="F9" s="235"/>
      <c r="G9" s="235"/>
      <c r="H9" s="235"/>
      <c r="I9" s="236"/>
      <c r="J9" s="236"/>
      <c r="K9" s="235"/>
      <c r="L9" s="235"/>
      <c r="M9" s="235"/>
      <c r="N9" s="235"/>
      <c r="O9" s="235"/>
      <c r="P9" s="235"/>
      <c r="Q9" s="235"/>
      <c r="R9" s="235"/>
      <c r="S9" s="235"/>
    </row>
    <row r="10" spans="1:21" s="230" customFormat="1" x14ac:dyDescent="0.3">
      <c r="A10" s="227" t="s">
        <v>598</v>
      </c>
      <c r="B10" s="228">
        <v>144705.93</v>
      </c>
      <c r="C10" s="228">
        <v>125651.56</v>
      </c>
      <c r="D10" s="228">
        <v>7488.34</v>
      </c>
      <c r="E10" s="228">
        <f>Tabela1[[#This Row],[APURADO]]-Tabela1[[#This Row],[PRÊMIOS PAGOS]]-Tabela1[[#This Row],[COMISSÃO]]</f>
        <v>11566.029999999995</v>
      </c>
      <c r="F10" s="228">
        <v>3430.9300000000003</v>
      </c>
      <c r="G10" s="228"/>
      <c r="H10" s="228">
        <f>Tabela1[[#This Row],[SALDO]]-Tabela1[[#This Row],[SISTEMA (ADM)]]-Tabela1[[#This Row],[DESPESAS]]</f>
        <v>8135.0999999999949</v>
      </c>
      <c r="I10" s="229">
        <v>0.05</v>
      </c>
      <c r="J10" s="229">
        <v>0.95</v>
      </c>
      <c r="K10" s="228">
        <v>0</v>
      </c>
      <c r="L10" s="228">
        <v>0</v>
      </c>
      <c r="M10" s="228">
        <f>Tabela1[[#This Row],[% EMPRESA]]*Tabela1[[#This Row],[LÍQUIDO 1]]</f>
        <v>7728.3449999999948</v>
      </c>
      <c r="N10" s="228">
        <v>345</v>
      </c>
      <c r="O10" s="228">
        <f>Tabela1[[#This Row],[Bônus 1º Deposito]]</f>
        <v>0</v>
      </c>
      <c r="P10" s="228">
        <f>Tabela1[[#This Row],[LIQUIDO 2]]-Tabela1[[#This Row],[DESP CPA]]-Tabela1[[#This Row],[DESP BONUS]]</f>
        <v>7383.3449999999948</v>
      </c>
      <c r="Q10" s="228">
        <f>Tabela1[[#This Row],[LIQUIDO 3]]*0.05</f>
        <v>369.16724999999974</v>
      </c>
      <c r="R10" s="228">
        <f>Tabela1[[#This Row],[LIQUIDO 3]]*0.1</f>
        <v>738.33449999999948</v>
      </c>
      <c r="S10" s="228">
        <f>Tabela1[[#This Row],[LIQUIDO 3]]-Tabela1[[#This Row],[PARCEIRO 2]]-Tabela1[[#This Row],[PARCEIRO 3]]</f>
        <v>6275.8432499999963</v>
      </c>
    </row>
    <row r="11" spans="1:21" s="237" customFormat="1" x14ac:dyDescent="0.3">
      <c r="A11" s="234"/>
      <c r="B11" s="235"/>
      <c r="C11" s="235"/>
      <c r="D11" s="235"/>
      <c r="E11" s="235"/>
      <c r="F11" s="235"/>
      <c r="G11" s="235"/>
      <c r="H11" s="235"/>
      <c r="I11" s="236"/>
      <c r="J11" s="236"/>
      <c r="K11" s="235"/>
      <c r="L11" s="235"/>
      <c r="M11" s="235"/>
      <c r="N11" s="235"/>
      <c r="O11" s="235"/>
      <c r="P11" s="235"/>
      <c r="Q11" s="235"/>
      <c r="R11" s="235"/>
      <c r="S11" s="235"/>
    </row>
    <row r="12" spans="1:21" s="230" customFormat="1" x14ac:dyDescent="0.3">
      <c r="A12" s="227" t="s">
        <v>599</v>
      </c>
      <c r="B12" s="228">
        <f>B13+B14</f>
        <v>38464.47</v>
      </c>
      <c r="C12" s="228">
        <f t="shared" ref="C12:F12" si="3">C13+C14</f>
        <v>37557.43</v>
      </c>
      <c r="D12" s="228">
        <f t="shared" si="3"/>
        <v>340.02</v>
      </c>
      <c r="E12" s="228">
        <f t="shared" si="3"/>
        <v>567.02000000000089</v>
      </c>
      <c r="F12" s="228">
        <f t="shared" si="3"/>
        <v>272.11000000000007</v>
      </c>
      <c r="G12" s="228"/>
      <c r="H12" s="228">
        <f t="shared" ref="H12" si="4">H13+H14</f>
        <v>294.91000000000088</v>
      </c>
      <c r="I12" s="229"/>
      <c r="J12" s="229"/>
      <c r="K12" s="228"/>
      <c r="L12" s="228">
        <f t="shared" ref="L12:M12" si="5">L13+L14</f>
        <v>55.897000000000091</v>
      </c>
      <c r="M12" s="228">
        <f t="shared" si="5"/>
        <v>153.6250000000006</v>
      </c>
      <c r="N12" s="228">
        <f>N13+N14</f>
        <v>380</v>
      </c>
      <c r="O12" s="228">
        <f>Tabela1[[#This Row],[Bônus 1º Deposito]]</f>
        <v>0</v>
      </c>
      <c r="P12" s="228">
        <f>Tabela1[[#This Row],[LIQUIDO 2]]-Tabela1[[#This Row],[DESP CPA]]-Tabela1[[#This Row],[DESP BONUS]]</f>
        <v>-226.3749999999994</v>
      </c>
      <c r="Q12" s="228">
        <f t="shared" ref="Q12" si="6">Q13+Q14</f>
        <v>0</v>
      </c>
      <c r="R12" s="228">
        <f>Tabela1[[#This Row],[LIQUIDO 3]]*0.1</f>
        <v>-22.637499999999942</v>
      </c>
      <c r="S12" s="228">
        <f>Tabela1[[#This Row],[LIQUIDO 3]]-Tabela1[[#This Row],[PARCEIRO 2]]-Tabela1[[#This Row],[PARCEIRO 3]]</f>
        <v>-203.73749999999947</v>
      </c>
    </row>
    <row r="13" spans="1:21" x14ac:dyDescent="0.3">
      <c r="A13" s="231" t="s">
        <v>600</v>
      </c>
      <c r="B13" s="232">
        <v>2153.65</v>
      </c>
      <c r="C13" s="232">
        <v>1667.65</v>
      </c>
      <c r="D13" s="232">
        <v>76.150000000000006</v>
      </c>
      <c r="E13" s="232">
        <f>Tabela1[[#This Row],[APURADO]]-Tabela1[[#This Row],[PRÊMIOS PAGOS]]-Tabela1[[#This Row],[COMISSÃO]]</f>
        <v>409.85</v>
      </c>
      <c r="F13" s="232">
        <v>145.79</v>
      </c>
      <c r="G13" s="232"/>
      <c r="H13" s="232">
        <f>Tabela1[[#This Row],[SALDO]]-Tabela1[[#This Row],[SISTEMA (ADM)]]</f>
        <v>264.06000000000006</v>
      </c>
      <c r="I13" s="233">
        <v>0.2</v>
      </c>
      <c r="J13" s="233">
        <v>0.5</v>
      </c>
      <c r="K13" s="232">
        <v>0</v>
      </c>
      <c r="L13" s="232">
        <f>Tabela1[[#This Row],[LÍQUIDO 1]]*Tabela1[[#This Row],[% PARCEIRO]]</f>
        <v>52.812000000000012</v>
      </c>
      <c r="M13" s="232">
        <f>Tabela1[[#This Row],[% EMPRESA]]*Tabela1[[#This Row],[LÍQUIDO 1]]-Tabela1[[#This Row],[DESPESAS]]-Tabela1[[#This Row],[Bônus 1º Deposito]]</f>
        <v>132.03000000000003</v>
      </c>
      <c r="N13" s="232">
        <v>130</v>
      </c>
      <c r="O13" s="232">
        <f>Tabela1[[#This Row],[Bônus 1º Deposito]]</f>
        <v>0</v>
      </c>
      <c r="P13" s="232">
        <f>Tabela1[[#This Row],[LIQUIDO 2]]-Tabela1[[#This Row],[DESP CPA]]-Tabela1[[#This Row],[DESP BONUS]]</f>
        <v>2.0300000000000296</v>
      </c>
      <c r="Q13" s="232">
        <v>0</v>
      </c>
      <c r="R13" s="232">
        <f>Tabela1[[#This Row],[LIQUIDO 3]]*0.1</f>
        <v>0.20300000000000296</v>
      </c>
      <c r="S13" s="232">
        <f>Tabela1[[#This Row],[LIQUIDO 3]]-Tabela1[[#This Row],[PARCEIRO 2]]-Tabela1[[#This Row],[PARCEIRO 3]]</f>
        <v>1.8270000000000266</v>
      </c>
      <c r="U13" s="230"/>
    </row>
    <row r="14" spans="1:21" x14ac:dyDescent="0.3">
      <c r="A14" s="231" t="s">
        <v>601</v>
      </c>
      <c r="B14" s="232">
        <v>36310.82</v>
      </c>
      <c r="C14" s="232">
        <v>35889.78</v>
      </c>
      <c r="D14" s="232">
        <v>263.87</v>
      </c>
      <c r="E14" s="232">
        <f>Tabela1[[#This Row],[APURADO]]-Tabela1[[#This Row],[PRÊMIOS PAGOS]]-Tabela1[[#This Row],[COMISSÃO]]</f>
        <v>157.17000000000087</v>
      </c>
      <c r="F14" s="232">
        <v>126.32000000000006</v>
      </c>
      <c r="G14" s="232"/>
      <c r="H14" s="232">
        <f>Tabela1[[#This Row],[SALDO]]-Tabela1[[#This Row],[SISTEMA (ADM)]]</f>
        <v>30.850000000000804</v>
      </c>
      <c r="I14" s="233">
        <v>0.1</v>
      </c>
      <c r="J14" s="233">
        <v>0.7</v>
      </c>
      <c r="K14" s="232">
        <v>0</v>
      </c>
      <c r="L14" s="232">
        <f>Tabela1[[#This Row],[LÍQUIDO 1]]*Tabela1[[#This Row],[% PARCEIRO]]</f>
        <v>3.0850000000000808</v>
      </c>
      <c r="M14" s="232">
        <f>Tabela1[[#This Row],[% EMPRESA]]*Tabela1[[#This Row],[LÍQUIDO 1]]-Tabela1[[#This Row],[DESPESAS]]-Tabela1[[#This Row],[Bônus 1º Deposito]]</f>
        <v>21.59500000000056</v>
      </c>
      <c r="N14" s="232">
        <v>250</v>
      </c>
      <c r="O14" s="232">
        <f>Tabela1[[#This Row],[Bônus 1º Deposito]]</f>
        <v>0</v>
      </c>
      <c r="P14" s="232">
        <f>Tabela1[[#This Row],[LIQUIDO 2]]-Tabela1[[#This Row],[DESP CPA]]-Tabela1[[#This Row],[DESP BONUS]]</f>
        <v>-228.40499999999943</v>
      </c>
      <c r="Q14" s="232">
        <v>0</v>
      </c>
      <c r="R14" s="232">
        <f>Tabela1[[#This Row],[LIQUIDO 3]]*0.1</f>
        <v>-22.840499999999945</v>
      </c>
      <c r="S14" s="232">
        <f>Tabela1[[#This Row],[LIQUIDO 3]]-Tabela1[[#This Row],[PARCEIRO 2]]-Tabela1[[#This Row],[PARCEIRO 3]]</f>
        <v>-205.5644999999995</v>
      </c>
      <c r="U14" s="230"/>
    </row>
    <row r="15" spans="1:21" s="237" customFormat="1" x14ac:dyDescent="0.3">
      <c r="A15" s="234"/>
      <c r="B15" s="235"/>
      <c r="C15" s="235"/>
      <c r="D15" s="235"/>
      <c r="E15" s="235"/>
      <c r="F15" s="235"/>
      <c r="G15" s="235"/>
      <c r="H15" s="235"/>
      <c r="I15" s="236"/>
      <c r="J15" s="236"/>
      <c r="K15" s="235"/>
      <c r="L15" s="235"/>
      <c r="M15" s="235"/>
      <c r="N15" s="235"/>
      <c r="O15" s="235"/>
      <c r="P15" s="235"/>
      <c r="Q15" s="235"/>
      <c r="R15" s="235"/>
      <c r="S15" s="235"/>
    </row>
    <row r="16" spans="1:21" s="230" customFormat="1" x14ac:dyDescent="0.3">
      <c r="A16" s="227" t="s">
        <v>602</v>
      </c>
      <c r="B16" s="228">
        <f>B17+B18+B19</f>
        <v>167786.96000000002</v>
      </c>
      <c r="C16" s="228">
        <f t="shared" ref="C16:H16" si="7">C17+C18+C19</f>
        <v>162180.01</v>
      </c>
      <c r="D16" s="228">
        <f t="shared" si="7"/>
        <v>1371.2600000000002</v>
      </c>
      <c r="E16" s="228">
        <f t="shared" si="7"/>
        <v>4235.6900000000114</v>
      </c>
      <c r="F16" s="228">
        <f t="shared" si="7"/>
        <v>2214.4499999999998</v>
      </c>
      <c r="G16" s="228"/>
      <c r="H16" s="228">
        <f t="shared" si="7"/>
        <v>2021.2400000000112</v>
      </c>
      <c r="I16" s="229"/>
      <c r="J16" s="229"/>
      <c r="K16" s="228">
        <f>K17+K18+K19</f>
        <v>260</v>
      </c>
      <c r="L16" s="228">
        <f t="shared" ref="L16:M16" si="8">L17+L18+L19</f>
        <v>604.50499999999965</v>
      </c>
      <c r="M16" s="228">
        <f t="shared" si="8"/>
        <v>738.78000000000839</v>
      </c>
      <c r="N16" s="228">
        <f>N17+N18+N19</f>
        <v>460</v>
      </c>
      <c r="O16" s="228">
        <f>Tabela1[[#This Row],[Bônus 1º Deposito]]</f>
        <v>260</v>
      </c>
      <c r="P16" s="228">
        <f>Tabela1[[#This Row],[LIQUIDO 2]]-Tabela1[[#This Row],[DESP CPA]]-Tabela1[[#This Row],[DESP BONUS]]</f>
        <v>18.780000000008386</v>
      </c>
      <c r="Q16" s="228">
        <f t="shared" ref="Q16" si="9">Q17+Q18+Q19</f>
        <v>0</v>
      </c>
      <c r="R16" s="228">
        <f>Tabela1[[#This Row],[LIQUIDO 3]]*0.1</f>
        <v>1.8780000000008386</v>
      </c>
      <c r="S16" s="228">
        <f>Tabela1[[#This Row],[LIQUIDO 3]]-Tabela1[[#This Row],[PARCEIRO 2]]-Tabela1[[#This Row],[PARCEIRO 3]]</f>
        <v>16.902000000007547</v>
      </c>
    </row>
    <row r="17" spans="1:21" x14ac:dyDescent="0.3">
      <c r="A17" s="231" t="s">
        <v>603</v>
      </c>
      <c r="B17" s="232">
        <v>58780.34</v>
      </c>
      <c r="C17" s="232">
        <v>55065.39</v>
      </c>
      <c r="D17" s="232">
        <v>520.03000000000009</v>
      </c>
      <c r="E17" s="232">
        <f>Tabela1[[#This Row],[APURADO]]-Tabela1[[#This Row],[PRÊMIOS PAGOS]]-Tabela1[[#This Row],[COMISSÃO]]</f>
        <v>3194.9199999999969</v>
      </c>
      <c r="F17" s="232">
        <v>1114.48</v>
      </c>
      <c r="G17" s="232"/>
      <c r="H17" s="232">
        <f>Tabela1[[#This Row],[SALDO]]-Tabela1[[#This Row],[SISTEMA (ADM)]]</f>
        <v>2080.4399999999969</v>
      </c>
      <c r="I17" s="233">
        <v>0.2</v>
      </c>
      <c r="J17" s="233">
        <v>0.5</v>
      </c>
      <c r="K17" s="232">
        <v>260</v>
      </c>
      <c r="L17" s="232">
        <f>Tabela1[[#This Row],[LÍQUIDO 1]]*Tabela1[[#This Row],[% PARCEIRO]]</f>
        <v>416.0879999999994</v>
      </c>
      <c r="M17" s="232">
        <f>Tabela1[[#This Row],[% EMPRESA]]*Tabela1[[#This Row],[LÍQUIDO 1]]-Tabela1[[#This Row],[DESPESAS]]-Tabela1[[#This Row],[Bônus 1º Deposito]]</f>
        <v>780.21999999999844</v>
      </c>
      <c r="N17" s="232">
        <v>230</v>
      </c>
      <c r="O17" s="232">
        <f>Tabela1[[#This Row],[Bônus 1º Deposito]]</f>
        <v>260</v>
      </c>
      <c r="P17" s="232">
        <f>Tabela1[[#This Row],[LIQUIDO 2]]-Tabela1[[#This Row],[DESP CPA]]-Tabela1[[#This Row],[DESP BONUS]]</f>
        <v>290.21999999999844</v>
      </c>
      <c r="Q17" s="232">
        <v>0</v>
      </c>
      <c r="R17" s="232">
        <f>Tabela1[[#This Row],[LIQUIDO 3]]*0.1</f>
        <v>29.021999999999846</v>
      </c>
      <c r="S17" s="232">
        <f>Tabela1[[#This Row],[LIQUIDO 3]]-Tabela1[[#This Row],[PARCEIRO 2]]-Tabela1[[#This Row],[PARCEIRO 3]]</f>
        <v>261.19799999999861</v>
      </c>
      <c r="U17" s="230"/>
    </row>
    <row r="18" spans="1:21" x14ac:dyDescent="0.3">
      <c r="A18" s="231" t="s">
        <v>604</v>
      </c>
      <c r="B18" s="232">
        <v>83605.62000000001</v>
      </c>
      <c r="C18" s="232">
        <v>85380.06</v>
      </c>
      <c r="D18" s="232">
        <v>168.93</v>
      </c>
      <c r="E18" s="232">
        <f>Tabela1[[#This Row],[APURADO]]-Tabela1[[#This Row],[PRÊMIOS PAGOS]]-Tabela1[[#This Row],[COMISSÃO]]</f>
        <v>-1943.3699999999878</v>
      </c>
      <c r="F18" s="232">
        <v>0</v>
      </c>
      <c r="G18" s="232"/>
      <c r="H18" s="232">
        <f>Tabela1[[#This Row],[SALDO]]-Tabela1[[#This Row],[SISTEMA (ADM)]]</f>
        <v>-1943.3699999999878</v>
      </c>
      <c r="I18" s="233">
        <v>0.1</v>
      </c>
      <c r="J18" s="233">
        <v>0.7</v>
      </c>
      <c r="K18" s="232">
        <v>0</v>
      </c>
      <c r="L18" s="232">
        <v>0</v>
      </c>
      <c r="M18" s="232">
        <f>Tabela1[[#This Row],[% EMPRESA]]*Tabela1[[#This Row],[LÍQUIDO 1]]-Tabela1[[#This Row],[DESPESAS]]</f>
        <v>-1360.3589999999915</v>
      </c>
      <c r="N18" s="232">
        <v>170</v>
      </c>
      <c r="O18" s="232">
        <f>Tabela1[[#This Row],[Bônus 1º Deposito]]</f>
        <v>0</v>
      </c>
      <c r="P18" s="232">
        <f>Tabela1[[#This Row],[LIQUIDO 2]]-Tabela1[[#This Row],[DESP CPA]]-Tabela1[[#This Row],[DESP BONUS]]</f>
        <v>-1530.3589999999915</v>
      </c>
      <c r="Q18" s="232">
        <v>0</v>
      </c>
      <c r="R18" s="232">
        <f>Tabela1[[#This Row],[LIQUIDO 3]]*0.1</f>
        <v>-153.03589999999915</v>
      </c>
      <c r="S18" s="232">
        <f>Tabela1[[#This Row],[LIQUIDO 3]]-Tabela1[[#This Row],[PARCEIRO 2]]-Tabela1[[#This Row],[PARCEIRO 3]]</f>
        <v>-1377.3230999999923</v>
      </c>
      <c r="U18" s="230"/>
    </row>
    <row r="19" spans="1:21" x14ac:dyDescent="0.3">
      <c r="A19" s="231" t="s">
        <v>605</v>
      </c>
      <c r="B19" s="232">
        <v>25401</v>
      </c>
      <c r="C19" s="232">
        <v>21734.559999999998</v>
      </c>
      <c r="D19" s="232">
        <v>682.30000000000007</v>
      </c>
      <c r="E19" s="232">
        <f>Tabela1[[#This Row],[APURADO]]-Tabela1[[#This Row],[PRÊMIOS PAGOS]]-Tabela1[[#This Row],[COMISSÃO]]</f>
        <v>2984.1400000000021</v>
      </c>
      <c r="F19" s="232">
        <v>1099.97</v>
      </c>
      <c r="G19" s="232"/>
      <c r="H19" s="232">
        <f>Tabela1[[#This Row],[SALDO]]-Tabela1[[#This Row],[SISTEMA (ADM)]]</f>
        <v>1884.1700000000021</v>
      </c>
      <c r="I19" s="233">
        <v>0.1</v>
      </c>
      <c r="J19" s="233">
        <v>0.7</v>
      </c>
      <c r="K19" s="232">
        <v>0</v>
      </c>
      <c r="L19" s="232">
        <f>Tabela1[[#This Row],[LÍQUIDO 1]]*Tabela1[[#This Row],[% PARCEIRO]]</f>
        <v>188.41700000000023</v>
      </c>
      <c r="M19" s="232">
        <f>Tabela1[[#This Row],[% EMPRESA]]*Tabela1[[#This Row],[LÍQUIDO 1]]-Tabela1[[#This Row],[DESPESAS]]</f>
        <v>1318.9190000000015</v>
      </c>
      <c r="N19" s="232">
        <v>60</v>
      </c>
      <c r="O19" s="232">
        <f>Tabela1[[#This Row],[Bônus 1º Deposito]]</f>
        <v>0</v>
      </c>
      <c r="P19" s="232">
        <f>Tabela1[[#This Row],[LIQUIDO 2]]-Tabela1[[#This Row],[DESP CPA]]-Tabela1[[#This Row],[DESP BONUS]]</f>
        <v>1258.9190000000015</v>
      </c>
      <c r="Q19" s="232">
        <v>0</v>
      </c>
      <c r="R19" s="232">
        <f>Tabela1[[#This Row],[LIQUIDO 3]]*0.1</f>
        <v>125.89190000000015</v>
      </c>
      <c r="S19" s="232">
        <f>Tabela1[[#This Row],[LIQUIDO 3]]-Tabela1[[#This Row],[PARCEIRO 2]]-Tabela1[[#This Row],[PARCEIRO 3]]</f>
        <v>1133.0271000000014</v>
      </c>
      <c r="U19" s="230"/>
    </row>
    <row r="20" spans="1:21" x14ac:dyDescent="0.3">
      <c r="A20" s="238"/>
      <c r="B20" s="239"/>
      <c r="C20" s="239"/>
      <c r="D20" s="239"/>
      <c r="E20" s="239"/>
      <c r="F20" s="239"/>
      <c r="G20" s="240"/>
      <c r="H20" s="239"/>
      <c r="I20" s="241"/>
      <c r="J20" s="241"/>
      <c r="K20" s="239"/>
      <c r="L20" s="239"/>
      <c r="M20" s="239"/>
      <c r="N20" s="239"/>
      <c r="O20" s="239"/>
      <c r="P20" s="239"/>
      <c r="Q20" s="239"/>
      <c r="R20" s="240"/>
      <c r="S20" s="240"/>
    </row>
    <row r="21" spans="1:21" s="230" customFormat="1" x14ac:dyDescent="0.3">
      <c r="A21" s="227" t="s">
        <v>606</v>
      </c>
      <c r="B21" s="228">
        <f>B22+B23</f>
        <v>187571.10000000003</v>
      </c>
      <c r="C21" s="228">
        <f t="shared" ref="C21:F21" si="10">C22+C23</f>
        <v>165773.72</v>
      </c>
      <c r="D21" s="228">
        <f t="shared" si="10"/>
        <v>3211.25</v>
      </c>
      <c r="E21" s="228">
        <f t="shared" si="10"/>
        <v>18586.13000000003</v>
      </c>
      <c r="F21" s="228">
        <f t="shared" si="10"/>
        <v>6539.14</v>
      </c>
      <c r="G21" s="228"/>
      <c r="H21" s="228">
        <f t="shared" ref="H21" si="11">H22+H23</f>
        <v>12046.990000000027</v>
      </c>
      <c r="I21" s="229"/>
      <c r="J21" s="229"/>
      <c r="K21" s="228"/>
      <c r="L21" s="228">
        <f t="shared" ref="L21:M21" si="12">L22+L23</f>
        <v>1276.0340000000028</v>
      </c>
      <c r="M21" s="228">
        <f t="shared" si="12"/>
        <v>8290.22300000002</v>
      </c>
      <c r="N21" s="228">
        <f>N22+N23</f>
        <v>1750</v>
      </c>
      <c r="O21" s="228">
        <f>Tabela1[[#This Row],[Bônus 1º Deposito]]</f>
        <v>0</v>
      </c>
      <c r="P21" s="228">
        <f>Tabela1[[#This Row],[LIQUIDO 2]]-Tabela1[[#This Row],[DESP CPA]]-Tabela1[[#This Row],[DESP BONUS]]</f>
        <v>6540.22300000002</v>
      </c>
      <c r="Q21" s="228">
        <f t="shared" ref="Q21" si="13">Q22+Q23</f>
        <v>0</v>
      </c>
      <c r="R21" s="228">
        <f>Tabela1[[#This Row],[LIQUIDO 3]]*0.1</f>
        <v>654.02230000000202</v>
      </c>
      <c r="S21" s="228">
        <f>Tabela1[[#This Row],[LIQUIDO 3]]-Tabela1[[#This Row],[PARCEIRO 2]]-Tabela1[[#This Row],[PARCEIRO 3]]</f>
        <v>5886.2007000000176</v>
      </c>
    </row>
    <row r="22" spans="1:21" x14ac:dyDescent="0.3">
      <c r="A22" s="231" t="s">
        <v>607</v>
      </c>
      <c r="B22" s="232">
        <v>2204.1999999999998</v>
      </c>
      <c r="C22" s="232">
        <v>930.32</v>
      </c>
      <c r="D22" s="232">
        <v>178.36</v>
      </c>
      <c r="E22" s="232">
        <f>Tabela1[[#This Row],[APURADO]]-Tabela1[[#This Row],[PRÊMIOS PAGOS]]-Tabela1[[#This Row],[COMISSÃO]]</f>
        <v>1095.5199999999995</v>
      </c>
      <c r="F22" s="232">
        <v>382.17</v>
      </c>
      <c r="G22" s="232"/>
      <c r="H22" s="232">
        <f>Tabela1[[#This Row],[SALDO]]-Tabela1[[#This Row],[SISTEMA (ADM)]]</f>
        <v>713.34999999999945</v>
      </c>
      <c r="I22" s="233">
        <v>0.2</v>
      </c>
      <c r="J22" s="233">
        <v>0.5</v>
      </c>
      <c r="K22" s="232">
        <v>0</v>
      </c>
      <c r="L22" s="232">
        <f>Tabela1[[#This Row],[LÍQUIDO 1]]*Tabela1[[#This Row],[% PARCEIRO]]</f>
        <v>142.6699999999999</v>
      </c>
      <c r="M22" s="232">
        <f>Tabela1[[#This Row],[% EMPRESA]]*Tabela1[[#This Row],[LÍQUIDO 1]]-Tabela1[[#This Row],[DESPESAS]]-Tabela1[[#This Row],[Bônus 1º Deposito]]</f>
        <v>356.67499999999973</v>
      </c>
      <c r="N22" s="232">
        <v>20</v>
      </c>
      <c r="O22" s="232">
        <f>Tabela1[[#This Row],[Bônus 1º Deposito]]</f>
        <v>0</v>
      </c>
      <c r="P22" s="232">
        <f>Tabela1[[#This Row],[LIQUIDO 2]]-Tabela1[[#This Row],[DESP CPA]]-Tabela1[[#This Row],[DESP BONUS]]</f>
        <v>336.67499999999973</v>
      </c>
      <c r="Q22" s="232">
        <v>0</v>
      </c>
      <c r="R22" s="232">
        <f>Tabela1[[#This Row],[LIQUIDO 3]]*0.1</f>
        <v>33.667499999999976</v>
      </c>
      <c r="S22" s="232">
        <f>Tabela1[[#This Row],[LIQUIDO 3]]-Tabela1[[#This Row],[PARCEIRO 2]]-Tabela1[[#This Row],[PARCEIRO 3]]</f>
        <v>303.00749999999977</v>
      </c>
      <c r="U22" s="230"/>
    </row>
    <row r="23" spans="1:21" x14ac:dyDescent="0.3">
      <c r="A23" s="231" t="s">
        <v>608</v>
      </c>
      <c r="B23" s="232">
        <v>185366.90000000002</v>
      </c>
      <c r="C23" s="232">
        <v>164843.4</v>
      </c>
      <c r="D23" s="232">
        <v>3032.89</v>
      </c>
      <c r="E23" s="232">
        <f>Tabela1[[#This Row],[APURADO]]-Tabela1[[#This Row],[PRÊMIOS PAGOS]]-Tabela1[[#This Row],[COMISSÃO]]</f>
        <v>17490.61000000003</v>
      </c>
      <c r="F23" s="232">
        <v>6156.97</v>
      </c>
      <c r="G23" s="232"/>
      <c r="H23" s="232">
        <f>Tabela1[[#This Row],[SALDO]]-Tabela1[[#This Row],[SISTEMA (ADM)]]</f>
        <v>11333.640000000029</v>
      </c>
      <c r="I23" s="233">
        <v>0.1</v>
      </c>
      <c r="J23" s="233">
        <v>0.7</v>
      </c>
      <c r="K23" s="232">
        <v>0</v>
      </c>
      <c r="L23" s="232">
        <f>Tabela1[[#This Row],[LÍQUIDO 1]]*Tabela1[[#This Row],[% PARCEIRO]]</f>
        <v>1133.364000000003</v>
      </c>
      <c r="M23" s="232">
        <f>Tabela1[[#This Row],[% EMPRESA]]*Tabela1[[#This Row],[LÍQUIDO 1]]-Tabela1[[#This Row],[DESPESAS]]-Tabela1[[#This Row],[Bônus 1º Deposito]]</f>
        <v>7933.5480000000198</v>
      </c>
      <c r="N23" s="232">
        <v>1730</v>
      </c>
      <c r="O23" s="232">
        <f>Tabela1[[#This Row],[Bônus 1º Deposito]]</f>
        <v>0</v>
      </c>
      <c r="P23" s="232">
        <f>Tabela1[[#This Row],[LIQUIDO 2]]-Tabela1[[#This Row],[DESP CPA]]-Tabela1[[#This Row],[DESP BONUS]]</f>
        <v>6203.5480000000198</v>
      </c>
      <c r="Q23" s="232">
        <v>0</v>
      </c>
      <c r="R23" s="232">
        <f>Tabela1[[#This Row],[LIQUIDO 3]]*0.1</f>
        <v>620.354800000002</v>
      </c>
      <c r="S23" s="232">
        <f>Tabela1[[#This Row],[LIQUIDO 3]]-Tabela1[[#This Row],[PARCEIRO 2]]-Tabela1[[#This Row],[PARCEIRO 3]]</f>
        <v>5583.1932000000179</v>
      </c>
      <c r="U23" s="230"/>
    </row>
    <row r="24" spans="1:21" x14ac:dyDescent="0.3">
      <c r="A24" s="238"/>
      <c r="B24" s="239"/>
      <c r="C24" s="239"/>
      <c r="D24" s="239"/>
      <c r="E24" s="239"/>
      <c r="F24" s="239"/>
      <c r="G24" s="240"/>
      <c r="H24" s="239"/>
      <c r="I24" s="241"/>
      <c r="J24" s="241"/>
      <c r="K24" s="239"/>
      <c r="L24" s="239"/>
      <c r="M24" s="239"/>
      <c r="N24" s="239"/>
      <c r="O24" s="239"/>
      <c r="P24" s="239"/>
      <c r="Q24" s="239"/>
      <c r="R24" s="240"/>
      <c r="S24" s="240"/>
    </row>
    <row r="25" spans="1:21" s="230" customFormat="1" x14ac:dyDescent="0.3">
      <c r="A25" s="227" t="s">
        <v>609</v>
      </c>
      <c r="B25" s="228">
        <f>B26+B27</f>
        <v>484121.26</v>
      </c>
      <c r="C25" s="228">
        <f t="shared" ref="C25:F25" si="14">C26+C27</f>
        <v>448683.94000000012</v>
      </c>
      <c r="D25" s="228">
        <f t="shared" si="14"/>
        <v>5078.1400000000003</v>
      </c>
      <c r="E25" s="228">
        <f t="shared" si="14"/>
        <v>30359.179999999928</v>
      </c>
      <c r="F25" s="228">
        <f t="shared" si="14"/>
        <v>10717.18</v>
      </c>
      <c r="G25" s="228"/>
      <c r="H25" s="228">
        <f t="shared" ref="H25" si="15">H26+H27</f>
        <v>19641.999999999927</v>
      </c>
      <c r="I25" s="229"/>
      <c r="J25" s="229"/>
      <c r="K25" s="228"/>
      <c r="L25" s="228">
        <f t="shared" ref="L25:M25" si="16">L26+L27</f>
        <v>1985.8729999999925</v>
      </c>
      <c r="M25" s="228">
        <f t="shared" si="16"/>
        <v>13706.053999999949</v>
      </c>
      <c r="N25" s="228">
        <f>N26+N27</f>
        <v>5190</v>
      </c>
      <c r="O25" s="228">
        <f>Tabela1[[#This Row],[Bônus 1º Deposito]]</f>
        <v>0</v>
      </c>
      <c r="P25" s="228">
        <f>Tabela1[[#This Row],[LIQUIDO 2]]-Tabela1[[#This Row],[DESP CPA]]-Tabela1[[#This Row],[DESP BONUS]]</f>
        <v>8516.0539999999492</v>
      </c>
      <c r="Q25" s="228">
        <f t="shared" ref="Q25" si="17">Q26+Q27</f>
        <v>0</v>
      </c>
      <c r="R25" s="228">
        <f>Tabela1[[#This Row],[LIQUIDO 3]]*0.1</f>
        <v>851.60539999999492</v>
      </c>
      <c r="S25" s="228">
        <f>Tabela1[[#This Row],[LIQUIDO 3]]-Tabela1[[#This Row],[PARCEIRO 2]]-Tabela1[[#This Row],[PARCEIRO 3]]</f>
        <v>7664.4485999999542</v>
      </c>
    </row>
    <row r="26" spans="1:21" x14ac:dyDescent="0.3">
      <c r="A26" s="231" t="s">
        <v>610</v>
      </c>
      <c r="B26" s="232">
        <v>11260.55</v>
      </c>
      <c r="C26" s="232">
        <v>10873.53</v>
      </c>
      <c r="D26" s="232">
        <v>54.2</v>
      </c>
      <c r="E26" s="232">
        <f>Tabela1[[#This Row],[APURADO]]-Tabela1[[#This Row],[PRÊMIOS PAGOS]]-Tabela1[[#This Row],[COMISSÃO]]</f>
        <v>332.81999999999863</v>
      </c>
      <c r="F26" s="232">
        <v>116.09</v>
      </c>
      <c r="G26" s="232"/>
      <c r="H26" s="232">
        <f>Tabela1[[#This Row],[SALDO]]-Tabela1[[#This Row],[SISTEMA (ADM)]]</f>
        <v>216.72999999999863</v>
      </c>
      <c r="I26" s="233">
        <v>0.2</v>
      </c>
      <c r="J26" s="233">
        <v>0.5</v>
      </c>
      <c r="K26" s="232">
        <v>0</v>
      </c>
      <c r="L26" s="232">
        <f>Tabela1[[#This Row],[LÍQUIDO 1]]*Tabela1[[#This Row],[% PARCEIRO]]</f>
        <v>43.345999999999727</v>
      </c>
      <c r="M26" s="232">
        <f>Tabela1[[#This Row],[% EMPRESA]]*Tabela1[[#This Row],[LÍQUIDO 1]]-Tabela1[[#This Row],[DESPESAS]]</f>
        <v>108.36499999999931</v>
      </c>
      <c r="N26" s="232">
        <v>30</v>
      </c>
      <c r="O26" s="232">
        <f>Tabela1[[#This Row],[Bônus 1º Deposito]]</f>
        <v>0</v>
      </c>
      <c r="P26" s="232">
        <f>Tabela1[[#This Row],[LIQUIDO 2]]-Tabela1[[#This Row],[DESP CPA]]-Tabela1[[#This Row],[DESP BONUS]]</f>
        <v>78.364999999999313</v>
      </c>
      <c r="Q26" s="232">
        <v>0</v>
      </c>
      <c r="R26" s="232">
        <f>Tabela1[[#This Row],[LIQUIDO 3]]*0.1</f>
        <v>7.8364999999999316</v>
      </c>
      <c r="S26" s="232">
        <f>Tabela1[[#This Row],[LIQUIDO 3]]-Tabela1[[#This Row],[PARCEIRO 2]]-Tabela1[[#This Row],[PARCEIRO 3]]</f>
        <v>70.528499999999383</v>
      </c>
      <c r="U26" s="230"/>
    </row>
    <row r="27" spans="1:21" x14ac:dyDescent="0.3">
      <c r="A27" s="231" t="s">
        <v>611</v>
      </c>
      <c r="B27" s="232">
        <v>472860.71</v>
      </c>
      <c r="C27" s="232">
        <v>437810.41000000009</v>
      </c>
      <c r="D27" s="232">
        <v>5023.9400000000005</v>
      </c>
      <c r="E27" s="232">
        <f>Tabela1[[#This Row],[APURADO]]-Tabela1[[#This Row],[PRÊMIOS PAGOS]]-Tabela1[[#This Row],[COMISSÃO]]</f>
        <v>30026.359999999928</v>
      </c>
      <c r="F27" s="232">
        <v>10601.09</v>
      </c>
      <c r="G27" s="232"/>
      <c r="H27" s="232">
        <f>Tabela1[[#This Row],[SALDO]]-Tabela1[[#This Row],[SISTEMA (ADM)]]</f>
        <v>19425.269999999928</v>
      </c>
      <c r="I27" s="233">
        <v>0.1</v>
      </c>
      <c r="J27" s="233">
        <v>0.7</v>
      </c>
      <c r="K27" s="232">
        <v>0</v>
      </c>
      <c r="L27" s="232">
        <f>Tabela1[[#This Row],[LÍQUIDO 1]]*Tabela1[[#This Row],[% PARCEIRO]]</f>
        <v>1942.5269999999928</v>
      </c>
      <c r="M27" s="232">
        <f>Tabela1[[#This Row],[% EMPRESA]]*Tabela1[[#This Row],[LÍQUIDO 1]]-Tabela1[[#This Row],[DESPESAS]]</f>
        <v>13597.688999999949</v>
      </c>
      <c r="N27" s="232">
        <v>5160</v>
      </c>
      <c r="O27" s="232">
        <f>Tabela1[[#This Row],[Bônus 1º Deposito]]</f>
        <v>0</v>
      </c>
      <c r="P27" s="232">
        <f>Tabela1[[#This Row],[LIQUIDO 2]]-Tabela1[[#This Row],[DESP CPA]]-Tabela1[[#This Row],[DESP BONUS]]</f>
        <v>8437.6889999999494</v>
      </c>
      <c r="Q27" s="232">
        <v>0</v>
      </c>
      <c r="R27" s="232">
        <f>Tabela1[[#This Row],[LIQUIDO 3]]*0.1</f>
        <v>843.76889999999503</v>
      </c>
      <c r="S27" s="232">
        <f>Tabela1[[#This Row],[LIQUIDO 3]]-Tabela1[[#This Row],[PARCEIRO 2]]-Tabela1[[#This Row],[PARCEIRO 3]]</f>
        <v>7593.9200999999539</v>
      </c>
      <c r="U27" s="230"/>
    </row>
    <row r="28" spans="1:21" x14ac:dyDescent="0.3">
      <c r="A28" s="238"/>
      <c r="B28" s="239"/>
      <c r="C28" s="239"/>
      <c r="D28" s="239"/>
      <c r="E28" s="239"/>
      <c r="F28" s="239"/>
      <c r="G28" s="240"/>
      <c r="H28" s="239"/>
      <c r="I28" s="241"/>
      <c r="J28" s="241"/>
      <c r="K28" s="239"/>
      <c r="L28" s="239"/>
      <c r="M28" s="239"/>
      <c r="N28" s="239"/>
      <c r="O28" s="239"/>
      <c r="P28" s="239"/>
      <c r="Q28" s="239"/>
      <c r="R28" s="240"/>
      <c r="S28" s="240"/>
    </row>
    <row r="29" spans="1:21" s="230" customFormat="1" x14ac:dyDescent="0.3">
      <c r="A29" s="227" t="s">
        <v>166</v>
      </c>
      <c r="B29" s="228">
        <v>218.4</v>
      </c>
      <c r="C29" s="228">
        <v>145.97</v>
      </c>
      <c r="D29" s="228">
        <v>10.130000000000001</v>
      </c>
      <c r="E29" s="228">
        <f>Tabela1[[#This Row],[APURADO]]-Tabela1[[#This Row],[PRÊMIOS PAGOS]]-Tabela1[[#This Row],[COMISSÃO]]</f>
        <v>62.300000000000004</v>
      </c>
      <c r="F29" s="228">
        <v>21.72</v>
      </c>
      <c r="G29" s="228"/>
      <c r="H29" s="228">
        <f>Tabela1[[#This Row],[SALDO]]-Tabela1[[#This Row],[SISTEMA (ADM)]]</f>
        <v>40.580000000000005</v>
      </c>
      <c r="I29" s="229">
        <v>0.1</v>
      </c>
      <c r="J29" s="229">
        <v>0.7</v>
      </c>
      <c r="K29" s="228">
        <v>0</v>
      </c>
      <c r="L29" s="228">
        <f>Tabela1[[#This Row],[LÍQUIDO 1]]*Tabela1[[#This Row],[% PARCEIRO]]</f>
        <v>4.0580000000000007</v>
      </c>
      <c r="M29" s="228">
        <f>Tabela1[[#This Row],[% EMPRESA]]*Tabela1[[#This Row],[LÍQUIDO 1]]-Tabela1[[#This Row],[DESPESAS]]-Tabela1[[#This Row],[Bônus 1º Deposito]]</f>
        <v>28.406000000000002</v>
      </c>
      <c r="N29" s="228">
        <v>0</v>
      </c>
      <c r="O29" s="228">
        <f>Tabela1[[#This Row],[Bônus 1º Deposito]]</f>
        <v>0</v>
      </c>
      <c r="P29" s="228">
        <f>Tabela1[[#This Row],[LIQUIDO 2]]-Tabela1[[#This Row],[DESP CPA]]-Tabela1[[#This Row],[DESP BONUS]]</f>
        <v>28.406000000000002</v>
      </c>
      <c r="Q29" s="228">
        <v>0</v>
      </c>
      <c r="R29" s="228">
        <f>Tabela1[[#This Row],[LIQUIDO 3]]*0.1</f>
        <v>2.8406000000000002</v>
      </c>
      <c r="S29" s="228">
        <f>Tabela1[[#This Row],[LIQUIDO 3]]-Tabela1[[#This Row],[PARCEIRO 2]]-Tabela1[[#This Row],[PARCEIRO 3]]</f>
        <v>25.565400000000004</v>
      </c>
    </row>
    <row r="30" spans="1:21" s="230" customFormat="1" x14ac:dyDescent="0.3">
      <c r="A30" s="227" t="s">
        <v>612</v>
      </c>
      <c r="B30" s="228">
        <v>0</v>
      </c>
      <c r="C30" s="228">
        <v>0</v>
      </c>
      <c r="D30" s="228">
        <v>0</v>
      </c>
      <c r="E30" s="228">
        <f>Tabela1[[#This Row],[APURADO]]-Tabela1[[#This Row],[PRÊMIOS PAGOS]]-Tabela1[[#This Row],[COMISSÃO]]</f>
        <v>0</v>
      </c>
      <c r="F30" s="228">
        <v>0</v>
      </c>
      <c r="G30" s="228"/>
      <c r="H30" s="228">
        <v>0</v>
      </c>
      <c r="I30" s="229">
        <v>0.1</v>
      </c>
      <c r="J30" s="229">
        <v>0.7</v>
      </c>
      <c r="K30" s="228">
        <v>0</v>
      </c>
      <c r="L30" s="228">
        <v>0</v>
      </c>
      <c r="M30" s="228">
        <f>Tabela1[[#This Row],[% EMPRESA]]*Tabela1[[#This Row],[LÍQUIDO 1]]-Tabela1[[#This Row],[DESPESAS]]-Tabela1[[#This Row],[Bônus 1º Deposito]]</f>
        <v>0</v>
      </c>
      <c r="N30" s="228">
        <v>0</v>
      </c>
      <c r="O30" s="228">
        <f>Tabela1[[#This Row],[Bônus 1º Deposito]]</f>
        <v>0</v>
      </c>
      <c r="P30" s="228">
        <f>Tabela1[[#This Row],[LIQUIDO 2]]-Tabela1[[#This Row],[DESP CPA]]-Tabela1[[#This Row],[DESP BONUS]]</f>
        <v>0</v>
      </c>
      <c r="Q30" s="228">
        <v>0</v>
      </c>
      <c r="R30" s="228">
        <f>Tabela1[[#This Row],[LIQUIDO 3]]*0.1</f>
        <v>0</v>
      </c>
      <c r="S30" s="228">
        <f>Tabela1[[#This Row],[LIQUIDO 3]]-Tabela1[[#This Row],[PARCEIRO 2]]-Tabela1[[#This Row],[PARCEIRO 3]]</f>
        <v>0</v>
      </c>
    </row>
    <row r="31" spans="1:21" s="230" customFormat="1" x14ac:dyDescent="0.3">
      <c r="A31" s="227" t="s">
        <v>613</v>
      </c>
      <c r="B31" s="228">
        <v>21653.760000000002</v>
      </c>
      <c r="C31" s="228">
        <v>19080.940000000002</v>
      </c>
      <c r="D31" s="228">
        <v>378.97999999999996</v>
      </c>
      <c r="E31" s="228">
        <f>Tabela1[[#This Row],[APURADO]]-Tabela1[[#This Row],[PRÊMIOS PAGOS]]-Tabela1[[#This Row],[COMISSÃO]]</f>
        <v>2193.8399999999997</v>
      </c>
      <c r="F31" s="228">
        <v>771.86</v>
      </c>
      <c r="G31" s="228"/>
      <c r="H31" s="228">
        <f>Tabela1[[#This Row],[SALDO]]-Tabela1[[#This Row],[SISTEMA (ADM)]]</f>
        <v>1421.9799999999996</v>
      </c>
      <c r="I31" s="229">
        <v>0.1</v>
      </c>
      <c r="J31" s="229">
        <v>0.7</v>
      </c>
      <c r="K31" s="228">
        <v>0</v>
      </c>
      <c r="L31" s="228">
        <f>Tabela1[[#This Row],[LÍQUIDO 1]]*Tabela1[[#This Row],[% PARCEIRO]]</f>
        <v>142.19799999999995</v>
      </c>
      <c r="M31" s="228">
        <f>Tabela1[[#This Row],[% EMPRESA]]*Tabela1[[#This Row],[LÍQUIDO 1]]-Tabela1[[#This Row],[DESPESAS]]-Tabela1[[#This Row],[Bônus 1º Deposito]]</f>
        <v>995.38599999999963</v>
      </c>
      <c r="N31" s="228">
        <v>350</v>
      </c>
      <c r="O31" s="228">
        <f>Tabela1[[#This Row],[Bônus 1º Deposito]]</f>
        <v>0</v>
      </c>
      <c r="P31" s="228">
        <f>Tabela1[[#This Row],[LIQUIDO 2]]-Tabela1[[#This Row],[DESP CPA]]-Tabela1[[#This Row],[DESP BONUS]]</f>
        <v>645.38599999999963</v>
      </c>
      <c r="Q31" s="228">
        <v>0</v>
      </c>
      <c r="R31" s="228">
        <f>Tabela1[[#This Row],[LIQUIDO 3]]*0.1</f>
        <v>64.53859999999996</v>
      </c>
      <c r="S31" s="228">
        <f>Tabela1[[#This Row],[LIQUIDO 3]]-Tabela1[[#This Row],[PARCEIRO 2]]-Tabela1[[#This Row],[PARCEIRO 3]]</f>
        <v>580.84739999999965</v>
      </c>
    </row>
    <row r="32" spans="1:21" s="230" customFormat="1" x14ac:dyDescent="0.3">
      <c r="A32" s="227" t="s">
        <v>614</v>
      </c>
      <c r="B32" s="228">
        <v>33098.350000000006</v>
      </c>
      <c r="C32" s="228">
        <v>32550.670000000002</v>
      </c>
      <c r="D32" s="228">
        <v>167.01</v>
      </c>
      <c r="E32" s="228">
        <f>Tabela1[[#This Row],[APURADO]]-Tabela1[[#This Row],[PRÊMIOS PAGOS]]-Tabela1[[#This Row],[COMISSÃO]]</f>
        <v>380.67000000000394</v>
      </c>
      <c r="F32" s="228">
        <v>164.25999999999996</v>
      </c>
      <c r="G32" s="228"/>
      <c r="H32" s="228">
        <f>Tabela1[[#This Row],[SALDO]]-Tabela1[[#This Row],[SISTEMA (ADM)]]</f>
        <v>216.41000000000398</v>
      </c>
      <c r="I32" s="229">
        <v>0.1</v>
      </c>
      <c r="J32" s="229">
        <v>0.7</v>
      </c>
      <c r="K32" s="228">
        <v>0</v>
      </c>
      <c r="L32" s="228">
        <f>Tabela1[[#This Row],[LÍQUIDO 1]]*Tabela1[[#This Row],[% PARCEIRO]]</f>
        <v>21.6410000000004</v>
      </c>
      <c r="M32" s="228">
        <f>Tabela1[[#This Row],[% EMPRESA]]*Tabela1[[#This Row],[LÍQUIDO 1]]-Tabela1[[#This Row],[DESPESAS]]-Tabela1[[#This Row],[Bônus 1º Deposito]]</f>
        <v>151.48700000000278</v>
      </c>
      <c r="N32" s="228">
        <v>280</v>
      </c>
      <c r="O32" s="228">
        <f>Tabela1[[#This Row],[Bônus 1º Deposito]]</f>
        <v>0</v>
      </c>
      <c r="P32" s="228">
        <f>Tabela1[[#This Row],[LIQUIDO 2]]-Tabela1[[#This Row],[DESP CPA]]-Tabela1[[#This Row],[DESP BONUS]]</f>
        <v>-128.51299999999722</v>
      </c>
      <c r="Q32" s="228">
        <v>0</v>
      </c>
      <c r="R32" s="228">
        <f>Tabela1[[#This Row],[LIQUIDO 3]]*0.1</f>
        <v>-12.851299999999723</v>
      </c>
      <c r="S32" s="228">
        <f>Tabela1[[#This Row],[LIQUIDO 3]]-Tabela1[[#This Row],[PARCEIRO 2]]-Tabela1[[#This Row],[PARCEIRO 3]]</f>
        <v>-115.6616999999975</v>
      </c>
    </row>
    <row r="33" spans="1:21" s="230" customFormat="1" x14ac:dyDescent="0.3">
      <c r="A33" s="227" t="s">
        <v>615</v>
      </c>
      <c r="B33" s="228">
        <v>628.15</v>
      </c>
      <c r="C33" s="228">
        <v>547.02</v>
      </c>
      <c r="D33" s="228">
        <v>11.35</v>
      </c>
      <c r="E33" s="228">
        <f>Tabela1[[#This Row],[APURADO]]-Tabela1[[#This Row],[PRÊMIOS PAGOS]]-Tabela1[[#This Row],[COMISSÃO]]</f>
        <v>69.78</v>
      </c>
      <c r="F33" s="228">
        <v>24.33</v>
      </c>
      <c r="G33" s="228"/>
      <c r="H33" s="228">
        <f>Tabela1[[#This Row],[SALDO]]-Tabela1[[#This Row],[SISTEMA (ADM)]]</f>
        <v>45.45</v>
      </c>
      <c r="I33" s="229">
        <v>0.1</v>
      </c>
      <c r="J33" s="229">
        <v>0.7</v>
      </c>
      <c r="K33" s="228">
        <v>0</v>
      </c>
      <c r="L33" s="228">
        <f>Tabela1[[#This Row],[LÍQUIDO 1]]*Tabela1[[#This Row],[% PARCEIRO]]</f>
        <v>4.5450000000000008</v>
      </c>
      <c r="M33" s="228">
        <f>Tabela1[[#This Row],[% EMPRESA]]*Tabela1[[#This Row],[LÍQUIDO 1]]-Tabela1[[#This Row],[DESPESAS]]-Tabela1[[#This Row],[Bônus 1º Deposito]]</f>
        <v>31.815000000000001</v>
      </c>
      <c r="N33" s="228">
        <v>50</v>
      </c>
      <c r="O33" s="228">
        <f>Tabela1[[#This Row],[Bônus 1º Deposito]]</f>
        <v>0</v>
      </c>
      <c r="P33" s="228">
        <f>Tabela1[[#This Row],[LIQUIDO 2]]-Tabela1[[#This Row],[DESP CPA]]-Tabela1[[#This Row],[DESP BONUS]]</f>
        <v>-18.184999999999999</v>
      </c>
      <c r="Q33" s="228">
        <v>0</v>
      </c>
      <c r="R33" s="228">
        <f>Tabela1[[#This Row],[LIQUIDO 3]]*0.1</f>
        <v>-1.8185</v>
      </c>
      <c r="S33" s="228">
        <f>Tabela1[[#This Row],[LIQUIDO 3]]-Tabela1[[#This Row],[PARCEIRO 2]]-Tabela1[[#This Row],[PARCEIRO 3]]</f>
        <v>-16.366499999999998</v>
      </c>
    </row>
    <row r="34" spans="1:21" s="230" customFormat="1" x14ac:dyDescent="0.3">
      <c r="A34" s="227" t="s">
        <v>616</v>
      </c>
      <c r="B34" s="228">
        <v>332.45</v>
      </c>
      <c r="C34" s="228">
        <v>261.81</v>
      </c>
      <c r="D34" s="228">
        <v>9.89</v>
      </c>
      <c r="E34" s="228">
        <f>Tabela1[[#This Row],[APURADO]]-Tabela1[[#This Row],[PRÊMIOS PAGOS]]-Tabela1[[#This Row],[COMISSÃO]]</f>
        <v>60.749999999999986</v>
      </c>
      <c r="F34" s="228">
        <v>21.19</v>
      </c>
      <c r="G34" s="228"/>
      <c r="H34" s="228">
        <f>Tabela1[[#This Row],[SALDO]]-Tabela1[[#This Row],[SISTEMA (ADM)]]</f>
        <v>39.559999999999988</v>
      </c>
      <c r="I34" s="229">
        <v>0.1</v>
      </c>
      <c r="J34" s="229">
        <v>0.7</v>
      </c>
      <c r="K34" s="228">
        <v>0</v>
      </c>
      <c r="L34" s="228">
        <f>Tabela1[[#This Row],[LÍQUIDO 1]]*Tabela1[[#This Row],[% PARCEIRO]]</f>
        <v>3.9559999999999991</v>
      </c>
      <c r="M34" s="228">
        <f>Tabela1[[#This Row],[% EMPRESA]]*Tabela1[[#This Row],[LÍQUIDO 1]]-Tabela1[[#This Row],[DESPESAS]]-Tabela1[[#This Row],[Bônus 1º Deposito]]</f>
        <v>27.69199999999999</v>
      </c>
      <c r="N34" s="228">
        <v>30</v>
      </c>
      <c r="O34" s="228">
        <f>Tabela1[[#This Row],[Bônus 1º Deposito]]</f>
        <v>0</v>
      </c>
      <c r="P34" s="228">
        <f>Tabela1[[#This Row],[LIQUIDO 2]]-Tabela1[[#This Row],[DESP CPA]]-Tabela1[[#This Row],[DESP BONUS]]</f>
        <v>-2.3080000000000105</v>
      </c>
      <c r="Q34" s="228">
        <v>0</v>
      </c>
      <c r="R34" s="228">
        <f>Tabela1[[#This Row],[LIQUIDO 3]]*0.1</f>
        <v>-0.23080000000000106</v>
      </c>
      <c r="S34" s="228">
        <f>Tabela1[[#This Row],[LIQUIDO 3]]-Tabela1[[#This Row],[PARCEIRO 2]]-Tabela1[[#This Row],[PARCEIRO 3]]</f>
        <v>-2.0772000000000093</v>
      </c>
    </row>
    <row r="35" spans="1:21" s="230" customFormat="1" x14ac:dyDescent="0.3">
      <c r="A35" s="227" t="s">
        <v>617</v>
      </c>
      <c r="B35" s="228">
        <v>1656.63</v>
      </c>
      <c r="C35" s="228">
        <v>1298.5999999999999</v>
      </c>
      <c r="D35" s="228">
        <v>50.129999999999995</v>
      </c>
      <c r="E35" s="228">
        <f>Tabela1[[#This Row],[APURADO]]-Tabela1[[#This Row],[PRÊMIOS PAGOS]]-Tabela1[[#This Row],[COMISSÃO]]</f>
        <v>307.9000000000002</v>
      </c>
      <c r="F35" s="228">
        <v>107.41</v>
      </c>
      <c r="G35" s="228"/>
      <c r="H35" s="228">
        <f>Tabela1[[#This Row],[SALDO]]-Tabela1[[#This Row],[SISTEMA (ADM)]]</f>
        <v>200.49000000000021</v>
      </c>
      <c r="I35" s="229">
        <v>0.1</v>
      </c>
      <c r="J35" s="229">
        <v>0.7</v>
      </c>
      <c r="K35" s="228">
        <v>0</v>
      </c>
      <c r="L35" s="228">
        <f>Tabela1[[#This Row],[LÍQUIDO 1]]*Tabela1[[#This Row],[% PARCEIRO]]</f>
        <v>20.049000000000021</v>
      </c>
      <c r="M35" s="228">
        <f>Tabela1[[#This Row],[% EMPRESA]]*Tabela1[[#This Row],[LÍQUIDO 1]]-Tabela1[[#This Row],[DESPESAS]]-Tabela1[[#This Row],[Bônus 1º Deposito]]</f>
        <v>140.34300000000013</v>
      </c>
      <c r="N35" s="228">
        <v>20</v>
      </c>
      <c r="O35" s="228">
        <f>Tabela1[[#This Row],[Bônus 1º Deposito]]</f>
        <v>0</v>
      </c>
      <c r="P35" s="228">
        <f>Tabela1[[#This Row],[LIQUIDO 2]]-Tabela1[[#This Row],[DESP CPA]]-Tabela1[[#This Row],[DESP BONUS]]</f>
        <v>120.34300000000013</v>
      </c>
      <c r="Q35" s="228">
        <v>0</v>
      </c>
      <c r="R35" s="228">
        <f>Tabela1[[#This Row],[LIQUIDO 3]]*0.1</f>
        <v>12.034300000000014</v>
      </c>
      <c r="S35" s="228">
        <f>Tabela1[[#This Row],[LIQUIDO 3]]-Tabela1[[#This Row],[PARCEIRO 2]]-Tabela1[[#This Row],[PARCEIRO 3]]</f>
        <v>108.30870000000012</v>
      </c>
    </row>
    <row r="36" spans="1:21" s="230" customFormat="1" x14ac:dyDescent="0.3">
      <c r="A36" s="227" t="s">
        <v>618</v>
      </c>
      <c r="B36" s="228">
        <v>342.55</v>
      </c>
      <c r="C36" s="228">
        <v>312.89999999999998</v>
      </c>
      <c r="D36" s="228">
        <v>4.1500000000000004</v>
      </c>
      <c r="E36" s="228">
        <f>Tabela1[[#This Row],[APURADO]]-Tabela1[[#This Row],[PRÊMIOS PAGOS]]-Tabela1[[#This Row],[COMISSÃO]]</f>
        <v>25.500000000000036</v>
      </c>
      <c r="F36" s="228">
        <v>8.89</v>
      </c>
      <c r="G36" s="228"/>
      <c r="H36" s="228">
        <f>Tabela1[[#This Row],[SALDO]]-Tabela1[[#This Row],[SISTEMA (ADM)]]</f>
        <v>16.610000000000035</v>
      </c>
      <c r="I36" s="229">
        <v>0.1</v>
      </c>
      <c r="J36" s="229">
        <v>0.7</v>
      </c>
      <c r="K36" s="228">
        <v>0</v>
      </c>
      <c r="L36" s="228">
        <f>Tabela1[[#This Row],[LÍQUIDO 1]]*Tabela1[[#This Row],[% PARCEIRO]]</f>
        <v>1.6610000000000036</v>
      </c>
      <c r="M36" s="228">
        <f>Tabela1[[#This Row],[% EMPRESA]]*Tabela1[[#This Row],[LÍQUIDO 1]]-Tabela1[[#This Row],[DESPESAS]]-Tabela1[[#This Row],[Bônus 1º Deposito]]</f>
        <v>11.627000000000024</v>
      </c>
      <c r="N36" s="228"/>
      <c r="O36" s="228">
        <f>Tabela1[[#This Row],[Bônus 1º Deposito]]</f>
        <v>0</v>
      </c>
      <c r="P36" s="228">
        <f>Tabela1[[#This Row],[LIQUIDO 2]]-Tabela1[[#This Row],[DESP CPA]]-Tabela1[[#This Row],[DESP BONUS]]</f>
        <v>11.627000000000024</v>
      </c>
      <c r="Q36" s="228">
        <v>0</v>
      </c>
      <c r="R36" s="228">
        <f>Tabela1[[#This Row],[LIQUIDO 3]]*0.1</f>
        <v>1.1627000000000025</v>
      </c>
      <c r="S36" s="228">
        <f>Tabela1[[#This Row],[LIQUIDO 3]]-Tabela1[[#This Row],[PARCEIRO 2]]-Tabela1[[#This Row],[PARCEIRO 3]]</f>
        <v>10.464300000000021</v>
      </c>
    </row>
    <row r="37" spans="1:21" x14ac:dyDescent="0.3">
      <c r="A37" s="234"/>
      <c r="B37" s="235"/>
      <c r="C37" s="235"/>
      <c r="D37" s="235"/>
      <c r="E37" s="235"/>
      <c r="F37" s="235"/>
      <c r="G37" s="235"/>
      <c r="H37" s="235"/>
      <c r="I37" s="236"/>
      <c r="J37" s="236"/>
      <c r="K37" s="235"/>
      <c r="L37" s="235"/>
      <c r="M37" s="235"/>
      <c r="N37" s="235"/>
      <c r="O37" s="235"/>
      <c r="P37" s="235"/>
      <c r="Q37" s="235"/>
      <c r="R37" s="235"/>
      <c r="S37" s="235"/>
    </row>
    <row r="38" spans="1:21" s="230" customFormat="1" x14ac:dyDescent="0.3">
      <c r="A38" s="227" t="s">
        <v>619</v>
      </c>
      <c r="B38" s="228">
        <v>2134419.4599999976</v>
      </c>
      <c r="C38" s="228">
        <v>1960257.0299999984</v>
      </c>
      <c r="D38" s="228">
        <v>99461.390000000029</v>
      </c>
      <c r="E38" s="228">
        <f>Tabela1[[#This Row],[APURADO]]-Tabela1[[#This Row],[PRÊMIOS PAGOS]]-Tabela1[[#This Row],[COMISSÃO]]</f>
        <v>74701.039999999208</v>
      </c>
      <c r="F38" s="228">
        <v>28623.460000000025</v>
      </c>
      <c r="G38" s="228"/>
      <c r="H38" s="228">
        <f>Tabela1[[#This Row],[SALDO]]-Tabela1[[#This Row],[SISTEMA (ADM)]]</f>
        <v>46077.579999999187</v>
      </c>
      <c r="I38" s="229">
        <v>0.04</v>
      </c>
      <c r="J38" s="229">
        <v>0.71</v>
      </c>
      <c r="K38" s="228">
        <v>0</v>
      </c>
      <c r="L38" s="228">
        <f>Tabela1[[#This Row],[LÍQUIDO 1]]*Tabela1[[#This Row],[% PARCEIRO]]</f>
        <v>1843.1031999999675</v>
      </c>
      <c r="M38" s="228">
        <f>Tabela1[[#This Row],[% EMPRESA]]*Tabela1[[#This Row],[LÍQUIDO 1]]-Tabela1[[#This Row],[DESPESAS]]-Tabela1[[#This Row],[Bônus 1º Deposito]]</f>
        <v>32715.081799999421</v>
      </c>
      <c r="N38" s="228">
        <v>10725</v>
      </c>
      <c r="O38" s="228">
        <f>Tabela1[[#This Row],[Bônus 1º Deposito]]</f>
        <v>0</v>
      </c>
      <c r="P38" s="228">
        <f>Tabela1[[#This Row],[LIQUIDO 2]]-Tabela1[[#This Row],[DESP CPA]]-Tabela1[[#This Row],[DESP BONUS]]</f>
        <v>21990.081799999421</v>
      </c>
      <c r="Q38" s="228">
        <v>0</v>
      </c>
      <c r="R38" s="228">
        <f>Tabela1[[#This Row],[LIQUIDO 3]]*0.1</f>
        <v>2199.0081799999421</v>
      </c>
      <c r="S38" s="228">
        <f>Tabela1[[#This Row],[LIQUIDO 3]]-Tabela1[[#This Row],[PARCEIRO 2]]-Tabela1[[#This Row],[PARCEIRO 3]]</f>
        <v>19791.073619999479</v>
      </c>
    </row>
    <row r="39" spans="1:21" s="230" customFormat="1" x14ac:dyDescent="0.3">
      <c r="A39" s="227" t="s">
        <v>620</v>
      </c>
      <c r="B39" s="228">
        <v>2161894.6500000022</v>
      </c>
      <c r="C39" s="228">
        <v>2051854.9999999995</v>
      </c>
      <c r="D39" s="228"/>
      <c r="E39" s="228">
        <f>Tabela1[[#This Row],[APURADO]]-Tabela1[[#This Row],[PRÊMIOS PAGOS]]-Tabela1[[#This Row],[COMISSÃO]]</f>
        <v>110039.6500000027</v>
      </c>
      <c r="F39" s="228">
        <v>0</v>
      </c>
      <c r="G39" s="228"/>
      <c r="H39" s="228">
        <f>Tabela1[[#This Row],[SALDO]]-Tabela1[[#This Row],[SISTEMA (ADM)]]</f>
        <v>110039.6500000027</v>
      </c>
      <c r="I39" s="229">
        <v>0</v>
      </c>
      <c r="J39" s="229">
        <v>1</v>
      </c>
      <c r="K39" s="228">
        <v>0</v>
      </c>
      <c r="L39" s="228">
        <f>Tabela1[[#This Row],[LÍQUIDO 1]]*Tabela1[[#This Row],[% PARCEIRO]]</f>
        <v>0</v>
      </c>
      <c r="M39" s="228">
        <f>Tabela1[[#This Row],[% EMPRESA]]*Tabela1[[#This Row],[LÍQUIDO 1]]-Tabela1[[#This Row],[DESPESAS]]-Tabela1[[#This Row],[Bônus 1º Deposito]]</f>
        <v>110039.6500000027</v>
      </c>
      <c r="N39" s="228">
        <v>7685.2200000000303</v>
      </c>
      <c r="O39" s="228">
        <f>Tabela1[[#This Row],[Bônus 1º Deposito]]</f>
        <v>0</v>
      </c>
      <c r="P39" s="228">
        <f>Tabela1[[#This Row],[LIQUIDO 2]]-Tabela1[[#This Row],[DESP CPA]]-Tabela1[[#This Row],[DESP BONUS]]</f>
        <v>102354.43000000267</v>
      </c>
      <c r="Q39" s="228">
        <v>0</v>
      </c>
      <c r="R39" s="228">
        <f>Tabela1[[#This Row],[LIQUIDO 3]]*0.1</f>
        <v>10235.443000000269</v>
      </c>
      <c r="S39" s="228">
        <f>Tabela1[[#This Row],[LIQUIDO 3]]-Tabela1[[#This Row],[PARCEIRO 2]]-Tabela1[[#This Row],[PARCEIRO 3]]</f>
        <v>92118.987000002409</v>
      </c>
    </row>
    <row r="40" spans="1:21" s="237" customFormat="1" x14ac:dyDescent="0.3">
      <c r="A40" s="234"/>
      <c r="B40" s="235"/>
      <c r="C40" s="235"/>
      <c r="D40" s="235"/>
      <c r="E40" s="235"/>
      <c r="F40" s="235"/>
      <c r="G40" s="235"/>
      <c r="H40" s="235"/>
      <c r="I40" s="236"/>
      <c r="J40" s="236"/>
      <c r="K40" s="235"/>
      <c r="L40" s="235"/>
      <c r="M40" s="235"/>
      <c r="N40" s="235"/>
      <c r="O40" s="235"/>
      <c r="P40" s="235"/>
      <c r="Q40" s="235"/>
      <c r="R40" s="235"/>
      <c r="S40" s="235"/>
    </row>
    <row r="41" spans="1:21" s="245" customFormat="1" ht="31.8" customHeight="1" x14ac:dyDescent="0.3">
      <c r="A41" s="242" t="s">
        <v>621</v>
      </c>
      <c r="B41" s="243"/>
      <c r="C41" s="243"/>
      <c r="D41" s="243"/>
      <c r="E41" s="243"/>
      <c r="F41" s="243"/>
      <c r="G41" s="243"/>
      <c r="H41" s="243"/>
      <c r="I41" s="244"/>
      <c r="J41" s="244"/>
      <c r="K41" s="243"/>
      <c r="L41" s="243"/>
      <c r="M41" s="243"/>
      <c r="N41" s="243"/>
      <c r="O41" s="243"/>
      <c r="P41" s="243"/>
      <c r="Q41" s="243"/>
      <c r="R41" s="243"/>
      <c r="S41" s="243"/>
      <c r="U41" s="246"/>
    </row>
    <row r="42" spans="1:21" s="230" customFormat="1" x14ac:dyDescent="0.3">
      <c r="A42" s="227" t="s">
        <v>622</v>
      </c>
      <c r="B42" s="228">
        <v>33856.379999999997</v>
      </c>
      <c r="C42" s="228">
        <v>31459.809999999998</v>
      </c>
      <c r="D42" s="228">
        <v>335.49</v>
      </c>
      <c r="E42" s="228">
        <f>Tabela1[[#This Row],[APURADO]]-Tabela1[[#This Row],[PRÊMIOS PAGOS]]-Tabela1[[#This Row],[COMISSÃO]]</f>
        <v>2061.08</v>
      </c>
      <c r="F42" s="228">
        <v>719.03</v>
      </c>
      <c r="G42" s="228"/>
      <c r="H42" s="228">
        <f>Tabela1[[#This Row],[SALDO]]-Tabela1[[#This Row],[SISTEMA (ADM)]]</f>
        <v>1342.05</v>
      </c>
      <c r="I42" s="229">
        <v>0.1</v>
      </c>
      <c r="J42" s="229">
        <v>0</v>
      </c>
      <c r="K42" s="228"/>
      <c r="L42" s="228">
        <f>Tabela1[[#This Row],[LÍQUIDO 1]]*Tabela1[[#This Row],[% PARCEIRO]]</f>
        <v>134.20500000000001</v>
      </c>
      <c r="M42" s="228">
        <f>Tabela1[[#This Row],[% EMPRESA]]*Tabela1[[#This Row],[LÍQUIDO 1]]</f>
        <v>0</v>
      </c>
      <c r="N42" s="228">
        <v>20</v>
      </c>
      <c r="O42" s="228">
        <f>Tabela1[[#This Row],[Bônus 1º Deposito]]</f>
        <v>0</v>
      </c>
      <c r="P42" s="228">
        <f>Tabela1[[#This Row],[LIQUIDO 2]]-Tabela1[[#This Row],[DESP CPA]]-Tabela1[[#This Row],[DESP BONUS]]</f>
        <v>-20</v>
      </c>
      <c r="Q42" s="228">
        <f>Tabela1[[#This Row],[LIQUIDO 2]]*0.05</f>
        <v>0</v>
      </c>
      <c r="R42" s="228">
        <f>Tabela1[[#This Row],[LIQUIDO 3]]*0.1</f>
        <v>-2</v>
      </c>
      <c r="S42" s="228">
        <f>Tabela1[[#This Row],[LIQUIDO 3]]-Tabela1[[#This Row],[PARCEIRO 2]]-Tabela1[[#This Row],[PARCEIRO 3]]</f>
        <v>-18</v>
      </c>
    </row>
    <row r="43" spans="1:21" s="230" customFormat="1" x14ac:dyDescent="0.3">
      <c r="A43" s="227" t="s">
        <v>623</v>
      </c>
      <c r="B43" s="228">
        <v>24923.96</v>
      </c>
      <c r="C43" s="228">
        <v>23605.58</v>
      </c>
      <c r="D43" s="228">
        <v>184.54</v>
      </c>
      <c r="E43" s="228">
        <f>Tabela1[[#This Row],[APURADO]]-Tabela1[[#This Row],[PRÊMIOS PAGOS]]-Tabela1[[#This Row],[COMISSÃO]]</f>
        <v>1133.8399999999974</v>
      </c>
      <c r="F43" s="228">
        <v>395.45</v>
      </c>
      <c r="G43" s="228"/>
      <c r="H43" s="228">
        <f>Tabela1[[#This Row],[SALDO]]-Tabela1[[#This Row],[SISTEMA (ADM)]]</f>
        <v>738.38999999999737</v>
      </c>
      <c r="I43" s="229">
        <v>0.1</v>
      </c>
      <c r="J43" s="229">
        <v>0</v>
      </c>
      <c r="K43" s="228"/>
      <c r="L43" s="228">
        <f>Tabela1[[#This Row],[LÍQUIDO 1]]*Tabela1[[#This Row],[% PARCEIRO]]</f>
        <v>73.838999999999743</v>
      </c>
      <c r="M43" s="228">
        <f>Tabela1[[#This Row],[% EMPRESA]]*Tabela1[[#This Row],[LÍQUIDO 1]]</f>
        <v>0</v>
      </c>
      <c r="N43" s="228">
        <v>210</v>
      </c>
      <c r="O43" s="228">
        <f>Tabela1[[#This Row],[Bônus 1º Deposito]]</f>
        <v>0</v>
      </c>
      <c r="P43" s="228">
        <f>Tabela1[[#This Row],[LIQUIDO 2]]-Tabela1[[#This Row],[DESP CPA]]-Tabela1[[#This Row],[DESP BONUS]]</f>
        <v>-210</v>
      </c>
      <c r="Q43" s="228">
        <f>Tabela1[[#This Row],[LIQUIDO 2]]*0.05</f>
        <v>0</v>
      </c>
      <c r="R43" s="228">
        <f>Tabela1[[#This Row],[LIQUIDO 3]]*0.1</f>
        <v>-21</v>
      </c>
      <c r="S43" s="228">
        <f>Tabela1[[#This Row],[LIQUIDO 3]]-Tabela1[[#This Row],[PARCEIRO 2]]-Tabela1[[#This Row],[PARCEIRO 3]]</f>
        <v>-189</v>
      </c>
    </row>
    <row r="44" spans="1:21" s="230" customFormat="1" x14ac:dyDescent="0.3">
      <c r="A44" s="227" t="s">
        <v>624</v>
      </c>
      <c r="B44" s="228">
        <v>2204.1999999999998</v>
      </c>
      <c r="C44" s="228">
        <v>930.32</v>
      </c>
      <c r="D44" s="228">
        <v>178.36</v>
      </c>
      <c r="E44" s="228">
        <f>Tabela1[[#This Row],[APURADO]]-Tabela1[[#This Row],[PRÊMIOS PAGOS]]-Tabela1[[#This Row],[COMISSÃO]]</f>
        <v>1095.5199999999995</v>
      </c>
      <c r="F44" s="228">
        <v>382.17</v>
      </c>
      <c r="G44" s="228"/>
      <c r="H44" s="228">
        <f>Tabela1[[#This Row],[SALDO]]-Tabela1[[#This Row],[SISTEMA (ADM)]]</f>
        <v>713.34999999999945</v>
      </c>
      <c r="I44" s="229">
        <v>0.1</v>
      </c>
      <c r="J44" s="229">
        <v>0</v>
      </c>
      <c r="K44" s="228"/>
      <c r="L44" s="228">
        <f>Tabela1[[#This Row],[LÍQUIDO 1]]*Tabela1[[#This Row],[% PARCEIRO]]</f>
        <v>71.334999999999951</v>
      </c>
      <c r="M44" s="228">
        <f>Tabela1[[#This Row],[% EMPRESA]]*Tabela1[[#This Row],[LÍQUIDO 1]]</f>
        <v>0</v>
      </c>
      <c r="N44" s="228">
        <v>20</v>
      </c>
      <c r="O44" s="228">
        <f>Tabela1[[#This Row],[Bônus 1º Deposito]]</f>
        <v>0</v>
      </c>
      <c r="P44" s="228">
        <f>Tabela1[[#This Row],[LIQUIDO 2]]-Tabela1[[#This Row],[DESP CPA]]-Tabela1[[#This Row],[DESP BONUS]]</f>
        <v>-20</v>
      </c>
      <c r="Q44" s="228">
        <f>Tabela1[[#This Row],[LIQUIDO 2]]*0.05</f>
        <v>0</v>
      </c>
      <c r="R44" s="228">
        <f>Tabela1[[#This Row],[LIQUIDO 3]]*0.1</f>
        <v>-2</v>
      </c>
      <c r="S44" s="228">
        <f>Tabela1[[#This Row],[LIQUIDO 3]]-Tabela1[[#This Row],[PARCEIRO 2]]-Tabela1[[#This Row],[PARCEIRO 3]]</f>
        <v>-18</v>
      </c>
    </row>
    <row r="45" spans="1:21" s="230" customFormat="1" x14ac:dyDescent="0.3">
      <c r="A45" s="227" t="s">
        <v>625</v>
      </c>
      <c r="B45" s="228">
        <v>11260.55</v>
      </c>
      <c r="C45" s="228">
        <v>10873.53</v>
      </c>
      <c r="D45" s="228">
        <v>54.2</v>
      </c>
      <c r="E45" s="228">
        <f>Tabela1[[#This Row],[APURADO]]-Tabela1[[#This Row],[PRÊMIOS PAGOS]]-Tabela1[[#This Row],[COMISSÃO]]</f>
        <v>332.81999999999863</v>
      </c>
      <c r="F45" s="228">
        <v>116.09</v>
      </c>
      <c r="G45" s="228"/>
      <c r="H45" s="228">
        <f>Tabela1[[#This Row],[SALDO]]-Tabela1[[#This Row],[SISTEMA (ADM)]]</f>
        <v>216.72999999999863</v>
      </c>
      <c r="I45" s="229">
        <v>0.1</v>
      </c>
      <c r="J45" s="229">
        <v>0</v>
      </c>
      <c r="K45" s="228"/>
      <c r="L45" s="228">
        <f>Tabela1[[#This Row],[LÍQUIDO 1]]*Tabela1[[#This Row],[% PARCEIRO]]</f>
        <v>21.672999999999863</v>
      </c>
      <c r="M45" s="228">
        <f>Tabela1[[#This Row],[% EMPRESA]]*Tabela1[[#This Row],[LÍQUIDO 1]]</f>
        <v>0</v>
      </c>
      <c r="N45" s="228">
        <v>30</v>
      </c>
      <c r="O45" s="228">
        <f>Tabela1[[#This Row],[Bônus 1º Deposito]]</f>
        <v>0</v>
      </c>
      <c r="P45" s="228">
        <f>Tabela1[[#This Row],[LIQUIDO 2]]-Tabela1[[#This Row],[DESP CPA]]-Tabela1[[#This Row],[DESP BONUS]]</f>
        <v>-30</v>
      </c>
      <c r="Q45" s="228">
        <f>Tabela1[[#This Row],[LIQUIDO 2]]*0.05</f>
        <v>0</v>
      </c>
      <c r="R45" s="228">
        <f>Tabela1[[#This Row],[LIQUIDO 3]]*0.1</f>
        <v>-3</v>
      </c>
      <c r="S45" s="228">
        <f>Tabela1[[#This Row],[LIQUIDO 3]]-Tabela1[[#This Row],[PARCEIRO 2]]-Tabela1[[#This Row],[PARCEIRO 3]]</f>
        <v>-27</v>
      </c>
    </row>
    <row r="46" spans="1:21" s="250" customFormat="1" ht="26.4" customHeight="1" x14ac:dyDescent="0.3">
      <c r="A46" s="247" t="s">
        <v>626</v>
      </c>
      <c r="B46" s="248">
        <v>2153.65</v>
      </c>
      <c r="C46" s="248">
        <v>1667.65</v>
      </c>
      <c r="D46" s="248">
        <v>76.150000000000006</v>
      </c>
      <c r="E46" s="248">
        <f>Tabela1[[#This Row],[APURADO]]-Tabela1[[#This Row],[PRÊMIOS PAGOS]]-Tabela1[[#This Row],[COMISSÃO]]</f>
        <v>409.85</v>
      </c>
      <c r="F46" s="248">
        <f>Tabela1[[#This Row],[SALDO]]*0.2</f>
        <v>81.970000000000013</v>
      </c>
      <c r="G46" s="248"/>
      <c r="H46" s="248">
        <f>Tabela1[[#This Row],[SALDO]]-Tabela1[[#This Row],[SISTEMA (ADM)]]</f>
        <v>327.88</v>
      </c>
      <c r="I46" s="249">
        <v>0.1</v>
      </c>
      <c r="J46" s="249">
        <v>0</v>
      </c>
      <c r="K46" s="248"/>
      <c r="L46" s="248">
        <f>Tabela1[[#This Row],[LÍQUIDO 1]]*Tabela1[[#This Row],[% PARCEIRO]]</f>
        <v>32.788000000000004</v>
      </c>
      <c r="M46" s="248">
        <f>Tabela1[[#This Row],[% EMPRESA]]*Tabela1[[#This Row],[LÍQUIDO 1]]</f>
        <v>0</v>
      </c>
      <c r="N46" s="248">
        <v>130</v>
      </c>
      <c r="O46" s="248">
        <f>Tabela1[[#This Row],[Bônus 1º Deposito]]</f>
        <v>0</v>
      </c>
      <c r="P46" s="248">
        <f>Tabela1[[#This Row],[LIQUIDO 2]]-Tabela1[[#This Row],[DESP CPA]]-Tabela1[[#This Row],[DESP BONUS]]</f>
        <v>-130</v>
      </c>
      <c r="Q46" s="248">
        <f>Tabela1[[#This Row],[LIQUIDO 2]]*0.05</f>
        <v>0</v>
      </c>
      <c r="R46" s="248">
        <f>Tabela1[[#This Row],[LIQUIDO 3]]*0.1</f>
        <v>-13</v>
      </c>
      <c r="S46" s="248">
        <f>Tabela1[[#This Row],[LIQUIDO 3]]-Tabela1[[#This Row],[PARCEIRO 2]]-Tabela1[[#This Row],[PARCEIRO 3]]</f>
        <v>-117</v>
      </c>
    </row>
    <row r="47" spans="1:21" s="237" customFormat="1" x14ac:dyDescent="0.3">
      <c r="A47" s="251"/>
      <c r="B47" s="252"/>
      <c r="C47" s="252"/>
      <c r="D47" s="252"/>
      <c r="E47" s="252"/>
      <c r="F47" s="252"/>
      <c r="G47" s="252"/>
      <c r="H47" s="252"/>
      <c r="I47" s="253"/>
      <c r="J47" s="254"/>
      <c r="K47" s="252"/>
      <c r="L47" s="252"/>
      <c r="M47" s="252"/>
      <c r="N47" s="252"/>
      <c r="O47" s="252"/>
      <c r="P47" s="252"/>
      <c r="Q47" s="252"/>
      <c r="R47" s="252"/>
      <c r="S47" s="252"/>
    </row>
    <row r="50" spans="1:17" x14ac:dyDescent="0.3">
      <c r="A50" s="255"/>
      <c r="B50" s="256"/>
      <c r="C50" s="256"/>
      <c r="D50" s="256"/>
      <c r="E50" s="256"/>
      <c r="F50" s="256"/>
      <c r="H50" s="256"/>
      <c r="I50" s="258"/>
      <c r="J50" s="259"/>
      <c r="K50" s="256"/>
      <c r="L50" s="256"/>
      <c r="M50" s="256"/>
      <c r="N50" s="256"/>
      <c r="O50" s="256"/>
      <c r="P50" s="256"/>
      <c r="Q50" s="256"/>
    </row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61000-9A8C-4567-87B9-99D3879489D6}">
  <dimension ref="A1:G71"/>
  <sheetViews>
    <sheetView topLeftCell="A46" workbookViewId="0">
      <selection activeCell="H19" sqref="H18:J19"/>
    </sheetView>
  </sheetViews>
  <sheetFormatPr defaultRowHeight="14.4" x14ac:dyDescent="0.3"/>
  <cols>
    <col min="1" max="1" width="26.44140625" customWidth="1"/>
    <col min="2" max="3" width="20" customWidth="1"/>
    <col min="4" max="4" width="29.109375" customWidth="1"/>
    <col min="5" max="6" width="20" customWidth="1"/>
    <col min="7" max="7" width="14.33203125" style="218" customWidth="1"/>
  </cols>
  <sheetData>
    <row r="1" spans="1:7" ht="13.2" customHeight="1" thickBot="1" x14ac:dyDescent="0.35">
      <c r="A1" s="111" t="s">
        <v>230</v>
      </c>
      <c r="B1" s="93" t="s">
        <v>559</v>
      </c>
      <c r="C1" s="93" t="s">
        <v>396</v>
      </c>
      <c r="D1" s="93" t="s">
        <v>384</v>
      </c>
      <c r="E1" s="93" t="s">
        <v>40</v>
      </c>
      <c r="F1" s="93" t="s">
        <v>88</v>
      </c>
      <c r="G1" s="217" t="s">
        <v>397</v>
      </c>
    </row>
    <row r="2" spans="1:7" ht="13.2" customHeight="1" thickBot="1" x14ac:dyDescent="0.35">
      <c r="A2" s="112" t="s">
        <v>231</v>
      </c>
      <c r="B2" s="113" t="s">
        <v>97</v>
      </c>
      <c r="C2" s="114" t="s">
        <v>401</v>
      </c>
      <c r="D2" s="113">
        <v>71986399826</v>
      </c>
      <c r="E2" s="113" t="s">
        <v>98</v>
      </c>
      <c r="F2" s="115">
        <v>93.49</v>
      </c>
      <c r="G2" s="122" t="s">
        <v>59</v>
      </c>
    </row>
    <row r="3" spans="1:7" ht="13.2" customHeight="1" thickBot="1" x14ac:dyDescent="0.35">
      <c r="A3" s="116" t="s">
        <v>232</v>
      </c>
      <c r="B3" s="117" t="s">
        <v>99</v>
      </c>
      <c r="C3" s="118" t="s">
        <v>401</v>
      </c>
      <c r="D3" s="117">
        <v>71996808748</v>
      </c>
      <c r="E3" s="117" t="s">
        <v>98</v>
      </c>
      <c r="F3" s="119">
        <v>93.49</v>
      </c>
      <c r="G3" s="126" t="s">
        <v>59</v>
      </c>
    </row>
    <row r="4" spans="1:7" ht="13.2" customHeight="1" thickBot="1" x14ac:dyDescent="0.35">
      <c r="A4" s="112">
        <v>601</v>
      </c>
      <c r="B4" s="113" t="s">
        <v>560</v>
      </c>
      <c r="C4" s="98" t="s">
        <v>180</v>
      </c>
      <c r="D4" s="113" t="s">
        <v>561</v>
      </c>
      <c r="E4" s="113" t="s">
        <v>98</v>
      </c>
      <c r="F4" s="115">
        <v>24.76</v>
      </c>
      <c r="G4" s="122" t="s">
        <v>59</v>
      </c>
    </row>
    <row r="5" spans="1:7" ht="13.2" customHeight="1" thickBot="1" x14ac:dyDescent="0.35">
      <c r="A5" s="116">
        <v>604</v>
      </c>
      <c r="B5" s="117" t="s">
        <v>101</v>
      </c>
      <c r="C5" s="118" t="s">
        <v>401</v>
      </c>
      <c r="D5" s="113">
        <v>71987287368</v>
      </c>
      <c r="E5" s="117" t="s">
        <v>98</v>
      </c>
      <c r="F5" s="119">
        <v>32.299999999999997</v>
      </c>
      <c r="G5" s="126" t="s">
        <v>59</v>
      </c>
    </row>
    <row r="6" spans="1:7" ht="13.2" customHeight="1" thickBot="1" x14ac:dyDescent="0.35">
      <c r="A6" s="112">
        <v>605</v>
      </c>
      <c r="B6" s="113" t="s">
        <v>131</v>
      </c>
      <c r="C6" s="114" t="s">
        <v>401</v>
      </c>
      <c r="D6" s="113">
        <v>75992490398</v>
      </c>
      <c r="E6" s="113" t="s">
        <v>98</v>
      </c>
      <c r="F6" s="115">
        <v>36.880000000000003</v>
      </c>
      <c r="G6" s="122" t="s">
        <v>59</v>
      </c>
    </row>
    <row r="7" spans="1:7" ht="13.2" customHeight="1" thickBot="1" x14ac:dyDescent="0.35">
      <c r="A7" s="116">
        <v>608</v>
      </c>
      <c r="B7" s="117" t="s">
        <v>103</v>
      </c>
      <c r="C7" s="106" t="s">
        <v>180</v>
      </c>
      <c r="D7" s="117" t="s">
        <v>201</v>
      </c>
      <c r="E7" s="117" t="s">
        <v>98</v>
      </c>
      <c r="F7" s="119">
        <v>26.35</v>
      </c>
      <c r="G7" s="126" t="s">
        <v>59</v>
      </c>
    </row>
    <row r="8" spans="1:7" ht="13.2" customHeight="1" thickBot="1" x14ac:dyDescent="0.35">
      <c r="A8" s="112">
        <v>611</v>
      </c>
      <c r="B8" s="113" t="s">
        <v>104</v>
      </c>
      <c r="C8" s="114" t="s">
        <v>401</v>
      </c>
      <c r="D8" s="117">
        <v>71986219300</v>
      </c>
      <c r="E8" s="113" t="s">
        <v>98</v>
      </c>
      <c r="F8" s="115">
        <v>66.69</v>
      </c>
      <c r="G8" s="122" t="s">
        <v>59</v>
      </c>
    </row>
    <row r="9" spans="1:7" ht="13.2" customHeight="1" thickBot="1" x14ac:dyDescent="0.35">
      <c r="A9" s="116">
        <v>612</v>
      </c>
      <c r="B9" s="117" t="s">
        <v>203</v>
      </c>
      <c r="C9" s="120"/>
      <c r="D9" s="120"/>
      <c r="E9" s="117" t="s">
        <v>98</v>
      </c>
      <c r="F9" s="119">
        <v>3.92</v>
      </c>
      <c r="G9" s="126" t="s">
        <v>398</v>
      </c>
    </row>
    <row r="10" spans="1:7" ht="13.2" customHeight="1" thickBot="1" x14ac:dyDescent="0.35">
      <c r="A10" s="112" t="s">
        <v>233</v>
      </c>
      <c r="B10" s="113" t="s">
        <v>89</v>
      </c>
      <c r="C10" s="114" t="s">
        <v>401</v>
      </c>
      <c r="D10" s="113">
        <v>71986016552</v>
      </c>
      <c r="E10" s="113" t="s">
        <v>90</v>
      </c>
      <c r="F10" s="115">
        <v>108.38</v>
      </c>
      <c r="G10" s="122" t="s">
        <v>59</v>
      </c>
    </row>
    <row r="11" spans="1:7" ht="13.2" customHeight="1" thickBot="1" x14ac:dyDescent="0.35">
      <c r="A11" s="116" t="s">
        <v>234</v>
      </c>
      <c r="B11" s="117" t="s">
        <v>409</v>
      </c>
      <c r="C11" s="118" t="s">
        <v>401</v>
      </c>
      <c r="D11" s="117">
        <v>71988846224</v>
      </c>
      <c r="E11" s="117" t="s">
        <v>90</v>
      </c>
      <c r="F11" s="119">
        <v>108.38</v>
      </c>
      <c r="G11" s="126" t="s">
        <v>59</v>
      </c>
    </row>
    <row r="12" spans="1:7" ht="13.2" customHeight="1" thickBot="1" x14ac:dyDescent="0.35">
      <c r="A12" s="112">
        <v>5101</v>
      </c>
      <c r="B12" s="113" t="s">
        <v>92</v>
      </c>
      <c r="C12" s="114" t="s">
        <v>401</v>
      </c>
      <c r="D12" s="113">
        <v>71986048550</v>
      </c>
      <c r="E12" s="113" t="s">
        <v>90</v>
      </c>
      <c r="F12" s="115">
        <v>27.86</v>
      </c>
      <c r="G12" s="122" t="s">
        <v>59</v>
      </c>
    </row>
    <row r="13" spans="1:7" ht="13.2" customHeight="1" thickBot="1" x14ac:dyDescent="0.35">
      <c r="A13" s="116">
        <v>5102</v>
      </c>
      <c r="B13" s="117" t="s">
        <v>207</v>
      </c>
      <c r="C13" s="118" t="s">
        <v>401</v>
      </c>
      <c r="D13" s="206">
        <v>7186270032</v>
      </c>
      <c r="E13" s="117" t="s">
        <v>90</v>
      </c>
      <c r="F13" s="119">
        <v>28.71</v>
      </c>
      <c r="G13" s="126" t="s">
        <v>398</v>
      </c>
    </row>
    <row r="14" spans="1:7" ht="13.2" customHeight="1" thickBot="1" x14ac:dyDescent="0.35">
      <c r="A14" s="112">
        <v>5103</v>
      </c>
      <c r="B14" s="113" t="s">
        <v>94</v>
      </c>
      <c r="C14" s="114" t="s">
        <v>401</v>
      </c>
      <c r="D14" s="206">
        <v>71989380234</v>
      </c>
      <c r="E14" s="113" t="s">
        <v>90</v>
      </c>
      <c r="F14" s="115">
        <v>109.63</v>
      </c>
      <c r="G14" s="122" t="s">
        <v>59</v>
      </c>
    </row>
    <row r="15" spans="1:7" ht="13.2" customHeight="1" thickBot="1" x14ac:dyDescent="0.35">
      <c r="A15" s="116">
        <v>5104</v>
      </c>
      <c r="B15" s="117" t="s">
        <v>95</v>
      </c>
      <c r="C15" s="118" t="s">
        <v>401</v>
      </c>
      <c r="D15" s="113">
        <v>71986010133</v>
      </c>
      <c r="E15" s="117" t="s">
        <v>90</v>
      </c>
      <c r="F15" s="119">
        <v>0</v>
      </c>
      <c r="G15" s="128"/>
    </row>
    <row r="16" spans="1:7" ht="13.2" customHeight="1" thickBot="1" x14ac:dyDescent="0.35">
      <c r="A16" s="112">
        <v>5105</v>
      </c>
      <c r="B16" s="113" t="s">
        <v>96</v>
      </c>
      <c r="C16" s="114" t="s">
        <v>401</v>
      </c>
      <c r="D16" s="117">
        <v>71985318152</v>
      </c>
      <c r="E16" s="113" t="s">
        <v>90</v>
      </c>
      <c r="F16" s="115">
        <v>52.43</v>
      </c>
      <c r="G16" s="122" t="s">
        <v>59</v>
      </c>
    </row>
    <row r="17" spans="1:7" ht="13.2" customHeight="1" thickBot="1" x14ac:dyDescent="0.35">
      <c r="A17" s="116">
        <v>5106</v>
      </c>
      <c r="B17" s="117" t="s">
        <v>562</v>
      </c>
      <c r="C17" s="118" t="s">
        <v>401</v>
      </c>
      <c r="D17" s="117">
        <v>75982692532</v>
      </c>
      <c r="E17" s="117" t="s">
        <v>90</v>
      </c>
      <c r="F17" s="119">
        <v>0</v>
      </c>
      <c r="G17" s="128"/>
    </row>
    <row r="18" spans="1:7" ht="13.2" customHeight="1" thickBot="1" x14ac:dyDescent="0.35">
      <c r="A18" s="112" t="s">
        <v>235</v>
      </c>
      <c r="B18" s="113" t="s">
        <v>105</v>
      </c>
      <c r="C18" s="114" t="s">
        <v>401</v>
      </c>
      <c r="D18" s="113">
        <v>71985383005</v>
      </c>
      <c r="E18" s="113" t="s">
        <v>106</v>
      </c>
      <c r="F18" s="115">
        <v>149.91999999999999</v>
      </c>
      <c r="G18" s="122" t="s">
        <v>59</v>
      </c>
    </row>
    <row r="19" spans="1:7" ht="13.2" customHeight="1" thickBot="1" x14ac:dyDescent="0.35">
      <c r="A19" s="116" t="s">
        <v>236</v>
      </c>
      <c r="B19" s="117" t="s">
        <v>211</v>
      </c>
      <c r="C19" s="129" t="s">
        <v>171</v>
      </c>
      <c r="D19" s="117">
        <v>72632275504</v>
      </c>
      <c r="E19" s="117" t="s">
        <v>106</v>
      </c>
      <c r="F19" s="119">
        <v>149.91999999999999</v>
      </c>
      <c r="G19" s="126" t="s">
        <v>59</v>
      </c>
    </row>
    <row r="20" spans="1:7" ht="13.2" customHeight="1" thickBot="1" x14ac:dyDescent="0.35">
      <c r="A20" s="112">
        <v>5202</v>
      </c>
      <c r="B20" s="113" t="s">
        <v>563</v>
      </c>
      <c r="C20" s="107"/>
      <c r="D20" s="107"/>
      <c r="E20" s="113" t="s">
        <v>106</v>
      </c>
      <c r="F20" s="115">
        <v>42.09</v>
      </c>
      <c r="G20" s="124" t="s">
        <v>398</v>
      </c>
    </row>
    <row r="21" spans="1:7" ht="13.2" customHeight="1" thickBot="1" x14ac:dyDescent="0.35">
      <c r="A21" s="116">
        <v>5203</v>
      </c>
      <c r="B21" s="117" t="s">
        <v>109</v>
      </c>
      <c r="C21" s="129" t="s">
        <v>171</v>
      </c>
      <c r="D21" s="117">
        <v>37113100520</v>
      </c>
      <c r="E21" s="117" t="s">
        <v>106</v>
      </c>
      <c r="F21" s="119">
        <v>164.02</v>
      </c>
      <c r="G21" s="126" t="s">
        <v>59</v>
      </c>
    </row>
    <row r="22" spans="1:7" ht="13.2" customHeight="1" thickBot="1" x14ac:dyDescent="0.35">
      <c r="A22" s="112">
        <v>5204</v>
      </c>
      <c r="B22" s="113" t="s">
        <v>110</v>
      </c>
      <c r="C22" s="138" t="s">
        <v>171</v>
      </c>
      <c r="D22" s="113">
        <v>43214805515</v>
      </c>
      <c r="E22" s="113" t="s">
        <v>106</v>
      </c>
      <c r="F22" s="115">
        <v>59.71</v>
      </c>
      <c r="G22" s="122" t="s">
        <v>398</v>
      </c>
    </row>
    <row r="23" spans="1:7" ht="13.2" customHeight="1" thickBot="1" x14ac:dyDescent="0.35">
      <c r="A23" s="116">
        <v>5205</v>
      </c>
      <c r="B23" s="117" t="s">
        <v>111</v>
      </c>
      <c r="C23" s="118" t="s">
        <v>401</v>
      </c>
      <c r="D23" s="117">
        <v>71988145389</v>
      </c>
      <c r="E23" s="117" t="s">
        <v>106</v>
      </c>
      <c r="F23" s="119">
        <v>34.01</v>
      </c>
      <c r="G23" s="126" t="s">
        <v>59</v>
      </c>
    </row>
    <row r="24" spans="1:7" ht="13.2" customHeight="1" thickBot="1" x14ac:dyDescent="0.35">
      <c r="A24" s="112" t="s">
        <v>237</v>
      </c>
      <c r="B24" s="113" t="s">
        <v>112</v>
      </c>
      <c r="C24" s="138" t="s">
        <v>171</v>
      </c>
      <c r="D24" s="207">
        <v>3201968528</v>
      </c>
      <c r="E24" s="113" t="s">
        <v>113</v>
      </c>
      <c r="F24" s="115">
        <v>197.28</v>
      </c>
      <c r="G24" s="122" t="s">
        <v>59</v>
      </c>
    </row>
    <row r="25" spans="1:7" ht="13.2" customHeight="1" thickBot="1" x14ac:dyDescent="0.35">
      <c r="A25" s="116" t="s">
        <v>238</v>
      </c>
      <c r="B25" s="117" t="s">
        <v>114</v>
      </c>
      <c r="C25" s="129" t="s">
        <v>171</v>
      </c>
      <c r="D25" s="117">
        <v>38480506504</v>
      </c>
      <c r="E25" s="117" t="s">
        <v>113</v>
      </c>
      <c r="F25" s="119">
        <v>197.28</v>
      </c>
      <c r="G25" s="126" t="s">
        <v>59</v>
      </c>
    </row>
    <row r="26" spans="1:7" ht="13.2" customHeight="1" thickBot="1" x14ac:dyDescent="0.35">
      <c r="A26" s="112">
        <v>6201</v>
      </c>
      <c r="B26" s="113" t="s">
        <v>115</v>
      </c>
      <c r="C26" s="114" t="s">
        <v>401</v>
      </c>
      <c r="D26" s="113">
        <v>71993582915</v>
      </c>
      <c r="E26" s="113" t="s">
        <v>113</v>
      </c>
      <c r="F26" s="115">
        <v>51.33</v>
      </c>
      <c r="G26" s="122" t="s">
        <v>59</v>
      </c>
    </row>
    <row r="27" spans="1:7" ht="13.2" customHeight="1" thickBot="1" x14ac:dyDescent="0.35">
      <c r="A27" s="116">
        <v>6202</v>
      </c>
      <c r="B27" s="117" t="s">
        <v>116</v>
      </c>
      <c r="C27" s="129" t="s">
        <v>171</v>
      </c>
      <c r="D27" s="117">
        <v>37033760582</v>
      </c>
      <c r="E27" s="117" t="s">
        <v>113</v>
      </c>
      <c r="F27" s="119">
        <v>150.12</v>
      </c>
      <c r="G27" s="126" t="s">
        <v>59</v>
      </c>
    </row>
    <row r="28" spans="1:7" ht="13.2" customHeight="1" thickBot="1" x14ac:dyDescent="0.35">
      <c r="A28" s="112">
        <v>6203</v>
      </c>
      <c r="B28" s="113" t="s">
        <v>117</v>
      </c>
      <c r="C28" s="98" t="s">
        <v>180</v>
      </c>
      <c r="D28" s="113" t="s">
        <v>410</v>
      </c>
      <c r="E28" s="113" t="s">
        <v>113</v>
      </c>
      <c r="F28" s="115">
        <v>21.82</v>
      </c>
      <c r="G28" s="122" t="s">
        <v>59</v>
      </c>
    </row>
    <row r="29" spans="1:7" ht="13.2" customHeight="1" thickBot="1" x14ac:dyDescent="0.35">
      <c r="A29" s="116">
        <v>6204</v>
      </c>
      <c r="B29" s="117" t="s">
        <v>111</v>
      </c>
      <c r="C29" s="118" t="s">
        <v>401</v>
      </c>
      <c r="D29" s="117">
        <v>71988145389</v>
      </c>
      <c r="E29" s="117" t="s">
        <v>113</v>
      </c>
      <c r="F29" s="119">
        <v>46.75</v>
      </c>
      <c r="G29" s="126" t="s">
        <v>59</v>
      </c>
    </row>
    <row r="30" spans="1:7" ht="13.2" customHeight="1" thickBot="1" x14ac:dyDescent="0.35">
      <c r="A30" s="112">
        <v>6207</v>
      </c>
      <c r="B30" s="113" t="s">
        <v>119</v>
      </c>
      <c r="C30" s="114" t="s">
        <v>401</v>
      </c>
      <c r="D30" s="113">
        <v>71986148544</v>
      </c>
      <c r="E30" s="113" t="s">
        <v>113</v>
      </c>
      <c r="F30" s="115">
        <v>60.97</v>
      </c>
      <c r="G30" s="122" t="s">
        <v>59</v>
      </c>
    </row>
    <row r="31" spans="1:7" ht="13.2" customHeight="1" thickBot="1" x14ac:dyDescent="0.35">
      <c r="A31" s="116">
        <v>6209</v>
      </c>
      <c r="B31" s="117" t="s">
        <v>564</v>
      </c>
      <c r="C31" s="120"/>
      <c r="D31" s="120"/>
      <c r="E31" s="117" t="s">
        <v>113</v>
      </c>
      <c r="F31" s="119">
        <v>62.44</v>
      </c>
      <c r="G31" s="126" t="s">
        <v>398</v>
      </c>
    </row>
    <row r="32" spans="1:7" ht="13.2" customHeight="1" thickBot="1" x14ac:dyDescent="0.35">
      <c r="A32" s="112" t="s">
        <v>239</v>
      </c>
      <c r="B32" s="113" t="s">
        <v>121</v>
      </c>
      <c r="C32" s="98" t="s">
        <v>180</v>
      </c>
      <c r="D32" s="113" t="s">
        <v>411</v>
      </c>
      <c r="E32" s="113" t="s">
        <v>122</v>
      </c>
      <c r="F32" s="115">
        <v>0</v>
      </c>
      <c r="G32" s="107"/>
    </row>
    <row r="33" spans="1:7" ht="13.2" customHeight="1" thickBot="1" x14ac:dyDescent="0.35">
      <c r="A33" s="116" t="s">
        <v>240</v>
      </c>
      <c r="B33" s="117" t="s">
        <v>123</v>
      </c>
      <c r="C33" s="118" t="s">
        <v>401</v>
      </c>
      <c r="D33" s="117">
        <v>71991553912</v>
      </c>
      <c r="E33" s="117" t="s">
        <v>122</v>
      </c>
      <c r="F33" s="119">
        <v>0</v>
      </c>
      <c r="G33" s="120"/>
    </row>
    <row r="34" spans="1:7" ht="13.2" customHeight="1" thickBot="1" x14ac:dyDescent="0.35">
      <c r="A34" s="112">
        <v>6301</v>
      </c>
      <c r="B34" s="113" t="s">
        <v>124</v>
      </c>
      <c r="C34" s="98" t="s">
        <v>180</v>
      </c>
      <c r="D34" s="113" t="s">
        <v>412</v>
      </c>
      <c r="E34" s="113" t="s">
        <v>122</v>
      </c>
      <c r="F34" s="115">
        <v>114</v>
      </c>
      <c r="G34" s="122" t="s">
        <v>59</v>
      </c>
    </row>
    <row r="35" spans="1:7" ht="13.2" customHeight="1" thickBot="1" x14ac:dyDescent="0.35">
      <c r="A35" s="116">
        <v>6302</v>
      </c>
      <c r="B35" s="117" t="s">
        <v>125</v>
      </c>
      <c r="C35" s="118" t="s">
        <v>401</v>
      </c>
      <c r="D35" s="117">
        <v>71985080718</v>
      </c>
      <c r="E35" s="117" t="s">
        <v>122</v>
      </c>
      <c r="F35" s="119">
        <v>0</v>
      </c>
      <c r="G35" s="128"/>
    </row>
    <row r="36" spans="1:7" ht="13.2" customHeight="1" thickBot="1" x14ac:dyDescent="0.35">
      <c r="A36" s="112">
        <v>6303</v>
      </c>
      <c r="B36" s="113" t="s">
        <v>126</v>
      </c>
      <c r="C36" s="98" t="s">
        <v>180</v>
      </c>
      <c r="D36" s="113" t="s">
        <v>216</v>
      </c>
      <c r="E36" s="113" t="s">
        <v>122</v>
      </c>
      <c r="F36" s="115">
        <v>0</v>
      </c>
      <c r="G36" s="124"/>
    </row>
    <row r="37" spans="1:7" ht="13.2" customHeight="1" thickBot="1" x14ac:dyDescent="0.35">
      <c r="A37" s="116">
        <v>6304</v>
      </c>
      <c r="B37" s="117" t="s">
        <v>127</v>
      </c>
      <c r="C37" s="120"/>
      <c r="D37" s="117" t="s">
        <v>565</v>
      </c>
      <c r="E37" s="117" t="s">
        <v>122</v>
      </c>
      <c r="F37" s="119">
        <v>20.36</v>
      </c>
      <c r="G37" s="126" t="s">
        <v>398</v>
      </c>
    </row>
    <row r="38" spans="1:7" ht="13.2" customHeight="1" thickBot="1" x14ac:dyDescent="0.35">
      <c r="A38" s="112" t="s">
        <v>241</v>
      </c>
      <c r="B38" s="113" t="s">
        <v>128</v>
      </c>
      <c r="C38" s="114" t="s">
        <v>401</v>
      </c>
      <c r="D38" s="113">
        <v>71988787809</v>
      </c>
      <c r="E38" s="113" t="s">
        <v>129</v>
      </c>
      <c r="F38" s="115">
        <v>77.45</v>
      </c>
      <c r="G38" s="122" t="s">
        <v>59</v>
      </c>
    </row>
    <row r="39" spans="1:7" ht="13.2" customHeight="1" thickBot="1" x14ac:dyDescent="0.35">
      <c r="A39" s="116" t="s">
        <v>242</v>
      </c>
      <c r="B39" s="117" t="s">
        <v>217</v>
      </c>
      <c r="C39" s="118" t="s">
        <v>401</v>
      </c>
      <c r="D39" s="117">
        <v>71981642589</v>
      </c>
      <c r="E39" s="117" t="s">
        <v>129</v>
      </c>
      <c r="F39" s="119">
        <v>77.45</v>
      </c>
      <c r="G39" s="126" t="s">
        <v>59</v>
      </c>
    </row>
    <row r="40" spans="1:7" ht="13.2" customHeight="1" thickBot="1" x14ac:dyDescent="0.35">
      <c r="A40" s="112" t="s">
        <v>242</v>
      </c>
      <c r="B40" s="113" t="s">
        <v>218</v>
      </c>
      <c r="C40" s="114" t="s">
        <v>401</v>
      </c>
      <c r="D40" s="113">
        <v>71985322314</v>
      </c>
      <c r="E40" s="113" t="s">
        <v>129</v>
      </c>
      <c r="F40" s="115">
        <v>77.45</v>
      </c>
      <c r="G40" s="122" t="s">
        <v>59</v>
      </c>
    </row>
    <row r="41" spans="1:7" ht="13.2" customHeight="1" thickBot="1" x14ac:dyDescent="0.35">
      <c r="A41" s="116">
        <v>7001</v>
      </c>
      <c r="B41" s="117" t="s">
        <v>219</v>
      </c>
      <c r="C41" s="118" t="s">
        <v>401</v>
      </c>
      <c r="D41" s="117">
        <v>71984402777</v>
      </c>
      <c r="E41" s="117" t="s">
        <v>129</v>
      </c>
      <c r="F41" s="119">
        <v>8.1999999999999993</v>
      </c>
      <c r="G41" s="126" t="s">
        <v>59</v>
      </c>
    </row>
    <row r="42" spans="1:7" ht="13.2" customHeight="1" thickBot="1" x14ac:dyDescent="0.35">
      <c r="A42" s="112">
        <v>7002</v>
      </c>
      <c r="B42" s="113" t="s">
        <v>132</v>
      </c>
      <c r="C42" s="114" t="s">
        <v>401</v>
      </c>
      <c r="D42" s="113">
        <v>71996776985</v>
      </c>
      <c r="E42" s="113" t="s">
        <v>129</v>
      </c>
      <c r="F42" s="115">
        <v>36</v>
      </c>
      <c r="G42" s="122" t="s">
        <v>59</v>
      </c>
    </row>
    <row r="43" spans="1:7" ht="13.2" customHeight="1" thickBot="1" x14ac:dyDescent="0.35">
      <c r="A43" s="116">
        <v>7004</v>
      </c>
      <c r="B43" s="117" t="s">
        <v>566</v>
      </c>
      <c r="C43" s="118" t="s">
        <v>401</v>
      </c>
      <c r="D43" s="117" t="s">
        <v>567</v>
      </c>
      <c r="E43" s="117" t="s">
        <v>129</v>
      </c>
      <c r="F43" s="119">
        <v>27.92</v>
      </c>
      <c r="G43" s="126" t="s">
        <v>59</v>
      </c>
    </row>
    <row r="44" spans="1:7" ht="13.2" customHeight="1" thickBot="1" x14ac:dyDescent="0.35">
      <c r="A44" s="112">
        <v>7005</v>
      </c>
      <c r="B44" s="113" t="s">
        <v>134</v>
      </c>
      <c r="C44" s="114" t="s">
        <v>401</v>
      </c>
      <c r="D44" s="117">
        <v>75988189482</v>
      </c>
      <c r="E44" s="113" t="s">
        <v>129</v>
      </c>
      <c r="F44" s="115">
        <v>13.57</v>
      </c>
      <c r="G44" s="122" t="s">
        <v>59</v>
      </c>
    </row>
    <row r="45" spans="1:7" ht="13.2" customHeight="1" thickBot="1" x14ac:dyDescent="0.35">
      <c r="A45" s="116">
        <v>7006</v>
      </c>
      <c r="B45" s="117" t="s">
        <v>198</v>
      </c>
      <c r="C45" s="118" t="s">
        <v>401</v>
      </c>
      <c r="D45" s="117">
        <v>71991409516</v>
      </c>
      <c r="E45" s="117" t="s">
        <v>129</v>
      </c>
      <c r="F45" s="119">
        <v>54.63</v>
      </c>
      <c r="G45" s="128" t="s">
        <v>59</v>
      </c>
    </row>
    <row r="46" spans="1:7" ht="13.2" customHeight="1" thickBot="1" x14ac:dyDescent="0.35">
      <c r="A46" s="112">
        <v>7007</v>
      </c>
      <c r="B46" s="113" t="s">
        <v>136</v>
      </c>
      <c r="C46" s="114" t="s">
        <v>401</v>
      </c>
      <c r="D46" s="117">
        <v>71987349140</v>
      </c>
      <c r="E46" s="113" t="s">
        <v>129</v>
      </c>
      <c r="F46" s="115">
        <v>14.58</v>
      </c>
      <c r="G46" s="122" t="s">
        <v>59</v>
      </c>
    </row>
    <row r="47" spans="1:7" ht="13.2" customHeight="1" thickBot="1" x14ac:dyDescent="0.35">
      <c r="A47" s="116" t="s">
        <v>243</v>
      </c>
      <c r="B47" s="117" t="s">
        <v>137</v>
      </c>
      <c r="C47" s="118" t="s">
        <v>401</v>
      </c>
      <c r="D47" s="113">
        <v>71988748667</v>
      </c>
      <c r="E47" s="117" t="s">
        <v>138</v>
      </c>
      <c r="F47" s="119">
        <v>0</v>
      </c>
      <c r="G47" s="128"/>
    </row>
    <row r="48" spans="1:7" ht="13.2" customHeight="1" thickBot="1" x14ac:dyDescent="0.35">
      <c r="A48" s="112" t="s">
        <v>244</v>
      </c>
      <c r="B48" s="113" t="s">
        <v>139</v>
      </c>
      <c r="C48" s="98" t="s">
        <v>180</v>
      </c>
      <c r="D48" s="117" t="s">
        <v>221</v>
      </c>
      <c r="E48" s="113" t="s">
        <v>138</v>
      </c>
      <c r="F48" s="115">
        <v>0</v>
      </c>
      <c r="G48" s="124"/>
    </row>
    <row r="49" spans="1:7" ht="13.2" customHeight="1" thickBot="1" x14ac:dyDescent="0.35">
      <c r="A49" s="116">
        <v>7101</v>
      </c>
      <c r="B49" s="117" t="s">
        <v>140</v>
      </c>
      <c r="C49" s="118" t="s">
        <v>401</v>
      </c>
      <c r="D49" s="113">
        <v>71999550505</v>
      </c>
      <c r="E49" s="117" t="s">
        <v>138</v>
      </c>
      <c r="F49" s="119">
        <v>0</v>
      </c>
      <c r="G49" s="128"/>
    </row>
    <row r="50" spans="1:7" ht="13.2" customHeight="1" thickBot="1" x14ac:dyDescent="0.35">
      <c r="A50" s="112">
        <v>7102</v>
      </c>
      <c r="B50" s="113" t="s">
        <v>141</v>
      </c>
      <c r="C50" s="114" t="s">
        <v>401</v>
      </c>
      <c r="D50" s="117">
        <v>71986793619</v>
      </c>
      <c r="E50" s="113" t="s">
        <v>138</v>
      </c>
      <c r="F50" s="115">
        <v>0</v>
      </c>
      <c r="G50" s="124"/>
    </row>
    <row r="51" spans="1:7" ht="13.2" customHeight="1" thickBot="1" x14ac:dyDescent="0.35">
      <c r="A51" s="116">
        <v>7103</v>
      </c>
      <c r="B51" s="117" t="s">
        <v>568</v>
      </c>
      <c r="C51" s="118" t="s">
        <v>401</v>
      </c>
      <c r="D51" s="206">
        <v>71988969684</v>
      </c>
      <c r="E51" s="117" t="s">
        <v>138</v>
      </c>
      <c r="F51" s="119">
        <v>91.24</v>
      </c>
      <c r="G51" s="126" t="s">
        <v>59</v>
      </c>
    </row>
    <row r="52" spans="1:7" ht="13.2" customHeight="1" thickBot="1" x14ac:dyDescent="0.35">
      <c r="A52" s="112">
        <v>7104</v>
      </c>
      <c r="B52" s="113" t="s">
        <v>143</v>
      </c>
      <c r="C52" s="114" t="s">
        <v>401</v>
      </c>
      <c r="D52" s="113">
        <v>75983193760</v>
      </c>
      <c r="E52" s="113" t="s">
        <v>138</v>
      </c>
      <c r="F52" s="115">
        <v>0</v>
      </c>
      <c r="G52" s="124"/>
    </row>
    <row r="53" spans="1:7" ht="13.2" customHeight="1" thickBot="1" x14ac:dyDescent="0.35">
      <c r="A53" s="116">
        <v>7105</v>
      </c>
      <c r="B53" s="117" t="s">
        <v>144</v>
      </c>
      <c r="C53" s="118" t="s">
        <v>401</v>
      </c>
      <c r="D53" s="117">
        <v>71992199202</v>
      </c>
      <c r="E53" s="117" t="s">
        <v>138</v>
      </c>
      <c r="F53" s="119">
        <v>38.65</v>
      </c>
      <c r="G53" s="126" t="s">
        <v>59</v>
      </c>
    </row>
    <row r="54" spans="1:7" ht="13.2" customHeight="1" thickBot="1" x14ac:dyDescent="0.35">
      <c r="A54" s="112" t="s">
        <v>245</v>
      </c>
      <c r="B54" s="113" t="s">
        <v>145</v>
      </c>
      <c r="C54" s="138" t="s">
        <v>171</v>
      </c>
      <c r="D54" s="113">
        <v>7730857502</v>
      </c>
      <c r="E54" s="113" t="s">
        <v>146</v>
      </c>
      <c r="F54" s="115">
        <v>143.94999999999999</v>
      </c>
      <c r="G54" s="122" t="s">
        <v>59</v>
      </c>
    </row>
    <row r="55" spans="1:7" ht="13.2" customHeight="1" thickBot="1" x14ac:dyDescent="0.35">
      <c r="A55" s="116" t="s">
        <v>246</v>
      </c>
      <c r="B55" s="117" t="s">
        <v>147</v>
      </c>
      <c r="C55" s="120"/>
      <c r="D55" s="120"/>
      <c r="E55" s="117" t="s">
        <v>146</v>
      </c>
      <c r="F55" s="119">
        <v>143.94999999999999</v>
      </c>
      <c r="G55" s="126" t="s">
        <v>398</v>
      </c>
    </row>
    <row r="56" spans="1:7" ht="13.2" customHeight="1" thickBot="1" x14ac:dyDescent="0.35">
      <c r="A56" s="112">
        <v>8102</v>
      </c>
      <c r="B56" s="113" t="s">
        <v>148</v>
      </c>
      <c r="C56" s="138" t="s">
        <v>171</v>
      </c>
      <c r="D56" s="113">
        <v>86542535500</v>
      </c>
      <c r="E56" s="113" t="s">
        <v>146</v>
      </c>
      <c r="F56" s="115">
        <v>68.069999999999993</v>
      </c>
      <c r="G56" s="122" t="s">
        <v>59</v>
      </c>
    </row>
    <row r="57" spans="1:7" ht="13.2" customHeight="1" thickBot="1" x14ac:dyDescent="0.35">
      <c r="A57" s="116">
        <v>8104</v>
      </c>
      <c r="B57" s="117" t="s">
        <v>126</v>
      </c>
      <c r="C57" s="118" t="s">
        <v>401</v>
      </c>
      <c r="D57" s="113">
        <v>71992930060</v>
      </c>
      <c r="E57" s="117" t="s">
        <v>146</v>
      </c>
      <c r="F57" s="119">
        <v>24.78</v>
      </c>
      <c r="G57" s="126" t="s">
        <v>59</v>
      </c>
    </row>
    <row r="58" spans="1:7" ht="13.2" customHeight="1" thickBot="1" x14ac:dyDescent="0.35">
      <c r="A58" s="112">
        <v>8105</v>
      </c>
      <c r="B58" s="113" t="s">
        <v>150</v>
      </c>
      <c r="C58" s="114" t="s">
        <v>401</v>
      </c>
      <c r="D58" s="117">
        <v>71986685489</v>
      </c>
      <c r="E58" s="113" t="s">
        <v>146</v>
      </c>
      <c r="F58" s="115">
        <v>175.38</v>
      </c>
      <c r="G58" s="122" t="s">
        <v>59</v>
      </c>
    </row>
    <row r="59" spans="1:7" ht="13.2" customHeight="1" thickBot="1" x14ac:dyDescent="0.35">
      <c r="A59" s="116">
        <v>8106</v>
      </c>
      <c r="B59" s="117" t="s">
        <v>151</v>
      </c>
      <c r="C59" s="118" t="s">
        <v>401</v>
      </c>
      <c r="D59" s="113">
        <v>71996759987</v>
      </c>
      <c r="E59" s="117" t="s">
        <v>146</v>
      </c>
      <c r="F59" s="119">
        <v>19.68</v>
      </c>
      <c r="G59" s="100" t="s">
        <v>59</v>
      </c>
    </row>
    <row r="60" spans="1:7" ht="13.2" customHeight="1" thickBot="1" x14ac:dyDescent="0.35">
      <c r="A60" s="112" t="s">
        <v>247</v>
      </c>
      <c r="B60" s="113" t="s">
        <v>145</v>
      </c>
      <c r="C60" s="138" t="s">
        <v>171</v>
      </c>
      <c r="D60" s="113">
        <v>7730857502</v>
      </c>
      <c r="E60" s="113" t="s">
        <v>152</v>
      </c>
      <c r="F60" s="115">
        <v>1.96</v>
      </c>
      <c r="G60" s="102" t="s">
        <v>59</v>
      </c>
    </row>
    <row r="61" spans="1:7" ht="13.2" customHeight="1" thickBot="1" x14ac:dyDescent="0.35">
      <c r="A61" s="116" t="s">
        <v>248</v>
      </c>
      <c r="B61" s="117" t="s">
        <v>153</v>
      </c>
      <c r="C61" s="118" t="s">
        <v>401</v>
      </c>
      <c r="D61" s="117">
        <v>71981161925</v>
      </c>
      <c r="E61" s="117" t="s">
        <v>152</v>
      </c>
      <c r="F61" s="119">
        <v>1.96</v>
      </c>
      <c r="G61" s="126" t="s">
        <v>398</v>
      </c>
    </row>
    <row r="62" spans="1:7" ht="13.2" customHeight="1" thickBot="1" x14ac:dyDescent="0.35">
      <c r="A62" s="112" t="s">
        <v>249</v>
      </c>
      <c r="B62" s="113" t="s">
        <v>414</v>
      </c>
      <c r="C62" s="114" t="s">
        <v>401</v>
      </c>
      <c r="D62" s="117">
        <v>71985317992</v>
      </c>
      <c r="E62" s="113" t="s">
        <v>155</v>
      </c>
      <c r="F62" s="115">
        <v>200.75</v>
      </c>
      <c r="G62" s="122" t="s">
        <v>59</v>
      </c>
    </row>
    <row r="63" spans="1:7" ht="13.2" customHeight="1" thickBot="1" x14ac:dyDescent="0.35">
      <c r="A63" s="116" t="s">
        <v>250</v>
      </c>
      <c r="B63" s="117" t="s">
        <v>156</v>
      </c>
      <c r="C63" s="118" t="s">
        <v>401</v>
      </c>
      <c r="D63" s="113">
        <v>71988329493</v>
      </c>
      <c r="E63" s="117" t="s">
        <v>155</v>
      </c>
      <c r="F63" s="119">
        <v>200.75</v>
      </c>
      <c r="G63" s="100" t="s">
        <v>59</v>
      </c>
    </row>
    <row r="64" spans="1:7" ht="13.2" customHeight="1" thickBot="1" x14ac:dyDescent="0.35">
      <c r="A64" s="112">
        <v>8402</v>
      </c>
      <c r="B64" s="113" t="s">
        <v>157</v>
      </c>
      <c r="C64" s="114" t="s">
        <v>401</v>
      </c>
      <c r="D64" s="117">
        <v>71981110818</v>
      </c>
      <c r="E64" s="113" t="s">
        <v>155</v>
      </c>
      <c r="F64" s="115">
        <v>0</v>
      </c>
      <c r="G64" s="124"/>
    </row>
    <row r="65" spans="1:7" ht="13.2" customHeight="1" thickBot="1" x14ac:dyDescent="0.35">
      <c r="A65" s="116">
        <v>8403</v>
      </c>
      <c r="B65" s="117" t="s">
        <v>158</v>
      </c>
      <c r="C65" s="118" t="s">
        <v>401</v>
      </c>
      <c r="D65" s="113">
        <v>71991351423</v>
      </c>
      <c r="E65" s="117" t="s">
        <v>155</v>
      </c>
      <c r="F65" s="119">
        <v>719.34</v>
      </c>
      <c r="G65" s="126" t="s">
        <v>59</v>
      </c>
    </row>
    <row r="66" spans="1:7" ht="13.2" customHeight="1" thickBot="1" x14ac:dyDescent="0.35">
      <c r="A66" s="112">
        <v>8405</v>
      </c>
      <c r="B66" s="113" t="s">
        <v>159</v>
      </c>
      <c r="C66" s="114" t="s">
        <v>401</v>
      </c>
      <c r="D66" s="117">
        <v>71987781014</v>
      </c>
      <c r="E66" s="113" t="s">
        <v>155</v>
      </c>
      <c r="F66" s="115">
        <v>4.71</v>
      </c>
      <c r="G66" s="102" t="s">
        <v>59</v>
      </c>
    </row>
    <row r="67" spans="1:7" ht="13.2" customHeight="1" thickBot="1" x14ac:dyDescent="0.35">
      <c r="A67" s="116">
        <v>8406</v>
      </c>
      <c r="B67" s="117" t="s">
        <v>160</v>
      </c>
      <c r="C67" s="129" t="s">
        <v>171</v>
      </c>
      <c r="D67" s="113">
        <v>80132472520</v>
      </c>
      <c r="E67" s="117" t="s">
        <v>155</v>
      </c>
      <c r="F67" s="119">
        <v>0</v>
      </c>
      <c r="G67" s="120"/>
    </row>
    <row r="68" spans="1:7" ht="15" thickBot="1" x14ac:dyDescent="0.35">
      <c r="A68" s="112">
        <v>8407</v>
      </c>
      <c r="B68" s="113" t="s">
        <v>161</v>
      </c>
      <c r="C68" s="114" t="s">
        <v>401</v>
      </c>
      <c r="D68" s="117">
        <v>71986219647</v>
      </c>
      <c r="E68" s="306" t="s">
        <v>155</v>
      </c>
      <c r="F68" s="307">
        <v>0</v>
      </c>
      <c r="G68" s="107"/>
    </row>
    <row r="69" spans="1:7" ht="15" thickBot="1" x14ac:dyDescent="0.35">
      <c r="E69" s="308" t="s">
        <v>31</v>
      </c>
      <c r="F69" s="174">
        <f>SUM(F2:F68)</f>
        <v>4557.7099999999991</v>
      </c>
      <c r="G69" s="305"/>
    </row>
    <row r="70" spans="1:7" ht="15" thickBot="1" x14ac:dyDescent="0.35">
      <c r="E70" s="308" t="s">
        <v>59</v>
      </c>
      <c r="F70" s="174">
        <f>SUMIF(G:G,"PAGO",F:F)</f>
        <v>4194.57</v>
      </c>
      <c r="G70" s="305"/>
    </row>
    <row r="71" spans="1:7" ht="15" thickBot="1" x14ac:dyDescent="0.35">
      <c r="E71" s="308" t="s">
        <v>913</v>
      </c>
      <c r="F71" s="78">
        <f>SUMIF(G:G,"NÃO PAGO",F:F)</f>
        <v>363.14</v>
      </c>
      <c r="G71" s="305"/>
    </row>
  </sheetData>
  <autoFilter ref="A1:G68" xr:uid="{AED61000-9A8C-4567-87B9-99D3879489D6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7EE30-7CC5-4F5D-8F89-17692A2A0762}">
  <dimension ref="A1:F49"/>
  <sheetViews>
    <sheetView workbookViewId="0">
      <selection activeCell="H19" sqref="H18:J19"/>
    </sheetView>
  </sheetViews>
  <sheetFormatPr defaultRowHeight="14.4" x14ac:dyDescent="0.3"/>
  <cols>
    <col min="1" max="1" width="31.109375" customWidth="1"/>
    <col min="2" max="2" width="44" customWidth="1"/>
    <col min="3" max="3" width="22.44140625" customWidth="1"/>
    <col min="4" max="4" width="17.21875" customWidth="1"/>
    <col min="5" max="5" width="17.33203125" customWidth="1"/>
    <col min="8" max="8" width="11" bestFit="1" customWidth="1"/>
    <col min="10" max="10" width="30.109375" customWidth="1"/>
    <col min="11" max="11" width="11" bestFit="1" customWidth="1"/>
  </cols>
  <sheetData>
    <row r="1" spans="1:6" ht="17.399999999999999" thickBot="1" x14ac:dyDescent="0.35">
      <c r="A1" s="97"/>
      <c r="B1" s="281" t="s">
        <v>31</v>
      </c>
      <c r="C1" s="282">
        <v>18051.939999999999</v>
      </c>
      <c r="D1" s="199"/>
      <c r="E1" s="199"/>
      <c r="F1" s="199"/>
    </row>
    <row r="2" spans="1:6" ht="16.2" thickBot="1" x14ac:dyDescent="0.35">
      <c r="A2" s="200" t="s">
        <v>393</v>
      </c>
      <c r="B2" s="201" t="s">
        <v>394</v>
      </c>
      <c r="C2" s="201" t="s">
        <v>395</v>
      </c>
      <c r="D2" s="201" t="s">
        <v>396</v>
      </c>
      <c r="E2" s="201" t="s">
        <v>384</v>
      </c>
      <c r="F2" s="283" t="s">
        <v>397</v>
      </c>
    </row>
    <row r="3" spans="1:6" ht="15" thickBot="1" x14ac:dyDescent="0.35">
      <c r="A3" s="94" t="s">
        <v>602</v>
      </c>
      <c r="B3" s="95" t="s">
        <v>34</v>
      </c>
      <c r="C3" s="96">
        <v>789.54</v>
      </c>
      <c r="D3" s="284" t="s">
        <v>401</v>
      </c>
      <c r="E3" s="95">
        <v>71981840833</v>
      </c>
      <c r="F3" s="102" t="s">
        <v>59</v>
      </c>
    </row>
    <row r="4" spans="1:6" ht="15" thickBot="1" x14ac:dyDescent="0.35">
      <c r="A4" s="94" t="s">
        <v>599</v>
      </c>
      <c r="B4" s="95" t="s">
        <v>419</v>
      </c>
      <c r="C4" s="96">
        <v>73.349999999999994</v>
      </c>
      <c r="D4" s="285" t="s">
        <v>171</v>
      </c>
      <c r="E4" s="95">
        <v>87742772515</v>
      </c>
      <c r="F4" s="100" t="s">
        <v>59</v>
      </c>
    </row>
    <row r="5" spans="1:6" ht="15" thickBot="1" x14ac:dyDescent="0.35">
      <c r="A5" s="94" t="s">
        <v>606</v>
      </c>
      <c r="B5" s="95" t="s">
        <v>427</v>
      </c>
      <c r="C5" s="96">
        <v>694.39</v>
      </c>
      <c r="D5" s="284" t="s">
        <v>401</v>
      </c>
      <c r="E5" s="95">
        <v>71991084426</v>
      </c>
      <c r="F5" s="102" t="s">
        <v>59</v>
      </c>
    </row>
    <row r="6" spans="1:6" ht="15" thickBot="1" x14ac:dyDescent="0.35">
      <c r="A6" s="94" t="s">
        <v>609</v>
      </c>
      <c r="B6" s="97"/>
      <c r="C6" s="96">
        <v>4425.03</v>
      </c>
      <c r="D6" s="97"/>
      <c r="E6" s="97"/>
      <c r="F6" s="120"/>
    </row>
    <row r="7" spans="1:6" ht="22.2" thickBot="1" x14ac:dyDescent="0.35">
      <c r="A7" s="94" t="s">
        <v>556</v>
      </c>
      <c r="B7" s="95" t="s">
        <v>815</v>
      </c>
      <c r="C7" s="96">
        <v>172.17</v>
      </c>
      <c r="D7" s="285" t="s">
        <v>171</v>
      </c>
      <c r="E7" s="204" t="s">
        <v>816</v>
      </c>
      <c r="F7" s="102" t="s">
        <v>59</v>
      </c>
    </row>
    <row r="8" spans="1:6" ht="15" thickBot="1" x14ac:dyDescent="0.35">
      <c r="A8" s="94" t="s">
        <v>817</v>
      </c>
      <c r="B8" s="97"/>
      <c r="C8" s="96">
        <v>10.06</v>
      </c>
      <c r="D8" s="97"/>
      <c r="E8" s="97"/>
      <c r="F8" s="120"/>
    </row>
    <row r="9" spans="1:6" ht="15" thickBot="1" x14ac:dyDescent="0.35">
      <c r="A9" s="94" t="s">
        <v>818</v>
      </c>
      <c r="B9" s="95" t="s">
        <v>819</v>
      </c>
      <c r="C9" s="105" t="s">
        <v>820</v>
      </c>
      <c r="D9" s="97"/>
      <c r="E9" s="95">
        <v>71999321338</v>
      </c>
      <c r="F9" s="107"/>
    </row>
    <row r="10" spans="1:6" ht="27.6" thickBot="1" x14ac:dyDescent="0.35">
      <c r="A10" s="94" t="s">
        <v>166</v>
      </c>
      <c r="B10" s="95" t="s">
        <v>416</v>
      </c>
      <c r="C10" s="105" t="s">
        <v>820</v>
      </c>
      <c r="D10" s="97"/>
      <c r="E10" s="95" t="s">
        <v>416</v>
      </c>
      <c r="F10" s="120"/>
    </row>
    <row r="11" spans="1:6" ht="15" thickBot="1" x14ac:dyDescent="0.35">
      <c r="A11" s="94" t="s">
        <v>821</v>
      </c>
      <c r="B11" s="95" t="s">
        <v>420</v>
      </c>
      <c r="C11" s="96">
        <v>0.08</v>
      </c>
      <c r="D11" s="97"/>
      <c r="E11" s="95" t="s">
        <v>172</v>
      </c>
      <c r="F11" s="107"/>
    </row>
    <row r="12" spans="1:6" ht="15" thickBot="1" x14ac:dyDescent="0.35">
      <c r="A12" s="94" t="s">
        <v>546</v>
      </c>
      <c r="B12" s="97"/>
      <c r="C12" s="96">
        <v>225.37</v>
      </c>
      <c r="D12" s="97"/>
      <c r="E12" s="97"/>
      <c r="F12" s="120"/>
    </row>
    <row r="13" spans="1:6" ht="15" thickBot="1" x14ac:dyDescent="0.35">
      <c r="A13" s="94" t="s">
        <v>423</v>
      </c>
      <c r="B13" s="95" t="s">
        <v>424</v>
      </c>
      <c r="C13" s="105" t="s">
        <v>820</v>
      </c>
      <c r="D13" s="97"/>
      <c r="E13" s="95" t="s">
        <v>545</v>
      </c>
      <c r="F13" s="107"/>
    </row>
    <row r="14" spans="1:6" ht="27.6" thickBot="1" x14ac:dyDescent="0.35">
      <c r="A14" s="94" t="s">
        <v>179</v>
      </c>
      <c r="B14" s="95" t="s">
        <v>822</v>
      </c>
      <c r="C14" s="105" t="s">
        <v>820</v>
      </c>
      <c r="D14" s="97"/>
      <c r="E14" s="95" t="s">
        <v>181</v>
      </c>
      <c r="F14" s="120"/>
    </row>
    <row r="15" spans="1:6" ht="15" thickBot="1" x14ac:dyDescent="0.35">
      <c r="A15" s="94" t="s">
        <v>182</v>
      </c>
      <c r="B15" s="95" t="s">
        <v>823</v>
      </c>
      <c r="C15" s="96">
        <v>0.56000000000000005</v>
      </c>
      <c r="D15" s="97"/>
      <c r="E15" s="95" t="s">
        <v>824</v>
      </c>
      <c r="F15" s="107"/>
    </row>
    <row r="16" spans="1:6" ht="27.6" thickBot="1" x14ac:dyDescent="0.35">
      <c r="A16" s="94" t="s">
        <v>187</v>
      </c>
      <c r="B16" s="95" t="s">
        <v>425</v>
      </c>
      <c r="C16" s="105" t="s">
        <v>820</v>
      </c>
      <c r="D16" s="97"/>
      <c r="E16" s="95" t="s">
        <v>188</v>
      </c>
      <c r="F16" s="120"/>
    </row>
    <row r="17" spans="1:6" ht="15" thickBot="1" x14ac:dyDescent="0.35">
      <c r="A17" s="94" t="s">
        <v>194</v>
      </c>
      <c r="B17" s="95" t="s">
        <v>825</v>
      </c>
      <c r="C17" s="105" t="s">
        <v>820</v>
      </c>
      <c r="D17" s="97"/>
      <c r="E17" s="97"/>
      <c r="F17" s="107"/>
    </row>
    <row r="18" spans="1:6" ht="15" thickBot="1" x14ac:dyDescent="0.35">
      <c r="A18" s="94" t="s">
        <v>826</v>
      </c>
      <c r="B18" s="97"/>
      <c r="C18" s="105" t="s">
        <v>820</v>
      </c>
      <c r="D18" s="97"/>
      <c r="E18" s="97"/>
      <c r="F18" s="120"/>
    </row>
    <row r="19" spans="1:6" ht="15" thickBot="1" x14ac:dyDescent="0.35">
      <c r="A19" s="94" t="s">
        <v>827</v>
      </c>
      <c r="B19" s="97"/>
      <c r="C19" s="96">
        <v>1.28</v>
      </c>
      <c r="D19" s="97"/>
      <c r="E19" s="97"/>
      <c r="F19" s="107"/>
    </row>
    <row r="20" spans="1:6" ht="15" thickBot="1" x14ac:dyDescent="0.35">
      <c r="A20" s="94" t="s">
        <v>828</v>
      </c>
      <c r="B20" s="95" t="s">
        <v>828</v>
      </c>
      <c r="C20" s="96">
        <v>26.2</v>
      </c>
      <c r="D20" s="97"/>
      <c r="E20" s="97"/>
      <c r="F20" s="120"/>
    </row>
    <row r="21" spans="1:6" ht="15" thickBot="1" x14ac:dyDescent="0.35">
      <c r="A21" s="94" t="s">
        <v>829</v>
      </c>
      <c r="B21" s="97"/>
      <c r="C21" s="96">
        <v>1.1000000000000001</v>
      </c>
      <c r="D21" s="97"/>
      <c r="E21" s="97"/>
      <c r="F21" s="107"/>
    </row>
    <row r="22" spans="1:6" ht="15" thickBot="1" x14ac:dyDescent="0.35">
      <c r="A22" s="94" t="s">
        <v>830</v>
      </c>
      <c r="B22" s="97"/>
      <c r="C22" s="96">
        <v>5.73</v>
      </c>
      <c r="D22" s="97"/>
      <c r="E22" s="97"/>
      <c r="F22" s="120"/>
    </row>
    <row r="23" spans="1:6" ht="15" thickBot="1" x14ac:dyDescent="0.35">
      <c r="A23" s="94" t="s">
        <v>831</v>
      </c>
      <c r="B23" s="97"/>
      <c r="C23" s="96">
        <v>2.78</v>
      </c>
      <c r="D23" s="97"/>
      <c r="E23" s="97"/>
      <c r="F23" s="107"/>
    </row>
    <row r="24" spans="1:6" ht="15" thickBot="1" x14ac:dyDescent="0.35">
      <c r="A24" s="94" t="s">
        <v>622</v>
      </c>
      <c r="B24" s="95" t="s">
        <v>550</v>
      </c>
      <c r="C24" s="96">
        <v>69.44</v>
      </c>
      <c r="D24" s="97"/>
      <c r="E24" s="97"/>
      <c r="F24" s="120"/>
    </row>
    <row r="25" spans="1:6" ht="15" thickBot="1" x14ac:dyDescent="0.35">
      <c r="A25" s="94" t="s">
        <v>623</v>
      </c>
      <c r="B25" s="95" t="s">
        <v>430</v>
      </c>
      <c r="C25" s="96">
        <v>57.37</v>
      </c>
      <c r="D25" s="284" t="s">
        <v>401</v>
      </c>
      <c r="E25" s="95">
        <v>71994042511</v>
      </c>
      <c r="F25" s="102" t="s">
        <v>59</v>
      </c>
    </row>
    <row r="26" spans="1:6" ht="15" thickBot="1" x14ac:dyDescent="0.35">
      <c r="A26" s="94" t="s">
        <v>624</v>
      </c>
      <c r="B26" s="95" t="s">
        <v>429</v>
      </c>
      <c r="C26" s="96">
        <v>45.6</v>
      </c>
      <c r="D26" s="285" t="s">
        <v>171</v>
      </c>
      <c r="E26" s="95">
        <v>4257558512</v>
      </c>
      <c r="F26" s="100" t="s">
        <v>59</v>
      </c>
    </row>
    <row r="27" spans="1:6" ht="27.6" thickBot="1" x14ac:dyDescent="0.35">
      <c r="A27" s="94" t="s">
        <v>832</v>
      </c>
      <c r="B27" s="95" t="s">
        <v>833</v>
      </c>
      <c r="C27" s="96">
        <v>89.36</v>
      </c>
      <c r="D27" s="284" t="s">
        <v>401</v>
      </c>
      <c r="E27" s="95">
        <v>71996991111</v>
      </c>
      <c r="F27" s="102" t="s">
        <v>59</v>
      </c>
    </row>
    <row r="28" spans="1:6" ht="27.6" thickBot="1" x14ac:dyDescent="0.35">
      <c r="A28" s="94" t="s">
        <v>834</v>
      </c>
      <c r="B28" s="95" t="s">
        <v>835</v>
      </c>
      <c r="C28" s="105" t="s">
        <v>820</v>
      </c>
      <c r="D28" s="97"/>
      <c r="E28" s="95">
        <v>71992536662</v>
      </c>
      <c r="F28" s="120"/>
    </row>
    <row r="29" spans="1:6" ht="27.6" thickBot="1" x14ac:dyDescent="0.35">
      <c r="A29" s="94" t="s">
        <v>836</v>
      </c>
      <c r="B29" s="95" t="s">
        <v>837</v>
      </c>
      <c r="C29" s="96">
        <v>28.04</v>
      </c>
      <c r="D29" s="286" t="s">
        <v>180</v>
      </c>
      <c r="E29" s="95" t="s">
        <v>838</v>
      </c>
      <c r="F29" s="102" t="s">
        <v>59</v>
      </c>
    </row>
    <row r="30" spans="1:6" ht="27.6" thickBot="1" x14ac:dyDescent="0.35">
      <c r="A30" s="94" t="s">
        <v>839</v>
      </c>
      <c r="B30" s="95" t="s">
        <v>840</v>
      </c>
      <c r="C30" s="96">
        <v>32.19</v>
      </c>
      <c r="D30" s="285" t="s">
        <v>171</v>
      </c>
      <c r="E30" s="95" t="s">
        <v>841</v>
      </c>
      <c r="F30" s="100" t="s">
        <v>59</v>
      </c>
    </row>
    <row r="31" spans="1:6" ht="27.6" thickBot="1" x14ac:dyDescent="0.35">
      <c r="A31" s="94" t="s">
        <v>842</v>
      </c>
      <c r="B31" s="95" t="s">
        <v>843</v>
      </c>
      <c r="C31" s="96">
        <v>5.3</v>
      </c>
      <c r="D31" s="97"/>
      <c r="E31" s="95" t="s">
        <v>844</v>
      </c>
      <c r="F31" s="107"/>
    </row>
    <row r="32" spans="1:6" ht="27.6" thickBot="1" x14ac:dyDescent="0.35">
      <c r="A32" s="94" t="s">
        <v>845</v>
      </c>
      <c r="B32" s="97"/>
      <c r="C32" s="96">
        <v>1.93</v>
      </c>
      <c r="D32" s="97"/>
      <c r="E32" s="97"/>
      <c r="F32" s="120"/>
    </row>
    <row r="33" spans="1:6" ht="27.6" thickBot="1" x14ac:dyDescent="0.35">
      <c r="A33" s="94" t="s">
        <v>846</v>
      </c>
      <c r="B33" s="97"/>
      <c r="C33" s="287">
        <v>1.63</v>
      </c>
      <c r="D33" s="97"/>
      <c r="E33" s="97"/>
      <c r="F33" s="107"/>
    </row>
    <row r="34" spans="1:6" ht="16.2" thickBot="1" x14ac:dyDescent="0.35">
      <c r="A34" s="200" t="s">
        <v>431</v>
      </c>
      <c r="B34" s="201" t="s">
        <v>432</v>
      </c>
      <c r="C34" s="201" t="s">
        <v>395</v>
      </c>
      <c r="D34" s="201" t="s">
        <v>396</v>
      </c>
      <c r="E34" s="201" t="s">
        <v>384</v>
      </c>
      <c r="F34" s="120"/>
    </row>
    <row r="35" spans="1:6" ht="15" thickBot="1" x14ac:dyDescent="0.35">
      <c r="A35" s="94" t="s">
        <v>433</v>
      </c>
      <c r="B35" s="95" t="s">
        <v>847</v>
      </c>
      <c r="C35" s="96">
        <v>9013.65</v>
      </c>
      <c r="D35" s="284" t="s">
        <v>401</v>
      </c>
      <c r="E35" s="95">
        <v>71991173847</v>
      </c>
      <c r="F35" s="107"/>
    </row>
    <row r="36" spans="1:6" ht="15" thickBot="1" x14ac:dyDescent="0.35">
      <c r="A36" s="94" t="s">
        <v>598</v>
      </c>
      <c r="B36" s="95" t="s">
        <v>848</v>
      </c>
      <c r="C36" s="96">
        <v>491.51</v>
      </c>
      <c r="D36" s="97"/>
      <c r="E36" s="97"/>
      <c r="F36" s="120"/>
    </row>
    <row r="37" spans="1:6" ht="15" thickBot="1" x14ac:dyDescent="0.35">
      <c r="A37" s="94" t="s">
        <v>849</v>
      </c>
      <c r="B37" s="95" t="s">
        <v>443</v>
      </c>
      <c r="C37" s="96">
        <v>223.04</v>
      </c>
      <c r="D37" s="97"/>
      <c r="E37" s="97"/>
      <c r="F37" s="107"/>
    </row>
    <row r="38" spans="1:6" ht="15" thickBot="1" x14ac:dyDescent="0.35">
      <c r="A38" s="94" t="s">
        <v>850</v>
      </c>
      <c r="B38" s="95" t="s">
        <v>848</v>
      </c>
      <c r="C38" s="96">
        <v>55.29</v>
      </c>
      <c r="D38" s="97"/>
      <c r="E38" s="97"/>
      <c r="F38" s="120"/>
    </row>
    <row r="39" spans="1:6" ht="15" thickBot="1" x14ac:dyDescent="0.35">
      <c r="A39" s="94" t="s">
        <v>557</v>
      </c>
      <c r="B39" s="95" t="s">
        <v>851</v>
      </c>
      <c r="C39" s="96">
        <v>11.27</v>
      </c>
      <c r="D39" s="97"/>
      <c r="E39" s="97"/>
      <c r="F39" s="107"/>
    </row>
    <row r="40" spans="1:6" ht="15" thickBot="1" x14ac:dyDescent="0.35">
      <c r="A40" s="94" t="s">
        <v>852</v>
      </c>
      <c r="B40" s="95" t="s">
        <v>853</v>
      </c>
      <c r="C40" s="96">
        <v>1125.96</v>
      </c>
      <c r="D40" s="288" t="s">
        <v>417</v>
      </c>
      <c r="E40" s="95">
        <v>53566597000100</v>
      </c>
      <c r="F40" s="100" t="s">
        <v>59</v>
      </c>
    </row>
    <row r="41" spans="1:6" ht="15" thickBot="1" x14ac:dyDescent="0.35">
      <c r="A41" s="94" t="s">
        <v>854</v>
      </c>
      <c r="B41" s="95" t="s">
        <v>853</v>
      </c>
      <c r="C41" s="105" t="s">
        <v>820</v>
      </c>
      <c r="D41" s="288" t="s">
        <v>417</v>
      </c>
      <c r="E41" s="95">
        <v>53566597000100</v>
      </c>
      <c r="F41" s="107"/>
    </row>
    <row r="42" spans="1:6" ht="15" thickBot="1" x14ac:dyDescent="0.35">
      <c r="A42" s="94" t="s">
        <v>855</v>
      </c>
      <c r="B42" s="95" t="s">
        <v>856</v>
      </c>
      <c r="C42" s="96">
        <v>372.72</v>
      </c>
      <c r="D42" s="97"/>
      <c r="E42" s="97"/>
      <c r="F42" s="120"/>
    </row>
    <row r="43" spans="1:6" ht="15" thickBot="1" x14ac:dyDescent="0.35">
      <c r="A43" s="205"/>
      <c r="B43" s="97"/>
      <c r="C43" s="97"/>
      <c r="D43" s="97"/>
      <c r="E43" s="97"/>
      <c r="F43" s="107"/>
    </row>
    <row r="44" spans="1:6" ht="15" thickBot="1" x14ac:dyDescent="0.35">
      <c r="A44" s="205"/>
      <c r="B44" s="97"/>
      <c r="C44" s="97"/>
      <c r="D44" s="97"/>
      <c r="E44" s="97"/>
      <c r="F44" s="120"/>
    </row>
    <row r="45" spans="1:6" ht="15" thickBot="1" x14ac:dyDescent="0.35">
      <c r="A45" s="205"/>
      <c r="B45" s="97"/>
      <c r="C45" s="97"/>
      <c r="D45" s="97"/>
      <c r="E45" s="97"/>
      <c r="F45" s="107"/>
    </row>
    <row r="46" spans="1:6" ht="15" thickBot="1" x14ac:dyDescent="0.35">
      <c r="A46" s="205"/>
      <c r="B46" s="97"/>
      <c r="C46" s="97"/>
      <c r="D46" s="97"/>
      <c r="E46" s="97"/>
      <c r="F46" s="120"/>
    </row>
    <row r="47" spans="1:6" ht="15" thickBot="1" x14ac:dyDescent="0.35">
      <c r="A47" s="205"/>
      <c r="B47" s="97"/>
      <c r="C47" s="97"/>
      <c r="D47" s="97"/>
      <c r="E47" s="97"/>
      <c r="F47" s="107"/>
    </row>
    <row r="48" spans="1:6" ht="15" thickBot="1" x14ac:dyDescent="0.35">
      <c r="A48" s="205"/>
      <c r="B48" s="97"/>
      <c r="C48" s="97"/>
      <c r="D48" s="97"/>
      <c r="E48" s="97"/>
      <c r="F48" s="120"/>
    </row>
    <row r="49" spans="1:6" ht="15" thickBot="1" x14ac:dyDescent="0.35">
      <c r="A49" s="205"/>
      <c r="B49" s="97"/>
      <c r="C49" s="97"/>
      <c r="D49" s="97"/>
      <c r="E49" s="97"/>
      <c r="F49" s="107"/>
    </row>
  </sheetData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08B99-F203-4A0A-B19E-A3A378CB21AC}">
  <dimension ref="A1:G64"/>
  <sheetViews>
    <sheetView topLeftCell="A37" workbookViewId="0">
      <selection activeCell="H19" sqref="H18:J19"/>
    </sheetView>
  </sheetViews>
  <sheetFormatPr defaultRowHeight="14.4" x14ac:dyDescent="0.3"/>
  <cols>
    <col min="1" max="1" width="44.6640625" customWidth="1"/>
    <col min="2" max="4" width="15.44140625" customWidth="1"/>
    <col min="5" max="5" width="26.21875" customWidth="1"/>
    <col min="6" max="6" width="15.44140625" style="301" customWidth="1"/>
  </cols>
  <sheetData>
    <row r="1" spans="1:7" ht="31.8" thickBot="1" x14ac:dyDescent="0.35">
      <c r="A1" s="278" t="s">
        <v>251</v>
      </c>
      <c r="B1" s="279" t="s">
        <v>252</v>
      </c>
      <c r="C1" s="279" t="s">
        <v>255</v>
      </c>
      <c r="D1" s="279" t="s">
        <v>10</v>
      </c>
      <c r="E1" s="188" t="s">
        <v>911</v>
      </c>
      <c r="F1" s="297" t="s">
        <v>458</v>
      </c>
    </row>
    <row r="2" spans="1:7" ht="16.2" thickBot="1" x14ac:dyDescent="0.35">
      <c r="A2" s="292" t="s">
        <v>725</v>
      </c>
      <c r="B2" s="194" t="s">
        <v>726</v>
      </c>
      <c r="C2" s="194">
        <v>9</v>
      </c>
      <c r="D2" s="302">
        <v>101</v>
      </c>
      <c r="E2" s="302">
        <v>100.01</v>
      </c>
      <c r="F2" s="298">
        <v>0.99</v>
      </c>
      <c r="G2" s="194" t="s">
        <v>59</v>
      </c>
    </row>
    <row r="3" spans="1:7" ht="16.2" thickBot="1" x14ac:dyDescent="0.35">
      <c r="A3" s="280" t="s">
        <v>727</v>
      </c>
      <c r="B3" s="190" t="s">
        <v>728</v>
      </c>
      <c r="C3" s="190">
        <v>2</v>
      </c>
      <c r="D3" s="302">
        <v>32.700000000000003</v>
      </c>
      <c r="E3" s="303">
        <v>31.21</v>
      </c>
      <c r="F3" s="299">
        <v>1.49</v>
      </c>
      <c r="G3" s="194" t="s">
        <v>59</v>
      </c>
    </row>
    <row r="4" spans="1:7" ht="16.2" thickBot="1" x14ac:dyDescent="0.35">
      <c r="A4" s="280" t="s">
        <v>729</v>
      </c>
      <c r="B4" s="190" t="s">
        <v>730</v>
      </c>
      <c r="C4" s="190">
        <v>5</v>
      </c>
      <c r="D4" s="302">
        <v>51.6</v>
      </c>
      <c r="E4" s="303">
        <v>30</v>
      </c>
      <c r="F4" s="299">
        <v>21.6</v>
      </c>
      <c r="G4" s="194" t="s">
        <v>59</v>
      </c>
    </row>
    <row r="5" spans="1:7" ht="16.2" thickBot="1" x14ac:dyDescent="0.35">
      <c r="A5" s="280" t="s">
        <v>731</v>
      </c>
      <c r="B5" s="190" t="s">
        <v>732</v>
      </c>
      <c r="C5" s="190">
        <v>5</v>
      </c>
      <c r="D5" s="302">
        <v>83.1</v>
      </c>
      <c r="E5" s="303">
        <v>65.459999999999994</v>
      </c>
      <c r="F5" s="299">
        <v>17.64</v>
      </c>
      <c r="G5" s="194" t="s">
        <v>59</v>
      </c>
    </row>
    <row r="6" spans="1:7" ht="16.2" thickBot="1" x14ac:dyDescent="0.35">
      <c r="A6" s="280" t="s">
        <v>733</v>
      </c>
      <c r="B6" s="190" t="s">
        <v>734</v>
      </c>
      <c r="C6" s="190">
        <v>2</v>
      </c>
      <c r="D6" s="302">
        <v>24.7</v>
      </c>
      <c r="E6" s="303">
        <v>17.72</v>
      </c>
      <c r="F6" s="299">
        <v>6.98</v>
      </c>
      <c r="G6" s="194" t="s">
        <v>59</v>
      </c>
    </row>
    <row r="7" spans="1:7" ht="16.2" thickBot="1" x14ac:dyDescent="0.35">
      <c r="A7" s="280" t="s">
        <v>735</v>
      </c>
      <c r="B7" s="190" t="s">
        <v>736</v>
      </c>
      <c r="C7" s="190">
        <v>2</v>
      </c>
      <c r="D7" s="302">
        <v>39</v>
      </c>
      <c r="E7" s="303">
        <v>30</v>
      </c>
      <c r="F7" s="299">
        <v>9</v>
      </c>
      <c r="G7" s="194" t="s">
        <v>59</v>
      </c>
    </row>
    <row r="8" spans="1:7" ht="16.2" thickBot="1" x14ac:dyDescent="0.35">
      <c r="A8" s="280" t="s">
        <v>737</v>
      </c>
      <c r="B8" s="190" t="s">
        <v>738</v>
      </c>
      <c r="C8" s="190">
        <v>4</v>
      </c>
      <c r="D8" s="302">
        <v>32.4</v>
      </c>
      <c r="E8" s="303">
        <v>30</v>
      </c>
      <c r="F8" s="299">
        <v>2.4</v>
      </c>
      <c r="G8" s="194" t="s">
        <v>59</v>
      </c>
    </row>
    <row r="9" spans="1:7" ht="16.2" thickBot="1" x14ac:dyDescent="0.35">
      <c r="A9" s="280" t="s">
        <v>739</v>
      </c>
      <c r="B9" s="190" t="s">
        <v>740</v>
      </c>
      <c r="C9" s="190">
        <v>3</v>
      </c>
      <c r="D9" s="302">
        <v>77.2</v>
      </c>
      <c r="E9" s="303">
        <v>67.95</v>
      </c>
      <c r="F9" s="299">
        <v>9.25</v>
      </c>
      <c r="G9" s="194" t="s">
        <v>59</v>
      </c>
    </row>
    <row r="10" spans="1:7" ht="16.2" thickBot="1" x14ac:dyDescent="0.35">
      <c r="A10" s="280" t="s">
        <v>470</v>
      </c>
      <c r="B10" s="190" t="s">
        <v>471</v>
      </c>
      <c r="C10" s="190">
        <v>1</v>
      </c>
      <c r="D10" s="302">
        <v>31.799999999999997</v>
      </c>
      <c r="E10" s="303">
        <v>30.22</v>
      </c>
      <c r="F10" s="299">
        <v>1.58</v>
      </c>
      <c r="G10" s="194" t="s">
        <v>59</v>
      </c>
    </row>
    <row r="11" spans="1:7" ht="16.2" thickBot="1" x14ac:dyDescent="0.35">
      <c r="A11" s="280" t="s">
        <v>741</v>
      </c>
      <c r="B11" s="190" t="s">
        <v>742</v>
      </c>
      <c r="C11" s="190">
        <v>5</v>
      </c>
      <c r="D11" s="302">
        <v>53.9</v>
      </c>
      <c r="E11" s="303">
        <v>46.4</v>
      </c>
      <c r="F11" s="299">
        <v>7.5</v>
      </c>
      <c r="G11" s="194" t="s">
        <v>59</v>
      </c>
    </row>
    <row r="12" spans="1:7" ht="16.2" thickBot="1" x14ac:dyDescent="0.35">
      <c r="A12" s="280" t="s">
        <v>743</v>
      </c>
      <c r="B12" s="190" t="s">
        <v>744</v>
      </c>
      <c r="C12" s="190">
        <v>7</v>
      </c>
      <c r="D12" s="302">
        <v>28.2</v>
      </c>
      <c r="E12" s="303">
        <v>0</v>
      </c>
      <c r="F12" s="299">
        <v>28.2</v>
      </c>
      <c r="G12" s="194" t="s">
        <v>59</v>
      </c>
    </row>
    <row r="13" spans="1:7" ht="16.2" thickBot="1" x14ac:dyDescent="0.35">
      <c r="A13" s="280" t="s">
        <v>745</v>
      </c>
      <c r="B13" s="190" t="s">
        <v>746</v>
      </c>
      <c r="C13" s="190">
        <v>2</v>
      </c>
      <c r="D13" s="302">
        <v>79.61</v>
      </c>
      <c r="E13" s="303">
        <v>77.37</v>
      </c>
      <c r="F13" s="299">
        <v>2.2400000000000002</v>
      </c>
      <c r="G13" s="194" t="s">
        <v>59</v>
      </c>
    </row>
    <row r="14" spans="1:7" ht="16.2" thickBot="1" x14ac:dyDescent="0.35">
      <c r="A14" s="280" t="s">
        <v>747</v>
      </c>
      <c r="B14" s="190" t="s">
        <v>748</v>
      </c>
      <c r="C14" s="190">
        <v>2</v>
      </c>
      <c r="D14" s="302">
        <v>231.84</v>
      </c>
      <c r="E14" s="303">
        <v>230.26</v>
      </c>
      <c r="F14" s="299">
        <v>1.58</v>
      </c>
      <c r="G14" s="194" t="s">
        <v>59</v>
      </c>
    </row>
    <row r="15" spans="1:7" ht="16.2" thickBot="1" x14ac:dyDescent="0.35">
      <c r="A15" s="280" t="s">
        <v>749</v>
      </c>
      <c r="B15" s="190" t="s">
        <v>750</v>
      </c>
      <c r="C15" s="190">
        <v>34</v>
      </c>
      <c r="D15" s="302">
        <v>43.8</v>
      </c>
      <c r="E15" s="303">
        <v>0</v>
      </c>
      <c r="F15" s="299">
        <v>43.8</v>
      </c>
      <c r="G15" s="194" t="s">
        <v>59</v>
      </c>
    </row>
    <row r="16" spans="1:7" ht="16.2" thickBot="1" x14ac:dyDescent="0.35">
      <c r="A16" s="280" t="s">
        <v>751</v>
      </c>
      <c r="B16" s="190" t="s">
        <v>752</v>
      </c>
      <c r="C16" s="190">
        <v>10</v>
      </c>
      <c r="D16" s="302">
        <v>223.39000000000001</v>
      </c>
      <c r="E16" s="303">
        <v>209.68</v>
      </c>
      <c r="F16" s="299">
        <v>13.71</v>
      </c>
      <c r="G16" s="194" t="s">
        <v>59</v>
      </c>
    </row>
    <row r="17" spans="1:7" ht="16.2" thickBot="1" x14ac:dyDescent="0.35">
      <c r="A17" s="280" t="s">
        <v>464</v>
      </c>
      <c r="B17" s="190" t="s">
        <v>465</v>
      </c>
      <c r="C17" s="190">
        <v>5</v>
      </c>
      <c r="D17" s="302">
        <v>303.66000000000003</v>
      </c>
      <c r="E17" s="303">
        <v>284.93</v>
      </c>
      <c r="F17" s="299">
        <v>18.73</v>
      </c>
      <c r="G17" s="194" t="s">
        <v>59</v>
      </c>
    </row>
    <row r="18" spans="1:7" ht="16.2" thickBot="1" x14ac:dyDescent="0.35">
      <c r="A18" s="280" t="s">
        <v>753</v>
      </c>
      <c r="B18" s="190" t="s">
        <v>754</v>
      </c>
      <c r="C18" s="190">
        <v>1</v>
      </c>
      <c r="D18" s="302">
        <v>15.4</v>
      </c>
      <c r="E18" s="303">
        <v>15</v>
      </c>
      <c r="F18" s="299">
        <v>0.4</v>
      </c>
      <c r="G18" s="194" t="s">
        <v>59</v>
      </c>
    </row>
    <row r="19" spans="1:7" ht="16.2" thickBot="1" x14ac:dyDescent="0.35">
      <c r="A19" s="280" t="s">
        <v>755</v>
      </c>
      <c r="B19" s="190" t="s">
        <v>756</v>
      </c>
      <c r="C19" s="190">
        <v>3</v>
      </c>
      <c r="D19" s="302">
        <v>146.6</v>
      </c>
      <c r="E19" s="303">
        <v>146.25</v>
      </c>
      <c r="F19" s="299">
        <v>0.35</v>
      </c>
      <c r="G19" s="194" t="s">
        <v>59</v>
      </c>
    </row>
    <row r="20" spans="1:7" ht="16.2" thickBot="1" x14ac:dyDescent="0.35">
      <c r="A20" s="280" t="s">
        <v>757</v>
      </c>
      <c r="B20" s="190" t="s">
        <v>758</v>
      </c>
      <c r="C20" s="190">
        <v>2</v>
      </c>
      <c r="D20" s="302">
        <v>1393.6000000000001</v>
      </c>
      <c r="E20" s="303">
        <v>1384.14</v>
      </c>
      <c r="F20" s="299">
        <v>9.4600000000000009</v>
      </c>
      <c r="G20" s="194" t="s">
        <v>59</v>
      </c>
    </row>
    <row r="21" spans="1:7" ht="16.2" thickBot="1" x14ac:dyDescent="0.35">
      <c r="A21" s="280" t="s">
        <v>759</v>
      </c>
      <c r="B21" s="190" t="s">
        <v>760</v>
      </c>
      <c r="C21" s="190">
        <v>2</v>
      </c>
      <c r="D21" s="302">
        <v>66</v>
      </c>
      <c r="E21" s="303">
        <v>65.599999999999994</v>
      </c>
      <c r="F21" s="299">
        <v>0.4</v>
      </c>
      <c r="G21" s="194" t="s">
        <v>59</v>
      </c>
    </row>
    <row r="22" spans="1:7" ht="16.2" thickBot="1" x14ac:dyDescent="0.35">
      <c r="A22" s="280" t="s">
        <v>761</v>
      </c>
      <c r="B22" s="190" t="s">
        <v>762</v>
      </c>
      <c r="C22" s="190">
        <v>2</v>
      </c>
      <c r="D22" s="302">
        <v>80.600000000000009</v>
      </c>
      <c r="E22" s="303">
        <v>80.23</v>
      </c>
      <c r="F22" s="299">
        <v>0.37</v>
      </c>
      <c r="G22" s="194" t="s">
        <v>59</v>
      </c>
    </row>
    <row r="23" spans="1:7" ht="16.2" thickBot="1" x14ac:dyDescent="0.35">
      <c r="A23" s="280" t="s">
        <v>763</v>
      </c>
      <c r="B23" s="190" t="s">
        <v>764</v>
      </c>
      <c r="C23" s="190">
        <v>1</v>
      </c>
      <c r="D23" s="302">
        <v>0.6</v>
      </c>
      <c r="E23" s="303">
        <v>0</v>
      </c>
      <c r="F23" s="299">
        <v>0.6</v>
      </c>
      <c r="G23" s="194" t="s">
        <v>59</v>
      </c>
    </row>
    <row r="24" spans="1:7" ht="16.2" thickBot="1" x14ac:dyDescent="0.35">
      <c r="A24" s="280" t="s">
        <v>765</v>
      </c>
      <c r="B24" s="190" t="s">
        <v>766</v>
      </c>
      <c r="C24" s="190">
        <v>7</v>
      </c>
      <c r="D24" s="302">
        <v>197.88</v>
      </c>
      <c r="E24" s="303">
        <v>180.27</v>
      </c>
      <c r="F24" s="299">
        <v>17.61</v>
      </c>
      <c r="G24" s="194" t="s">
        <v>59</v>
      </c>
    </row>
    <row r="25" spans="1:7" ht="16.2" thickBot="1" x14ac:dyDescent="0.35">
      <c r="A25" s="280" t="s">
        <v>767</v>
      </c>
      <c r="B25" s="190" t="s">
        <v>768</v>
      </c>
      <c r="C25" s="190">
        <v>2</v>
      </c>
      <c r="D25" s="302">
        <v>47</v>
      </c>
      <c r="E25" s="303">
        <v>46.88</v>
      </c>
      <c r="F25" s="299">
        <v>0.12</v>
      </c>
      <c r="G25" s="194" t="s">
        <v>59</v>
      </c>
    </row>
    <row r="26" spans="1:7" ht="16.2" thickBot="1" x14ac:dyDescent="0.35">
      <c r="A26" s="280" t="s">
        <v>769</v>
      </c>
      <c r="B26" s="190" t="s">
        <v>770</v>
      </c>
      <c r="C26" s="190">
        <v>9</v>
      </c>
      <c r="D26" s="302">
        <v>131.30000000000001</v>
      </c>
      <c r="E26" s="303">
        <v>77.209999999999994</v>
      </c>
      <c r="F26" s="299">
        <v>54.09</v>
      </c>
      <c r="G26" s="194" t="s">
        <v>59</v>
      </c>
    </row>
    <row r="27" spans="1:7" ht="16.2" thickBot="1" x14ac:dyDescent="0.35">
      <c r="A27" s="280" t="s">
        <v>536</v>
      </c>
      <c r="B27" s="190" t="s">
        <v>537</v>
      </c>
      <c r="C27" s="190">
        <v>1</v>
      </c>
      <c r="D27" s="302">
        <v>20</v>
      </c>
      <c r="E27" s="303">
        <v>4.95</v>
      </c>
      <c r="F27" s="299">
        <v>15.05</v>
      </c>
      <c r="G27" s="194" t="s">
        <v>59</v>
      </c>
    </row>
    <row r="28" spans="1:7" ht="16.2" thickBot="1" x14ac:dyDescent="0.35">
      <c r="A28" s="280" t="s">
        <v>771</v>
      </c>
      <c r="B28" s="190" t="s">
        <v>772</v>
      </c>
      <c r="C28" s="190">
        <v>7</v>
      </c>
      <c r="D28" s="302">
        <v>189.55</v>
      </c>
      <c r="E28" s="303">
        <v>185.83</v>
      </c>
      <c r="F28" s="299">
        <v>3.72</v>
      </c>
      <c r="G28" s="194" t="s">
        <v>59</v>
      </c>
    </row>
    <row r="29" spans="1:7" ht="16.2" thickBot="1" x14ac:dyDescent="0.35">
      <c r="A29" s="280" t="s">
        <v>773</v>
      </c>
      <c r="B29" s="190" t="s">
        <v>774</v>
      </c>
      <c r="C29" s="190">
        <v>2</v>
      </c>
      <c r="D29" s="302">
        <v>49.8</v>
      </c>
      <c r="E29" s="303">
        <v>35.79</v>
      </c>
      <c r="F29" s="299">
        <v>14.01</v>
      </c>
      <c r="G29" s="194" t="s">
        <v>59</v>
      </c>
    </row>
    <row r="30" spans="1:7" ht="16.2" thickBot="1" x14ac:dyDescent="0.35">
      <c r="A30" s="280" t="s">
        <v>775</v>
      </c>
      <c r="B30" s="190" t="s">
        <v>776</v>
      </c>
      <c r="C30" s="190">
        <v>4</v>
      </c>
      <c r="D30" s="302">
        <v>112.5</v>
      </c>
      <c r="E30" s="303">
        <v>77.39</v>
      </c>
      <c r="F30" s="299">
        <v>35.11</v>
      </c>
      <c r="G30" s="194" t="s">
        <v>59</v>
      </c>
    </row>
    <row r="31" spans="1:7" ht="16.2" thickBot="1" x14ac:dyDescent="0.35">
      <c r="A31" s="280" t="s">
        <v>777</v>
      </c>
      <c r="B31" s="190" t="s">
        <v>778</v>
      </c>
      <c r="C31" s="190">
        <v>2</v>
      </c>
      <c r="D31" s="302">
        <v>9</v>
      </c>
      <c r="E31" s="303">
        <v>0</v>
      </c>
      <c r="F31" s="299">
        <v>9</v>
      </c>
      <c r="G31" s="194" t="s">
        <v>59</v>
      </c>
    </row>
    <row r="32" spans="1:7" ht="16.2" thickBot="1" x14ac:dyDescent="0.35">
      <c r="A32" s="280" t="s">
        <v>779</v>
      </c>
      <c r="B32" s="190" t="s">
        <v>780</v>
      </c>
      <c r="C32" s="190">
        <v>15</v>
      </c>
      <c r="D32" s="302">
        <v>574.08999999999992</v>
      </c>
      <c r="E32" s="303">
        <v>550.29999999999995</v>
      </c>
      <c r="F32" s="299">
        <v>23.79</v>
      </c>
      <c r="G32" s="194" t="s">
        <v>59</v>
      </c>
    </row>
    <row r="33" spans="1:7" ht="16.2" thickBot="1" x14ac:dyDescent="0.35">
      <c r="A33" s="280" t="s">
        <v>508</v>
      </c>
      <c r="B33" s="190" t="s">
        <v>509</v>
      </c>
      <c r="C33" s="190">
        <v>6</v>
      </c>
      <c r="D33" s="302">
        <v>70.040000000000006</v>
      </c>
      <c r="E33" s="303">
        <v>0</v>
      </c>
      <c r="F33" s="299">
        <v>70.040000000000006</v>
      </c>
      <c r="G33" s="194" t="s">
        <v>59</v>
      </c>
    </row>
    <row r="34" spans="1:7" ht="16.2" thickBot="1" x14ac:dyDescent="0.35">
      <c r="A34" s="280" t="s">
        <v>781</v>
      </c>
      <c r="B34" s="190" t="s">
        <v>782</v>
      </c>
      <c r="C34" s="190">
        <v>2</v>
      </c>
      <c r="D34" s="302">
        <v>24.4</v>
      </c>
      <c r="E34" s="303">
        <v>15.68</v>
      </c>
      <c r="F34" s="299">
        <v>8.7200000000000006</v>
      </c>
      <c r="G34" s="194" t="s">
        <v>59</v>
      </c>
    </row>
    <row r="35" spans="1:7" ht="16.2" thickBot="1" x14ac:dyDescent="0.35">
      <c r="A35" s="280" t="s">
        <v>783</v>
      </c>
      <c r="B35" s="190" t="s">
        <v>784</v>
      </c>
      <c r="C35" s="190">
        <v>1</v>
      </c>
      <c r="D35" s="302">
        <v>18</v>
      </c>
      <c r="E35" s="303">
        <v>15</v>
      </c>
      <c r="F35" s="299">
        <v>3</v>
      </c>
      <c r="G35" s="194" t="s">
        <v>59</v>
      </c>
    </row>
    <row r="36" spans="1:7" ht="16.2" thickBot="1" x14ac:dyDescent="0.35">
      <c r="A36" s="280" t="s">
        <v>785</v>
      </c>
      <c r="B36" s="190" t="s">
        <v>786</v>
      </c>
      <c r="C36" s="190">
        <v>3</v>
      </c>
      <c r="D36" s="302">
        <v>28.799999999999997</v>
      </c>
      <c r="E36" s="303">
        <v>25.4</v>
      </c>
      <c r="F36" s="299">
        <v>3.4</v>
      </c>
      <c r="G36" s="194" t="s">
        <v>59</v>
      </c>
    </row>
    <row r="37" spans="1:7" ht="16.2" thickBot="1" x14ac:dyDescent="0.35">
      <c r="A37" s="280" t="s">
        <v>516</v>
      </c>
      <c r="B37" s="190" t="s">
        <v>517</v>
      </c>
      <c r="C37" s="190">
        <v>1</v>
      </c>
      <c r="D37" s="302">
        <v>24</v>
      </c>
      <c r="E37" s="303">
        <v>21.66</v>
      </c>
      <c r="F37" s="299">
        <v>2.34</v>
      </c>
      <c r="G37" s="194" t="s">
        <v>59</v>
      </c>
    </row>
    <row r="38" spans="1:7" ht="16.2" thickBot="1" x14ac:dyDescent="0.35">
      <c r="A38" s="280" t="s">
        <v>787</v>
      </c>
      <c r="B38" s="190" t="s">
        <v>788</v>
      </c>
      <c r="C38" s="190">
        <v>15</v>
      </c>
      <c r="D38" s="302">
        <v>319.42</v>
      </c>
      <c r="E38" s="303">
        <v>227.5</v>
      </c>
      <c r="F38" s="299">
        <v>91.92</v>
      </c>
      <c r="G38" s="194" t="s">
        <v>59</v>
      </c>
    </row>
    <row r="39" spans="1:7" ht="16.2" thickBot="1" x14ac:dyDescent="0.35">
      <c r="A39" s="280" t="s">
        <v>789</v>
      </c>
      <c r="B39" s="190" t="s">
        <v>790</v>
      </c>
      <c r="C39" s="190">
        <v>77</v>
      </c>
      <c r="D39" s="302">
        <v>756.4</v>
      </c>
      <c r="E39" s="303">
        <v>345</v>
      </c>
      <c r="F39" s="299">
        <v>411.4</v>
      </c>
      <c r="G39" s="194" t="s">
        <v>59</v>
      </c>
    </row>
    <row r="40" spans="1:7" ht="16.2" thickBot="1" x14ac:dyDescent="0.35">
      <c r="A40" s="280" t="s">
        <v>791</v>
      </c>
      <c r="B40" s="190" t="s">
        <v>792</v>
      </c>
      <c r="C40" s="190">
        <v>1</v>
      </c>
      <c r="D40" s="302">
        <v>210.67</v>
      </c>
      <c r="E40" s="303">
        <v>185.29</v>
      </c>
      <c r="F40" s="299">
        <v>25.38</v>
      </c>
      <c r="G40" s="194" t="s">
        <v>59</v>
      </c>
    </row>
    <row r="41" spans="1:7" ht="16.2" thickBot="1" x14ac:dyDescent="0.35">
      <c r="A41" s="280" t="s">
        <v>793</v>
      </c>
      <c r="B41" s="190" t="s">
        <v>794</v>
      </c>
      <c r="C41" s="190">
        <v>3</v>
      </c>
      <c r="D41" s="302">
        <v>397.8</v>
      </c>
      <c r="E41" s="303">
        <v>396.89</v>
      </c>
      <c r="F41" s="299">
        <v>0.91</v>
      </c>
      <c r="G41" s="194" t="s">
        <v>59</v>
      </c>
    </row>
    <row r="42" spans="1:7" ht="16.2" thickBot="1" x14ac:dyDescent="0.35">
      <c r="A42" s="280" t="s">
        <v>795</v>
      </c>
      <c r="B42" s="190" t="s">
        <v>796</v>
      </c>
      <c r="C42" s="190">
        <v>2</v>
      </c>
      <c r="D42" s="302">
        <v>17.8</v>
      </c>
      <c r="E42" s="303">
        <v>0</v>
      </c>
      <c r="F42" s="299">
        <v>17.8</v>
      </c>
      <c r="G42" s="194" t="s">
        <v>59</v>
      </c>
    </row>
    <row r="43" spans="1:7" ht="16.2" thickBot="1" x14ac:dyDescent="0.35">
      <c r="A43" s="280" t="s">
        <v>797</v>
      </c>
      <c r="B43" s="190" t="s">
        <v>798</v>
      </c>
      <c r="C43" s="190">
        <v>1</v>
      </c>
      <c r="D43" s="302">
        <v>2.6</v>
      </c>
      <c r="E43" s="303">
        <v>0</v>
      </c>
      <c r="F43" s="299">
        <v>2.6</v>
      </c>
      <c r="G43" s="194" t="s">
        <v>59</v>
      </c>
    </row>
    <row r="44" spans="1:7" ht="16.2" thickBot="1" x14ac:dyDescent="0.35">
      <c r="A44" s="280" t="s">
        <v>524</v>
      </c>
      <c r="B44" s="190" t="s">
        <v>525</v>
      </c>
      <c r="C44" s="190">
        <v>35</v>
      </c>
      <c r="D44" s="302">
        <v>493.99</v>
      </c>
      <c r="E44" s="303">
        <v>486.24</v>
      </c>
      <c r="F44" s="299">
        <v>7.75</v>
      </c>
      <c r="G44" s="194" t="s">
        <v>59</v>
      </c>
    </row>
    <row r="45" spans="1:7" ht="16.2" thickBot="1" x14ac:dyDescent="0.35">
      <c r="A45" s="280" t="s">
        <v>799</v>
      </c>
      <c r="B45" s="190" t="s">
        <v>800</v>
      </c>
      <c r="C45" s="190">
        <v>2</v>
      </c>
      <c r="D45" s="302">
        <v>30.2</v>
      </c>
      <c r="E45" s="303">
        <v>28.58</v>
      </c>
      <c r="F45" s="299">
        <v>1.62</v>
      </c>
      <c r="G45" s="194" t="s">
        <v>59</v>
      </c>
    </row>
    <row r="46" spans="1:7" ht="16.2" thickBot="1" x14ac:dyDescent="0.35">
      <c r="A46" s="280" t="s">
        <v>801</v>
      </c>
      <c r="B46" s="190" t="s">
        <v>802</v>
      </c>
      <c r="C46" s="190">
        <v>7</v>
      </c>
      <c r="D46" s="302">
        <v>15.4</v>
      </c>
      <c r="E46" s="303">
        <v>15</v>
      </c>
      <c r="F46" s="299">
        <v>0.4</v>
      </c>
      <c r="G46" s="194" t="s">
        <v>59</v>
      </c>
    </row>
    <row r="47" spans="1:7" ht="16.2" thickBot="1" x14ac:dyDescent="0.35">
      <c r="A47" s="280" t="s">
        <v>803</v>
      </c>
      <c r="B47" s="190" t="s">
        <v>804</v>
      </c>
      <c r="C47" s="190">
        <v>3</v>
      </c>
      <c r="D47" s="302">
        <v>91.4</v>
      </c>
      <c r="E47" s="303">
        <v>49.28</v>
      </c>
      <c r="F47" s="299">
        <v>42.12</v>
      </c>
      <c r="G47" s="194" t="s">
        <v>59</v>
      </c>
    </row>
    <row r="48" spans="1:7" ht="16.2" thickBot="1" x14ac:dyDescent="0.35">
      <c r="A48" s="280" t="s">
        <v>805</v>
      </c>
      <c r="B48" s="190" t="s">
        <v>806</v>
      </c>
      <c r="C48" s="190">
        <v>6</v>
      </c>
      <c r="D48" s="302">
        <v>44.4</v>
      </c>
      <c r="E48" s="303">
        <v>15</v>
      </c>
      <c r="F48" s="299">
        <v>29.4</v>
      </c>
      <c r="G48" s="194" t="s">
        <v>59</v>
      </c>
    </row>
    <row r="49" spans="1:7" ht="16.2" thickBot="1" x14ac:dyDescent="0.35">
      <c r="A49" s="280" t="s">
        <v>807</v>
      </c>
      <c r="B49" s="190" t="s">
        <v>808</v>
      </c>
      <c r="C49" s="190">
        <v>7</v>
      </c>
      <c r="D49" s="302">
        <v>20</v>
      </c>
      <c r="E49" s="303">
        <v>0</v>
      </c>
      <c r="F49" s="299">
        <v>20</v>
      </c>
      <c r="G49" s="194" t="s">
        <v>59</v>
      </c>
    </row>
    <row r="50" spans="1:7" ht="16.2" thickBot="1" x14ac:dyDescent="0.35">
      <c r="A50" s="280" t="s">
        <v>809</v>
      </c>
      <c r="B50" s="190" t="s">
        <v>810</v>
      </c>
      <c r="C50" s="190">
        <v>4</v>
      </c>
      <c r="D50" s="302">
        <v>0.4</v>
      </c>
      <c r="E50" s="303">
        <v>0</v>
      </c>
      <c r="F50" s="299">
        <v>0.4</v>
      </c>
      <c r="G50" s="194" t="s">
        <v>59</v>
      </c>
    </row>
    <row r="51" spans="1:7" ht="16.2" thickBot="1" x14ac:dyDescent="0.35">
      <c r="A51" s="280" t="s">
        <v>811</v>
      </c>
      <c r="B51" s="190" t="s">
        <v>812</v>
      </c>
      <c r="C51" s="190">
        <v>21</v>
      </c>
      <c r="D51" s="302">
        <v>323.21999999999997</v>
      </c>
      <c r="E51" s="303">
        <v>308.82</v>
      </c>
      <c r="F51" s="299">
        <v>14.4</v>
      </c>
      <c r="G51" s="194" t="s">
        <v>59</v>
      </c>
    </row>
    <row r="52" spans="1:7" ht="16.2" thickBot="1" x14ac:dyDescent="0.35">
      <c r="A52" s="280" t="s">
        <v>813</v>
      </c>
      <c r="B52" s="190" t="s">
        <v>814</v>
      </c>
      <c r="C52" s="190">
        <v>1</v>
      </c>
      <c r="D52" s="302">
        <v>71.8</v>
      </c>
      <c r="E52" s="303">
        <v>30.73</v>
      </c>
      <c r="F52" s="299">
        <v>41.07</v>
      </c>
      <c r="G52" s="194" t="s">
        <v>59</v>
      </c>
    </row>
    <row r="53" spans="1:7" ht="16.2" thickBot="1" x14ac:dyDescent="0.35">
      <c r="A53" s="292" t="s">
        <v>863</v>
      </c>
      <c r="B53" s="194" t="s">
        <v>864</v>
      </c>
      <c r="C53" s="194" t="s">
        <v>900</v>
      </c>
      <c r="D53" s="302">
        <v>9014.7099999999991</v>
      </c>
      <c r="E53" s="302">
        <v>8969.7099999999991</v>
      </c>
      <c r="F53" s="298">
        <v>45</v>
      </c>
      <c r="G53" s="194" t="s">
        <v>59</v>
      </c>
    </row>
    <row r="54" spans="1:7" ht="16.2" thickBot="1" x14ac:dyDescent="0.35">
      <c r="A54" s="280" t="s">
        <v>865</v>
      </c>
      <c r="B54" s="190" t="s">
        <v>866</v>
      </c>
      <c r="C54" s="190" t="s">
        <v>901</v>
      </c>
      <c r="D54" s="303">
        <v>1611.37</v>
      </c>
      <c r="E54" s="303">
        <v>1501.37</v>
      </c>
      <c r="F54" s="299">
        <v>110</v>
      </c>
      <c r="G54" s="190" t="s">
        <v>59</v>
      </c>
    </row>
    <row r="55" spans="1:7" ht="16.2" thickBot="1" x14ac:dyDescent="0.35">
      <c r="A55" s="280" t="s">
        <v>867</v>
      </c>
      <c r="B55" s="190" t="s">
        <v>868</v>
      </c>
      <c r="C55" s="190" t="s">
        <v>902</v>
      </c>
      <c r="D55" s="303">
        <v>1201.8699999999999</v>
      </c>
      <c r="E55" s="303">
        <v>1101.8699999999999</v>
      </c>
      <c r="F55" s="299">
        <v>100</v>
      </c>
      <c r="G55" s="190" t="s">
        <v>59</v>
      </c>
    </row>
    <row r="56" spans="1:7" ht="22.2" thickBot="1" x14ac:dyDescent="0.35">
      <c r="A56" s="294" t="s">
        <v>550</v>
      </c>
      <c r="B56" s="190" t="s">
        <v>869</v>
      </c>
      <c r="C56" s="204" t="s">
        <v>903</v>
      </c>
      <c r="D56" s="303">
        <v>743.71</v>
      </c>
      <c r="E56" s="303">
        <v>723.71</v>
      </c>
      <c r="F56" s="299">
        <v>20</v>
      </c>
      <c r="G56" s="190" t="s">
        <v>59</v>
      </c>
    </row>
    <row r="57" spans="1:7" ht="22.2" thickBot="1" x14ac:dyDescent="0.35">
      <c r="A57" s="295" t="s">
        <v>870</v>
      </c>
      <c r="B57" s="190" t="s">
        <v>871</v>
      </c>
      <c r="C57" s="204" t="s">
        <v>904</v>
      </c>
      <c r="D57" s="303">
        <v>278.64</v>
      </c>
      <c r="E57" s="303">
        <v>248.64</v>
      </c>
      <c r="F57" s="299">
        <v>30</v>
      </c>
      <c r="G57" s="190" t="s">
        <v>59</v>
      </c>
    </row>
    <row r="58" spans="1:7" ht="22.2" thickBot="1" x14ac:dyDescent="0.7">
      <c r="A58" s="296" t="s">
        <v>872</v>
      </c>
      <c r="B58" s="190" t="s">
        <v>873</v>
      </c>
      <c r="C58" s="204" t="s">
        <v>905</v>
      </c>
      <c r="D58" s="304">
        <v>60</v>
      </c>
      <c r="E58" s="304">
        <v>0</v>
      </c>
      <c r="F58" s="299">
        <v>60</v>
      </c>
      <c r="G58" s="190" t="s">
        <v>59</v>
      </c>
    </row>
    <row r="59" spans="1:7" ht="22.2" thickBot="1" x14ac:dyDescent="0.35">
      <c r="A59" s="295" t="s">
        <v>874</v>
      </c>
      <c r="B59" s="204" t="s">
        <v>875</v>
      </c>
      <c r="C59" s="204" t="s">
        <v>906</v>
      </c>
      <c r="D59" s="304">
        <v>30</v>
      </c>
      <c r="E59" s="304">
        <v>0</v>
      </c>
      <c r="F59" s="299">
        <v>30</v>
      </c>
      <c r="G59" s="190" t="s">
        <v>59</v>
      </c>
    </row>
    <row r="60" spans="1:7" ht="22.2" thickBot="1" x14ac:dyDescent="0.35">
      <c r="A60" s="295" t="s">
        <v>876</v>
      </c>
      <c r="B60" s="204" t="s">
        <v>877</v>
      </c>
      <c r="C60" s="204" t="s">
        <v>907</v>
      </c>
      <c r="D60" s="304">
        <v>20</v>
      </c>
      <c r="E60" s="304">
        <v>0</v>
      </c>
      <c r="F60" s="299">
        <v>20</v>
      </c>
      <c r="G60" s="190" t="s">
        <v>59</v>
      </c>
    </row>
    <row r="61" spans="1:7" ht="22.2" thickBot="1" x14ac:dyDescent="0.7">
      <c r="A61" s="296" t="s">
        <v>878</v>
      </c>
      <c r="B61" s="190" t="s">
        <v>879</v>
      </c>
      <c r="C61" s="293" t="s">
        <v>908</v>
      </c>
      <c r="D61" s="303">
        <v>3583.3</v>
      </c>
      <c r="E61" s="303">
        <v>3673.3</v>
      </c>
      <c r="F61" s="299">
        <v>90</v>
      </c>
      <c r="G61" s="190" t="s">
        <v>59</v>
      </c>
    </row>
    <row r="62" spans="1:7" ht="22.2" thickBot="1" x14ac:dyDescent="0.7">
      <c r="A62" s="296" t="s">
        <v>880</v>
      </c>
      <c r="B62" s="190" t="s">
        <v>881</v>
      </c>
      <c r="C62" s="293" t="s">
        <v>909</v>
      </c>
      <c r="D62" s="303">
        <v>1997</v>
      </c>
      <c r="E62" s="303">
        <v>2205</v>
      </c>
      <c r="F62" s="299">
        <v>210</v>
      </c>
      <c r="G62" s="190" t="s">
        <v>59</v>
      </c>
    </row>
    <row r="63" spans="1:7" ht="22.2" thickBot="1" x14ac:dyDescent="0.7">
      <c r="A63" s="293" t="s">
        <v>882</v>
      </c>
      <c r="B63" s="190" t="s">
        <v>883</v>
      </c>
      <c r="C63" s="293" t="s">
        <v>910</v>
      </c>
      <c r="D63" s="303">
        <v>35837.19</v>
      </c>
      <c r="E63" s="303">
        <v>36167.19</v>
      </c>
      <c r="F63" s="299">
        <v>330</v>
      </c>
      <c r="G63" s="190" t="s">
        <v>59</v>
      </c>
    </row>
    <row r="64" spans="1:7" x14ac:dyDescent="0.3">
      <c r="F64" s="300">
        <f>SUM(F2:F63)</f>
        <v>2210.44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8CA3-873B-47F8-AFD3-B2E7C7CF5746}">
  <dimension ref="A1:G69"/>
  <sheetViews>
    <sheetView topLeftCell="A40" workbookViewId="0">
      <selection activeCell="H19" sqref="H18:J19"/>
    </sheetView>
  </sheetViews>
  <sheetFormatPr defaultRowHeight="14.4" x14ac:dyDescent="0.3"/>
  <cols>
    <col min="1" max="1" width="25" customWidth="1"/>
    <col min="2" max="2" width="24.109375" customWidth="1"/>
    <col min="3" max="7" width="19.5546875" customWidth="1"/>
  </cols>
  <sheetData>
    <row r="1" spans="1:7" ht="15" thickBot="1" x14ac:dyDescent="0.35">
      <c r="A1" s="111" t="s">
        <v>230</v>
      </c>
      <c r="B1" s="93" t="s">
        <v>407</v>
      </c>
      <c r="C1" s="93" t="s">
        <v>396</v>
      </c>
      <c r="D1" s="93" t="s">
        <v>384</v>
      </c>
      <c r="E1" s="93" t="s">
        <v>40</v>
      </c>
      <c r="F1" s="93" t="s">
        <v>88</v>
      </c>
      <c r="G1" s="93" t="s">
        <v>397</v>
      </c>
    </row>
    <row r="2" spans="1:7" ht="15" thickBot="1" x14ac:dyDescent="0.35">
      <c r="A2" s="112" t="s">
        <v>231</v>
      </c>
      <c r="B2" s="113" t="s">
        <v>97</v>
      </c>
      <c r="C2" s="114" t="s">
        <v>401</v>
      </c>
      <c r="D2" s="113">
        <v>71986399826</v>
      </c>
      <c r="E2" s="113" t="s">
        <v>98</v>
      </c>
      <c r="F2" s="115">
        <v>53.72</v>
      </c>
      <c r="G2" s="102" t="s">
        <v>59</v>
      </c>
    </row>
    <row r="3" spans="1:7" ht="15" thickBot="1" x14ac:dyDescent="0.35">
      <c r="A3" s="116" t="s">
        <v>232</v>
      </c>
      <c r="B3" s="117" t="s">
        <v>99</v>
      </c>
      <c r="C3" s="118" t="s">
        <v>401</v>
      </c>
      <c r="D3" s="117">
        <v>71996808748</v>
      </c>
      <c r="E3" s="117" t="s">
        <v>98</v>
      </c>
      <c r="F3" s="119">
        <v>53.72</v>
      </c>
      <c r="G3" s="100" t="s">
        <v>59</v>
      </c>
    </row>
    <row r="4" spans="1:7" ht="15" thickBot="1" x14ac:dyDescent="0.35">
      <c r="A4" s="112">
        <v>601</v>
      </c>
      <c r="B4" s="113" t="s">
        <v>560</v>
      </c>
      <c r="C4" s="107"/>
      <c r="D4" s="107"/>
      <c r="E4" s="113" t="s">
        <v>98</v>
      </c>
      <c r="F4" s="113" t="s">
        <v>402</v>
      </c>
      <c r="G4" s="107"/>
    </row>
    <row r="5" spans="1:7" ht="15" thickBot="1" x14ac:dyDescent="0.35">
      <c r="A5" s="116">
        <v>604</v>
      </c>
      <c r="B5" s="117" t="s">
        <v>101</v>
      </c>
      <c r="C5" s="118" t="s">
        <v>401</v>
      </c>
      <c r="D5" s="117">
        <v>71987287368</v>
      </c>
      <c r="E5" s="117" t="s">
        <v>98</v>
      </c>
      <c r="F5" s="119">
        <v>2.88</v>
      </c>
      <c r="G5" s="120"/>
    </row>
    <row r="6" spans="1:7" ht="15" thickBot="1" x14ac:dyDescent="0.35">
      <c r="A6" s="112">
        <v>605</v>
      </c>
      <c r="B6" s="113" t="s">
        <v>102</v>
      </c>
      <c r="C6" s="114" t="s">
        <v>401</v>
      </c>
      <c r="D6" s="113">
        <v>71986813742</v>
      </c>
      <c r="E6" s="113" t="s">
        <v>98</v>
      </c>
      <c r="F6" s="113" t="s">
        <v>402</v>
      </c>
      <c r="G6" s="107"/>
    </row>
    <row r="7" spans="1:7" ht="15" thickBot="1" x14ac:dyDescent="0.35">
      <c r="A7" s="116">
        <v>608</v>
      </c>
      <c r="B7" s="117" t="s">
        <v>103</v>
      </c>
      <c r="C7" s="106" t="s">
        <v>180</v>
      </c>
      <c r="D7" s="117" t="s">
        <v>408</v>
      </c>
      <c r="E7" s="117" t="s">
        <v>98</v>
      </c>
      <c r="F7" s="119">
        <v>20.63</v>
      </c>
      <c r="G7" s="100" t="s">
        <v>59</v>
      </c>
    </row>
    <row r="8" spans="1:7" ht="15" thickBot="1" x14ac:dyDescent="0.35">
      <c r="A8" s="112">
        <v>611</v>
      </c>
      <c r="B8" s="113" t="s">
        <v>104</v>
      </c>
      <c r="C8" s="114" t="s">
        <v>401</v>
      </c>
      <c r="D8" s="113">
        <v>71986219300</v>
      </c>
      <c r="E8" s="113" t="s">
        <v>98</v>
      </c>
      <c r="F8" s="115">
        <v>105.75</v>
      </c>
      <c r="G8" s="102" t="s">
        <v>59</v>
      </c>
    </row>
    <row r="9" spans="1:7" ht="15" thickBot="1" x14ac:dyDescent="0.35">
      <c r="A9" s="116">
        <v>612</v>
      </c>
      <c r="B9" s="117" t="s">
        <v>203</v>
      </c>
      <c r="C9" s="120"/>
      <c r="D9" s="120"/>
      <c r="E9" s="117" t="s">
        <v>98</v>
      </c>
      <c r="F9" s="119">
        <v>2.2599999999999998</v>
      </c>
      <c r="G9" s="120"/>
    </row>
    <row r="10" spans="1:7" ht="15" thickBot="1" x14ac:dyDescent="0.35">
      <c r="A10" s="112" t="s">
        <v>233</v>
      </c>
      <c r="B10" s="113" t="s">
        <v>89</v>
      </c>
      <c r="C10" s="114" t="s">
        <v>401</v>
      </c>
      <c r="D10" s="113">
        <v>71986016552</v>
      </c>
      <c r="E10" s="113" t="s">
        <v>90</v>
      </c>
      <c r="F10" s="115">
        <v>215.8</v>
      </c>
      <c r="G10" s="102" t="s">
        <v>59</v>
      </c>
    </row>
    <row r="11" spans="1:7" ht="15" thickBot="1" x14ac:dyDescent="0.35">
      <c r="A11" s="116" t="s">
        <v>234</v>
      </c>
      <c r="B11" s="117" t="s">
        <v>409</v>
      </c>
      <c r="C11" s="118" t="s">
        <v>401</v>
      </c>
      <c r="D11" s="117">
        <v>71988846224</v>
      </c>
      <c r="E11" s="117" t="s">
        <v>90</v>
      </c>
      <c r="F11" s="119">
        <v>215.8</v>
      </c>
      <c r="G11" s="100" t="s">
        <v>59</v>
      </c>
    </row>
    <row r="12" spans="1:7" ht="15" thickBot="1" x14ac:dyDescent="0.35">
      <c r="A12" s="112">
        <v>5101</v>
      </c>
      <c r="B12" s="113" t="s">
        <v>92</v>
      </c>
      <c r="C12" s="114" t="s">
        <v>401</v>
      </c>
      <c r="D12" s="113">
        <v>71986048550</v>
      </c>
      <c r="E12" s="113" t="s">
        <v>90</v>
      </c>
      <c r="F12" s="115">
        <v>96.73</v>
      </c>
      <c r="G12" s="102" t="s">
        <v>59</v>
      </c>
    </row>
    <row r="13" spans="1:7" ht="15" thickBot="1" x14ac:dyDescent="0.35">
      <c r="A13" s="116">
        <v>5102</v>
      </c>
      <c r="B13" s="117" t="s">
        <v>207</v>
      </c>
      <c r="C13" s="120"/>
      <c r="D13" s="120"/>
      <c r="E13" s="117" t="s">
        <v>857</v>
      </c>
      <c r="F13" s="119">
        <v>19.489999999999998</v>
      </c>
      <c r="G13" s="120"/>
    </row>
    <row r="14" spans="1:7" ht="15" thickBot="1" x14ac:dyDescent="0.35">
      <c r="A14" s="112">
        <v>5103</v>
      </c>
      <c r="B14" s="113" t="s">
        <v>198</v>
      </c>
      <c r="C14" s="114" t="s">
        <v>401</v>
      </c>
      <c r="D14" s="207">
        <v>71989380234</v>
      </c>
      <c r="E14" s="113" t="s">
        <v>90</v>
      </c>
      <c r="F14" s="115">
        <v>146.51</v>
      </c>
      <c r="G14" s="102" t="s">
        <v>59</v>
      </c>
    </row>
    <row r="15" spans="1:7" ht="15" thickBot="1" x14ac:dyDescent="0.35">
      <c r="A15" s="116">
        <v>5104</v>
      </c>
      <c r="B15" s="117" t="s">
        <v>95</v>
      </c>
      <c r="C15" s="118" t="s">
        <v>401</v>
      </c>
      <c r="D15" s="117">
        <v>71986010133</v>
      </c>
      <c r="E15" s="117" t="s">
        <v>90</v>
      </c>
      <c r="F15" s="119">
        <v>130</v>
      </c>
      <c r="G15" s="100" t="s">
        <v>59</v>
      </c>
    </row>
    <row r="16" spans="1:7" ht="15" thickBot="1" x14ac:dyDescent="0.35">
      <c r="A16" s="112">
        <v>5105</v>
      </c>
      <c r="B16" s="113" t="s">
        <v>96</v>
      </c>
      <c r="C16" s="114" t="s">
        <v>401</v>
      </c>
      <c r="D16" s="113">
        <v>71985318152</v>
      </c>
      <c r="E16" s="113" t="s">
        <v>90</v>
      </c>
      <c r="F16" s="115">
        <v>34.11</v>
      </c>
      <c r="G16" s="102" t="s">
        <v>59</v>
      </c>
    </row>
    <row r="17" spans="1:7" ht="15" thickBot="1" x14ac:dyDescent="0.35">
      <c r="A17" s="116">
        <v>5106</v>
      </c>
      <c r="B17" s="117" t="s">
        <v>858</v>
      </c>
      <c r="C17" s="120"/>
      <c r="D17" s="120"/>
      <c r="E17" s="117" t="s">
        <v>859</v>
      </c>
      <c r="F17" s="119">
        <v>4.76</v>
      </c>
      <c r="G17" s="120"/>
    </row>
    <row r="18" spans="1:7" ht="15" thickBot="1" x14ac:dyDescent="0.35">
      <c r="A18" s="112" t="s">
        <v>235</v>
      </c>
      <c r="B18" s="113" t="s">
        <v>105</v>
      </c>
      <c r="C18" s="114" t="s">
        <v>401</v>
      </c>
      <c r="D18" s="113">
        <v>71985383005</v>
      </c>
      <c r="E18" s="113" t="s">
        <v>106</v>
      </c>
      <c r="F18" s="115">
        <v>143.85</v>
      </c>
      <c r="G18" s="102" t="s">
        <v>59</v>
      </c>
    </row>
    <row r="19" spans="1:7" ht="27.6" thickBot="1" x14ac:dyDescent="0.35">
      <c r="A19" s="116" t="s">
        <v>236</v>
      </c>
      <c r="B19" s="117" t="s">
        <v>211</v>
      </c>
      <c r="C19" s="129" t="s">
        <v>171</v>
      </c>
      <c r="D19" s="117">
        <v>72632275504</v>
      </c>
      <c r="E19" s="117" t="s">
        <v>106</v>
      </c>
      <c r="F19" s="119">
        <v>143.85</v>
      </c>
      <c r="G19" s="100" t="s">
        <v>59</v>
      </c>
    </row>
    <row r="20" spans="1:7" ht="15" thickBot="1" x14ac:dyDescent="0.35">
      <c r="A20" s="112">
        <v>5202</v>
      </c>
      <c r="B20" s="113" t="s">
        <v>108</v>
      </c>
      <c r="C20" s="114" t="s">
        <v>401</v>
      </c>
      <c r="D20" s="113">
        <v>71988543278</v>
      </c>
      <c r="E20" s="113" t="s">
        <v>106</v>
      </c>
      <c r="F20" s="115">
        <v>39.32</v>
      </c>
      <c r="G20" s="102" t="s">
        <v>59</v>
      </c>
    </row>
    <row r="21" spans="1:7" ht="15" thickBot="1" x14ac:dyDescent="0.35">
      <c r="A21" s="116">
        <v>5203</v>
      </c>
      <c r="B21" s="117" t="s">
        <v>109</v>
      </c>
      <c r="C21" s="129" t="s">
        <v>171</v>
      </c>
      <c r="D21" s="117">
        <v>37113100520</v>
      </c>
      <c r="E21" s="117" t="s">
        <v>106</v>
      </c>
      <c r="F21" s="119">
        <v>278.77999999999997</v>
      </c>
      <c r="G21" s="100" t="s">
        <v>59</v>
      </c>
    </row>
    <row r="22" spans="1:7" ht="15" thickBot="1" x14ac:dyDescent="0.35">
      <c r="A22" s="112">
        <v>5204</v>
      </c>
      <c r="B22" s="113" t="s">
        <v>110</v>
      </c>
      <c r="C22" s="114" t="s">
        <v>401</v>
      </c>
      <c r="D22" s="107"/>
      <c r="E22" s="113" t="s">
        <v>106</v>
      </c>
      <c r="F22" s="113" t="s">
        <v>402</v>
      </c>
      <c r="G22" s="107"/>
    </row>
    <row r="23" spans="1:7" ht="15" thickBot="1" x14ac:dyDescent="0.35">
      <c r="A23" s="116">
        <v>5205</v>
      </c>
      <c r="B23" s="117" t="s">
        <v>111</v>
      </c>
      <c r="C23" s="118" t="s">
        <v>401</v>
      </c>
      <c r="D23" s="117">
        <v>71988145389</v>
      </c>
      <c r="E23" s="117" t="s">
        <v>106</v>
      </c>
      <c r="F23" s="119">
        <v>71.319999999999993</v>
      </c>
      <c r="G23" s="100" t="s">
        <v>59</v>
      </c>
    </row>
    <row r="24" spans="1:7" ht="15" thickBot="1" x14ac:dyDescent="0.35">
      <c r="A24" s="112" t="s">
        <v>237</v>
      </c>
      <c r="B24" s="113" t="s">
        <v>112</v>
      </c>
      <c r="C24" s="138" t="s">
        <v>171</v>
      </c>
      <c r="D24" s="207">
        <v>3201968528</v>
      </c>
      <c r="E24" s="113" t="s">
        <v>113</v>
      </c>
      <c r="F24" s="115">
        <v>161.94999999999999</v>
      </c>
      <c r="G24" s="102" t="s">
        <v>59</v>
      </c>
    </row>
    <row r="25" spans="1:7" ht="15" thickBot="1" x14ac:dyDescent="0.35">
      <c r="A25" s="116" t="s">
        <v>238</v>
      </c>
      <c r="B25" s="117" t="s">
        <v>114</v>
      </c>
      <c r="C25" s="129" t="s">
        <v>171</v>
      </c>
      <c r="D25" s="117">
        <v>38480506504</v>
      </c>
      <c r="E25" s="117" t="s">
        <v>113</v>
      </c>
      <c r="F25" s="119">
        <v>161.94999999999999</v>
      </c>
      <c r="G25" s="100" t="s">
        <v>59</v>
      </c>
    </row>
    <row r="26" spans="1:7" ht="15" thickBot="1" x14ac:dyDescent="0.35">
      <c r="A26" s="112">
        <v>6201</v>
      </c>
      <c r="B26" s="113" t="s">
        <v>115</v>
      </c>
      <c r="C26" s="114" t="s">
        <v>401</v>
      </c>
      <c r="D26" s="113">
        <v>71993582915</v>
      </c>
      <c r="E26" s="113" t="s">
        <v>113</v>
      </c>
      <c r="F26" s="115">
        <v>65.28</v>
      </c>
      <c r="G26" s="102" t="s">
        <v>59</v>
      </c>
    </row>
    <row r="27" spans="1:7" ht="15" thickBot="1" x14ac:dyDescent="0.35">
      <c r="A27" s="116">
        <v>6202</v>
      </c>
      <c r="B27" s="117" t="s">
        <v>111</v>
      </c>
      <c r="C27" s="129" t="s">
        <v>171</v>
      </c>
      <c r="D27" s="120"/>
      <c r="E27" s="117" t="s">
        <v>113</v>
      </c>
      <c r="F27" s="119">
        <v>29.01</v>
      </c>
      <c r="G27" s="120"/>
    </row>
    <row r="28" spans="1:7" ht="15" thickBot="1" x14ac:dyDescent="0.35">
      <c r="A28" s="112">
        <v>6203</v>
      </c>
      <c r="B28" s="113" t="s">
        <v>117</v>
      </c>
      <c r="C28" s="98" t="s">
        <v>180</v>
      </c>
      <c r="D28" s="113" t="s">
        <v>410</v>
      </c>
      <c r="E28" s="113" t="s">
        <v>113</v>
      </c>
      <c r="F28" s="115">
        <v>79.099999999999994</v>
      </c>
      <c r="G28" s="102" t="s">
        <v>59</v>
      </c>
    </row>
    <row r="29" spans="1:7" ht="15" thickBot="1" x14ac:dyDescent="0.35">
      <c r="A29" s="116">
        <v>6204</v>
      </c>
      <c r="B29" s="117" t="s">
        <v>118</v>
      </c>
      <c r="C29" s="118" t="s">
        <v>401</v>
      </c>
      <c r="D29" s="117">
        <v>71993462654</v>
      </c>
      <c r="E29" s="117" t="s">
        <v>113</v>
      </c>
      <c r="F29" s="117" t="s">
        <v>402</v>
      </c>
      <c r="G29" s="120"/>
    </row>
    <row r="30" spans="1:7" ht="15" thickBot="1" x14ac:dyDescent="0.35">
      <c r="A30" s="112">
        <v>6207</v>
      </c>
      <c r="B30" s="113" t="s">
        <v>119</v>
      </c>
      <c r="C30" s="114" t="s">
        <v>401</v>
      </c>
      <c r="D30" s="113">
        <v>71986148544</v>
      </c>
      <c r="E30" s="113" t="s">
        <v>113</v>
      </c>
      <c r="F30" s="115">
        <v>59.25</v>
      </c>
      <c r="G30" s="102" t="s">
        <v>59</v>
      </c>
    </row>
    <row r="31" spans="1:7" ht="15" thickBot="1" x14ac:dyDescent="0.35">
      <c r="A31" s="116">
        <v>6209</v>
      </c>
      <c r="B31" s="117" t="s">
        <v>564</v>
      </c>
      <c r="C31" s="118" t="s">
        <v>401</v>
      </c>
      <c r="D31" s="120"/>
      <c r="E31" s="117" t="s">
        <v>113</v>
      </c>
      <c r="F31" s="119">
        <v>96.44</v>
      </c>
      <c r="G31" s="120"/>
    </row>
    <row r="32" spans="1:7" ht="27.6" thickBot="1" x14ac:dyDescent="0.35">
      <c r="A32" s="112" t="s">
        <v>239</v>
      </c>
      <c r="B32" s="113" t="s">
        <v>121</v>
      </c>
      <c r="C32" s="98" t="s">
        <v>180</v>
      </c>
      <c r="D32" s="113" t="s">
        <v>411</v>
      </c>
      <c r="E32" s="113" t="s">
        <v>122</v>
      </c>
      <c r="F32" s="113" t="s">
        <v>402</v>
      </c>
      <c r="G32" s="107"/>
    </row>
    <row r="33" spans="1:7" ht="27.6" thickBot="1" x14ac:dyDescent="0.35">
      <c r="A33" s="116" t="s">
        <v>240</v>
      </c>
      <c r="B33" s="117" t="s">
        <v>123</v>
      </c>
      <c r="C33" s="118" t="s">
        <v>401</v>
      </c>
      <c r="D33" s="117">
        <v>71991553912</v>
      </c>
      <c r="E33" s="117" t="s">
        <v>122</v>
      </c>
      <c r="F33" s="117" t="s">
        <v>402</v>
      </c>
      <c r="G33" s="120"/>
    </row>
    <row r="34" spans="1:7" ht="27.6" thickBot="1" x14ac:dyDescent="0.35">
      <c r="A34" s="112">
        <v>6301</v>
      </c>
      <c r="B34" s="113" t="s">
        <v>124</v>
      </c>
      <c r="C34" s="98" t="s">
        <v>180</v>
      </c>
      <c r="D34" s="113" t="s">
        <v>412</v>
      </c>
      <c r="E34" s="113" t="s">
        <v>122</v>
      </c>
      <c r="F34" s="115">
        <v>7.06</v>
      </c>
      <c r="G34" s="102" t="s">
        <v>59</v>
      </c>
    </row>
    <row r="35" spans="1:7" ht="15" thickBot="1" x14ac:dyDescent="0.35">
      <c r="A35" s="116">
        <v>6302</v>
      </c>
      <c r="B35" s="117" t="s">
        <v>125</v>
      </c>
      <c r="C35" s="118" t="s">
        <v>401</v>
      </c>
      <c r="D35" s="117">
        <v>71985080718</v>
      </c>
      <c r="E35" s="117" t="s">
        <v>122</v>
      </c>
      <c r="F35" s="117" t="s">
        <v>402</v>
      </c>
      <c r="G35" s="120"/>
    </row>
    <row r="36" spans="1:7" ht="27.6" thickBot="1" x14ac:dyDescent="0.35">
      <c r="A36" s="112">
        <v>6303</v>
      </c>
      <c r="B36" s="113" t="s">
        <v>126</v>
      </c>
      <c r="C36" s="98" t="s">
        <v>180</v>
      </c>
      <c r="D36" s="113" t="s">
        <v>216</v>
      </c>
      <c r="E36" s="113" t="s">
        <v>122</v>
      </c>
      <c r="F36" s="113" t="s">
        <v>402</v>
      </c>
      <c r="G36" s="107"/>
    </row>
    <row r="37" spans="1:7" ht="15" thickBot="1" x14ac:dyDescent="0.35">
      <c r="A37" s="116">
        <v>6304</v>
      </c>
      <c r="B37" s="117" t="s">
        <v>127</v>
      </c>
      <c r="C37" s="120"/>
      <c r="D37" s="117" t="s">
        <v>413</v>
      </c>
      <c r="E37" s="117" t="s">
        <v>122</v>
      </c>
      <c r="F37" s="119">
        <v>12.22</v>
      </c>
      <c r="G37" s="120"/>
    </row>
    <row r="38" spans="1:7" ht="15" thickBot="1" x14ac:dyDescent="0.35">
      <c r="A38" s="112" t="s">
        <v>241</v>
      </c>
      <c r="B38" s="113" t="s">
        <v>128</v>
      </c>
      <c r="C38" s="107"/>
      <c r="D38" s="113" t="s">
        <v>413</v>
      </c>
      <c r="E38" s="113" t="s">
        <v>129</v>
      </c>
      <c r="F38" s="115">
        <v>70.040000000000006</v>
      </c>
      <c r="G38" s="107"/>
    </row>
    <row r="39" spans="1:7" ht="15" thickBot="1" x14ac:dyDescent="0.35">
      <c r="A39" s="116" t="s">
        <v>242</v>
      </c>
      <c r="B39" s="117" t="s">
        <v>217</v>
      </c>
      <c r="C39" s="118" t="s">
        <v>401</v>
      </c>
      <c r="D39" s="117">
        <v>71981642589</v>
      </c>
      <c r="E39" s="117" t="s">
        <v>129</v>
      </c>
      <c r="F39" s="119">
        <v>70.040000000000006</v>
      </c>
      <c r="G39" s="100" t="s">
        <v>59</v>
      </c>
    </row>
    <row r="40" spans="1:7" ht="15" thickBot="1" x14ac:dyDescent="0.35">
      <c r="A40" s="112" t="s">
        <v>242</v>
      </c>
      <c r="B40" s="113" t="s">
        <v>218</v>
      </c>
      <c r="C40" s="114" t="s">
        <v>401</v>
      </c>
      <c r="D40" s="113">
        <v>71985322314</v>
      </c>
      <c r="E40" s="113" t="s">
        <v>129</v>
      </c>
      <c r="F40" s="115">
        <v>70.040000000000006</v>
      </c>
      <c r="G40" s="102" t="s">
        <v>59</v>
      </c>
    </row>
    <row r="41" spans="1:7" ht="15" thickBot="1" x14ac:dyDescent="0.35">
      <c r="A41" s="116">
        <v>7001</v>
      </c>
      <c r="B41" s="117" t="s">
        <v>219</v>
      </c>
      <c r="C41" s="118" t="s">
        <v>401</v>
      </c>
      <c r="D41" s="117">
        <v>71984402777</v>
      </c>
      <c r="E41" s="117" t="s">
        <v>129</v>
      </c>
      <c r="F41" s="119">
        <v>17.57</v>
      </c>
      <c r="G41" s="100" t="s">
        <v>59</v>
      </c>
    </row>
    <row r="42" spans="1:7" ht="15" thickBot="1" x14ac:dyDescent="0.35">
      <c r="A42" s="112">
        <v>7002</v>
      </c>
      <c r="B42" s="113" t="s">
        <v>132</v>
      </c>
      <c r="C42" s="114" t="s">
        <v>401</v>
      </c>
      <c r="D42" s="113">
        <v>71996776985</v>
      </c>
      <c r="E42" s="113" t="s">
        <v>129</v>
      </c>
      <c r="F42" s="115">
        <v>53.42</v>
      </c>
      <c r="G42" s="102" t="s">
        <v>59</v>
      </c>
    </row>
    <row r="43" spans="1:7" ht="15" thickBot="1" x14ac:dyDescent="0.35">
      <c r="A43" s="116">
        <v>7004</v>
      </c>
      <c r="B43" s="117" t="s">
        <v>566</v>
      </c>
      <c r="C43" s="118" t="s">
        <v>401</v>
      </c>
      <c r="D43" s="120"/>
      <c r="E43" s="117" t="s">
        <v>129</v>
      </c>
      <c r="F43" s="119">
        <v>31.43</v>
      </c>
      <c r="G43" s="120"/>
    </row>
    <row r="44" spans="1:7" ht="15" thickBot="1" x14ac:dyDescent="0.35">
      <c r="A44" s="112">
        <v>7005</v>
      </c>
      <c r="B44" s="113" t="s">
        <v>134</v>
      </c>
      <c r="C44" s="114" t="s">
        <v>401</v>
      </c>
      <c r="D44" s="113">
        <v>75988189482</v>
      </c>
      <c r="E44" s="113" t="s">
        <v>129</v>
      </c>
      <c r="F44" s="115">
        <v>14.21</v>
      </c>
      <c r="G44" s="102" t="s">
        <v>59</v>
      </c>
    </row>
    <row r="45" spans="1:7" ht="15" thickBot="1" x14ac:dyDescent="0.35">
      <c r="A45" s="116">
        <v>7006</v>
      </c>
      <c r="B45" s="117" t="s">
        <v>135</v>
      </c>
      <c r="C45" s="118" t="s">
        <v>401</v>
      </c>
      <c r="D45" s="117">
        <v>71987347856</v>
      </c>
      <c r="E45" s="117" t="s">
        <v>129</v>
      </c>
      <c r="F45" s="119">
        <v>27.91</v>
      </c>
      <c r="G45" s="100" t="s">
        <v>59</v>
      </c>
    </row>
    <row r="46" spans="1:7" ht="15" thickBot="1" x14ac:dyDescent="0.35">
      <c r="A46" s="112">
        <v>7007</v>
      </c>
      <c r="B46" s="113" t="s">
        <v>136</v>
      </c>
      <c r="C46" s="114" t="s">
        <v>401</v>
      </c>
      <c r="D46" s="113">
        <v>71987349140</v>
      </c>
      <c r="E46" s="113" t="s">
        <v>129</v>
      </c>
      <c r="F46" s="113" t="s">
        <v>402</v>
      </c>
      <c r="G46" s="107"/>
    </row>
    <row r="47" spans="1:7" ht="15" thickBot="1" x14ac:dyDescent="0.35">
      <c r="A47" s="116" t="s">
        <v>243</v>
      </c>
      <c r="B47" s="117" t="s">
        <v>137</v>
      </c>
      <c r="C47" s="118" t="s">
        <v>401</v>
      </c>
      <c r="D47" s="117">
        <v>71988748667</v>
      </c>
      <c r="E47" s="117" t="s">
        <v>138</v>
      </c>
      <c r="F47" s="119">
        <v>117.65</v>
      </c>
      <c r="G47" s="100" t="s">
        <v>59</v>
      </c>
    </row>
    <row r="48" spans="1:7" ht="27.6" thickBot="1" x14ac:dyDescent="0.35">
      <c r="A48" s="112" t="s">
        <v>244</v>
      </c>
      <c r="B48" s="113" t="s">
        <v>139</v>
      </c>
      <c r="C48" s="98" t="s">
        <v>180</v>
      </c>
      <c r="D48" s="113" t="s">
        <v>221</v>
      </c>
      <c r="E48" s="113" t="s">
        <v>138</v>
      </c>
      <c r="F48" s="115">
        <v>117.65</v>
      </c>
      <c r="G48" s="102" t="s">
        <v>59</v>
      </c>
    </row>
    <row r="49" spans="1:7" ht="15" thickBot="1" x14ac:dyDescent="0.35">
      <c r="A49" s="116">
        <v>7101</v>
      </c>
      <c r="B49" s="117" t="s">
        <v>140</v>
      </c>
      <c r="C49" s="118" t="s">
        <v>401</v>
      </c>
      <c r="D49" s="117">
        <v>71999550505</v>
      </c>
      <c r="E49" s="117" t="s">
        <v>138</v>
      </c>
      <c r="F49" s="119">
        <v>26.04</v>
      </c>
      <c r="G49" s="100" t="s">
        <v>59</v>
      </c>
    </row>
    <row r="50" spans="1:7" ht="15" thickBot="1" x14ac:dyDescent="0.35">
      <c r="A50" s="112">
        <v>7102</v>
      </c>
      <c r="B50" s="113" t="s">
        <v>141</v>
      </c>
      <c r="C50" s="114" t="s">
        <v>401</v>
      </c>
      <c r="D50" s="113">
        <v>71986793619</v>
      </c>
      <c r="E50" s="113" t="s">
        <v>138</v>
      </c>
      <c r="F50" s="115">
        <v>70.88</v>
      </c>
      <c r="G50" s="102" t="s">
        <v>59</v>
      </c>
    </row>
    <row r="51" spans="1:7" ht="15" thickBot="1" x14ac:dyDescent="0.35">
      <c r="A51" s="116">
        <v>7103</v>
      </c>
      <c r="B51" s="117" t="s">
        <v>142</v>
      </c>
      <c r="C51" s="129" t="s">
        <v>171</v>
      </c>
      <c r="D51" s="206">
        <v>1451381514</v>
      </c>
      <c r="E51" s="117" t="s">
        <v>138</v>
      </c>
      <c r="F51" s="119">
        <v>88.65</v>
      </c>
      <c r="G51" s="100" t="s">
        <v>59</v>
      </c>
    </row>
    <row r="52" spans="1:7" ht="15" thickBot="1" x14ac:dyDescent="0.35">
      <c r="A52" s="112">
        <v>7104</v>
      </c>
      <c r="B52" s="113" t="s">
        <v>143</v>
      </c>
      <c r="C52" s="138" t="s">
        <v>171</v>
      </c>
      <c r="D52" s="113">
        <v>75983193760</v>
      </c>
      <c r="E52" s="113" t="s">
        <v>138</v>
      </c>
      <c r="F52" s="115">
        <v>19.190000000000001</v>
      </c>
      <c r="G52" s="98" t="s">
        <v>398</v>
      </c>
    </row>
    <row r="53" spans="1:7" ht="15" thickBot="1" x14ac:dyDescent="0.35">
      <c r="A53" s="116">
        <v>7105</v>
      </c>
      <c r="B53" s="117" t="s">
        <v>144</v>
      </c>
      <c r="C53" s="118" t="s">
        <v>401</v>
      </c>
      <c r="D53" s="117">
        <v>71992199202</v>
      </c>
      <c r="E53" s="117" t="s">
        <v>138</v>
      </c>
      <c r="F53" s="119">
        <v>30.54</v>
      </c>
      <c r="G53" s="100" t="s">
        <v>59</v>
      </c>
    </row>
    <row r="54" spans="1:7" ht="15" thickBot="1" x14ac:dyDescent="0.35">
      <c r="A54" s="112" t="s">
        <v>245</v>
      </c>
      <c r="B54" s="113" t="s">
        <v>145</v>
      </c>
      <c r="C54" s="138" t="s">
        <v>171</v>
      </c>
      <c r="D54" s="113" t="s">
        <v>860</v>
      </c>
      <c r="E54" s="113" t="s">
        <v>146</v>
      </c>
      <c r="F54" s="115">
        <v>155.51</v>
      </c>
      <c r="G54" s="102" t="s">
        <v>59</v>
      </c>
    </row>
    <row r="55" spans="1:7" ht="15" thickBot="1" x14ac:dyDescent="0.35">
      <c r="A55" s="116" t="s">
        <v>246</v>
      </c>
      <c r="B55" s="117" t="s">
        <v>861</v>
      </c>
      <c r="C55" s="118" t="s">
        <v>401</v>
      </c>
      <c r="D55" s="117">
        <v>71981161925</v>
      </c>
      <c r="E55" s="117" t="s">
        <v>146</v>
      </c>
      <c r="F55" s="119">
        <v>155.51</v>
      </c>
      <c r="G55" s="100" t="s">
        <v>59</v>
      </c>
    </row>
    <row r="56" spans="1:7" ht="15" thickBot="1" x14ac:dyDescent="0.35">
      <c r="A56" s="112">
        <v>8102</v>
      </c>
      <c r="B56" s="113" t="s">
        <v>148</v>
      </c>
      <c r="C56" s="138" t="s">
        <v>171</v>
      </c>
      <c r="D56" s="113" t="s">
        <v>862</v>
      </c>
      <c r="E56" s="113" t="s">
        <v>146</v>
      </c>
      <c r="F56" s="115">
        <v>56.84</v>
      </c>
      <c r="G56" s="102" t="s">
        <v>59</v>
      </c>
    </row>
    <row r="57" spans="1:7" ht="15" thickBot="1" x14ac:dyDescent="0.35">
      <c r="A57" s="116">
        <v>8104</v>
      </c>
      <c r="B57" s="117" t="s">
        <v>126</v>
      </c>
      <c r="C57" s="118" t="s">
        <v>401</v>
      </c>
      <c r="D57" s="117">
        <v>71992930060</v>
      </c>
      <c r="E57" s="117" t="s">
        <v>146</v>
      </c>
      <c r="F57" s="119">
        <v>27.44</v>
      </c>
      <c r="G57" s="100" t="s">
        <v>59</v>
      </c>
    </row>
    <row r="58" spans="1:7" ht="15" thickBot="1" x14ac:dyDescent="0.35">
      <c r="A58" s="112">
        <v>8105</v>
      </c>
      <c r="B58" s="113" t="s">
        <v>131</v>
      </c>
      <c r="C58" s="114" t="s">
        <v>401</v>
      </c>
      <c r="D58" s="107"/>
      <c r="E58" s="113" t="s">
        <v>146</v>
      </c>
      <c r="F58" s="115">
        <v>224.86</v>
      </c>
      <c r="G58" s="107"/>
    </row>
    <row r="59" spans="1:7" ht="15" thickBot="1" x14ac:dyDescent="0.35">
      <c r="A59" s="116">
        <v>8106</v>
      </c>
      <c r="B59" s="117" t="s">
        <v>151</v>
      </c>
      <c r="C59" s="118" t="s">
        <v>401</v>
      </c>
      <c r="D59" s="117">
        <v>71996759987</v>
      </c>
      <c r="E59" s="117" t="s">
        <v>146</v>
      </c>
      <c r="F59" s="119">
        <v>1.88</v>
      </c>
      <c r="G59" s="120"/>
    </row>
    <row r="60" spans="1:7" ht="15" thickBot="1" x14ac:dyDescent="0.35">
      <c r="A60" s="112" t="s">
        <v>247</v>
      </c>
      <c r="B60" s="113" t="s">
        <v>145</v>
      </c>
      <c r="C60" s="138" t="s">
        <v>171</v>
      </c>
      <c r="D60" s="113" t="s">
        <v>860</v>
      </c>
      <c r="E60" s="113" t="s">
        <v>152</v>
      </c>
      <c r="F60" s="115">
        <v>1.1299999999999999</v>
      </c>
      <c r="G60" s="107"/>
    </row>
    <row r="61" spans="1:7" ht="15" thickBot="1" x14ac:dyDescent="0.35">
      <c r="A61" s="116" t="s">
        <v>248</v>
      </c>
      <c r="B61" s="117" t="s">
        <v>153</v>
      </c>
      <c r="C61" s="120"/>
      <c r="D61" s="120"/>
      <c r="E61" s="117" t="s">
        <v>152</v>
      </c>
      <c r="F61" s="119">
        <v>1.1299999999999999</v>
      </c>
      <c r="G61" s="120"/>
    </row>
    <row r="62" spans="1:7" ht="15" thickBot="1" x14ac:dyDescent="0.35">
      <c r="A62" s="112" t="s">
        <v>249</v>
      </c>
      <c r="B62" s="113" t="s">
        <v>414</v>
      </c>
      <c r="C62" s="114" t="s">
        <v>401</v>
      </c>
      <c r="D62" s="113">
        <v>71985317992</v>
      </c>
      <c r="E62" s="113" t="s">
        <v>155</v>
      </c>
      <c r="F62" s="115">
        <v>540.48</v>
      </c>
      <c r="G62" s="102" t="s">
        <v>59</v>
      </c>
    </row>
    <row r="63" spans="1:7" ht="27.6" thickBot="1" x14ac:dyDescent="0.35">
      <c r="A63" s="116" t="s">
        <v>250</v>
      </c>
      <c r="B63" s="117" t="s">
        <v>156</v>
      </c>
      <c r="C63" s="118" t="s">
        <v>401</v>
      </c>
      <c r="D63" s="117">
        <v>71988329493</v>
      </c>
      <c r="E63" s="117" t="s">
        <v>155</v>
      </c>
      <c r="F63" s="119">
        <v>540.48</v>
      </c>
      <c r="G63" s="100" t="s">
        <v>59</v>
      </c>
    </row>
    <row r="64" spans="1:7" ht="15" thickBot="1" x14ac:dyDescent="0.35">
      <c r="A64" s="112">
        <v>8402</v>
      </c>
      <c r="B64" s="113" t="s">
        <v>157</v>
      </c>
      <c r="C64" s="114" t="s">
        <v>401</v>
      </c>
      <c r="D64" s="113">
        <v>71981110818</v>
      </c>
      <c r="E64" s="113" t="s">
        <v>155</v>
      </c>
      <c r="F64" s="115">
        <v>69.98</v>
      </c>
      <c r="G64" s="102" t="s">
        <v>59</v>
      </c>
    </row>
    <row r="65" spans="1:7" ht="15" thickBot="1" x14ac:dyDescent="0.35">
      <c r="A65" s="116">
        <v>8403</v>
      </c>
      <c r="B65" s="117" t="s">
        <v>158</v>
      </c>
      <c r="C65" s="118" t="s">
        <v>401</v>
      </c>
      <c r="D65" s="117">
        <v>71991351423</v>
      </c>
      <c r="E65" s="117" t="s">
        <v>155</v>
      </c>
      <c r="F65" s="119">
        <v>784.68</v>
      </c>
      <c r="G65" s="100" t="s">
        <v>59</v>
      </c>
    </row>
    <row r="66" spans="1:7" ht="15" thickBot="1" x14ac:dyDescent="0.35">
      <c r="A66" s="112">
        <v>8405</v>
      </c>
      <c r="B66" s="113" t="s">
        <v>159</v>
      </c>
      <c r="C66" s="114" t="s">
        <v>401</v>
      </c>
      <c r="D66" s="113">
        <v>71987781014</v>
      </c>
      <c r="E66" s="113" t="s">
        <v>155</v>
      </c>
      <c r="F66" s="115">
        <v>61.08</v>
      </c>
      <c r="G66" s="102" t="s">
        <v>59</v>
      </c>
    </row>
    <row r="67" spans="1:7" ht="15" thickBot="1" x14ac:dyDescent="0.35">
      <c r="A67" s="116">
        <v>8406</v>
      </c>
      <c r="B67" s="117" t="s">
        <v>160</v>
      </c>
      <c r="C67" s="129" t="s">
        <v>171</v>
      </c>
      <c r="D67" s="117">
        <v>80132472520</v>
      </c>
      <c r="E67" s="117" t="s">
        <v>155</v>
      </c>
      <c r="F67" s="119">
        <v>15.93</v>
      </c>
      <c r="G67" s="100" t="s">
        <v>59</v>
      </c>
    </row>
    <row r="68" spans="1:7" ht="15" thickBot="1" x14ac:dyDescent="0.35">
      <c r="A68" s="112">
        <v>8407</v>
      </c>
      <c r="B68" s="113" t="s">
        <v>161</v>
      </c>
      <c r="C68" s="114" t="s">
        <v>401</v>
      </c>
      <c r="D68" s="113">
        <v>71986219647</v>
      </c>
      <c r="E68" s="113" t="s">
        <v>155</v>
      </c>
      <c r="F68" s="115">
        <v>149.28</v>
      </c>
      <c r="G68" s="102" t="s">
        <v>59</v>
      </c>
    </row>
    <row r="69" spans="1:7" x14ac:dyDescent="0.3">
      <c r="F69" s="90">
        <f>SUM(F2:F68)</f>
        <v>6063.0099999999993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77C0-21FD-4047-AE2E-BE8965FC612D}">
  <dimension ref="A1:S23"/>
  <sheetViews>
    <sheetView topLeftCell="J1" workbookViewId="0">
      <selection activeCell="H19" sqref="H18:J19"/>
    </sheetView>
  </sheetViews>
  <sheetFormatPr defaultRowHeight="14.4" x14ac:dyDescent="0.3"/>
  <cols>
    <col min="1" max="1" width="30.6640625" bestFit="1" customWidth="1"/>
    <col min="2" max="3" width="23" bestFit="1" customWidth="1"/>
    <col min="4" max="4" width="25.21875" bestFit="1" customWidth="1"/>
    <col min="5" max="5" width="21.21875" bestFit="1" customWidth="1"/>
    <col min="6" max="6" width="19.5546875" bestFit="1" customWidth="1"/>
    <col min="7" max="7" width="15" bestFit="1" customWidth="1"/>
    <col min="8" max="8" width="21.21875" bestFit="1" customWidth="1"/>
    <col min="9" max="9" width="15.88671875" bestFit="1" customWidth="1"/>
    <col min="10" max="10" width="15.5546875" bestFit="1" customWidth="1"/>
    <col min="11" max="11" width="23.5546875" bestFit="1" customWidth="1"/>
    <col min="12" max="13" width="19.5546875" bestFit="1" customWidth="1"/>
    <col min="14" max="14" width="16" bestFit="1" customWidth="1"/>
    <col min="15" max="15" width="17.77734375" bestFit="1" customWidth="1"/>
    <col min="16" max="16" width="19.5546875" bestFit="1" customWidth="1"/>
    <col min="17" max="17" width="16.77734375" bestFit="1" customWidth="1"/>
    <col min="18" max="18" width="16.88671875" bestFit="1" customWidth="1"/>
    <col min="19" max="19" width="19.5546875" bestFit="1" customWidth="1"/>
  </cols>
  <sheetData>
    <row r="1" spans="1:19" ht="23.4" x14ac:dyDescent="0.3">
      <c r="A1" s="289"/>
      <c r="B1" s="289">
        <f>SUBTOTAL(9,Tabela24[APURADO])</f>
        <v>237371.11000000007</v>
      </c>
      <c r="C1" s="289">
        <f>SUBTOTAL(9,Tabela24[PREMIOS PAGO])</f>
        <v>222742.27</v>
      </c>
      <c r="D1" s="289">
        <f>SUBTOTAL(9,Tabela24[Total Comissão Afiliado])</f>
        <v>0</v>
      </c>
      <c r="E1" s="289">
        <f>SUBTOTAL(9,Tabela24[SALDO])</f>
        <v>14628.840000000013</v>
      </c>
      <c r="F1" s="289">
        <f>SUBTOTAL(9,Tabela24[Taxa Adm.])</f>
        <v>1941.1899999999998</v>
      </c>
      <c r="G1" s="289">
        <f>SUBTOTAL(9,Tabela24[DESP CPA])</f>
        <v>0</v>
      </c>
      <c r="H1" s="289">
        <f>SUBTOTAL(9,Tabela24[LIQUIDO 1])</f>
        <v>12687.650000000014</v>
      </c>
      <c r="I1" s="289"/>
      <c r="J1" s="289"/>
      <c r="K1" s="289">
        <f>SUBTOTAL(9,Tabela24[BONUS 1 DEPOSITO])</f>
        <v>70</v>
      </c>
      <c r="L1" s="289">
        <f>SUBTOTAL(9,Tabela24[PARCEIRO 1])</f>
        <v>6413.8250000000071</v>
      </c>
      <c r="M1" s="289">
        <f>SUBTOTAL(9,Tabela24[LIQUIDO 2])</f>
        <v>6343.8250000000071</v>
      </c>
      <c r="N1" s="289">
        <f>SUBTOTAL(9,Tabela24[DESP CPA2])</f>
        <v>50</v>
      </c>
      <c r="O1" s="289">
        <f>SUBTOTAL(9,Tabela24[DESP BONUS])</f>
        <v>70</v>
      </c>
      <c r="P1" s="289">
        <f>SUBTOTAL(9,Tabela24[LIQUIDO 3])</f>
        <v>6223.8250000000071</v>
      </c>
      <c r="Q1" s="289">
        <f>SUBTOTAL(9,Tabela24[PARCEIRO 2])</f>
        <v>0</v>
      </c>
      <c r="R1" s="289">
        <f>SUBTOTAL(9,Tabela24[PARCEIRO 3])</f>
        <v>622.38250000000085</v>
      </c>
      <c r="S1" s="289">
        <f>SUBTOTAL(9,Tabela24[EMPRESA])</f>
        <v>5601.4425000000074</v>
      </c>
    </row>
    <row r="2" spans="1:19" x14ac:dyDescent="0.3">
      <c r="A2" s="4" t="s">
        <v>251</v>
      </c>
      <c r="B2" s="76" t="s">
        <v>576</v>
      </c>
      <c r="C2" s="76" t="s">
        <v>884</v>
      </c>
      <c r="D2" s="4" t="s">
        <v>885</v>
      </c>
      <c r="E2" s="76" t="s">
        <v>579</v>
      </c>
      <c r="F2" s="76" t="s">
        <v>886</v>
      </c>
      <c r="G2" s="76" t="s">
        <v>588</v>
      </c>
      <c r="H2" s="76" t="s">
        <v>887</v>
      </c>
      <c r="I2" s="4" t="s">
        <v>583</v>
      </c>
      <c r="J2" s="4" t="s">
        <v>584</v>
      </c>
      <c r="K2" s="76" t="s">
        <v>888</v>
      </c>
      <c r="L2" s="76" t="s">
        <v>586</v>
      </c>
      <c r="M2" s="4" t="s">
        <v>587</v>
      </c>
      <c r="N2" s="76" t="s">
        <v>889</v>
      </c>
      <c r="O2" s="76" t="s">
        <v>589</v>
      </c>
      <c r="P2" s="76" t="s">
        <v>590</v>
      </c>
      <c r="Q2" s="76" t="s">
        <v>591</v>
      </c>
      <c r="R2" s="76" t="s">
        <v>592</v>
      </c>
      <c r="S2" s="76" t="s">
        <v>593</v>
      </c>
    </row>
    <row r="3" spans="1:19" x14ac:dyDescent="0.3">
      <c r="A3" s="4" t="s">
        <v>69</v>
      </c>
      <c r="B3" s="76">
        <v>3201.26</v>
      </c>
      <c r="C3" s="76">
        <v>2536.79</v>
      </c>
      <c r="D3" s="4">
        <v>0</v>
      </c>
      <c r="E3" s="76">
        <f>Tabela24[[#This Row],[APURADO]]-Tabela24[[#This Row],[PREMIOS PAGO]]</f>
        <v>664.47000000000025</v>
      </c>
      <c r="F3" s="76">
        <v>99.69</v>
      </c>
      <c r="G3" s="76">
        <v>0</v>
      </c>
      <c r="H3" s="76">
        <f>Tabela24[[#This Row],[SALDO]]-Tabela24[[#This Row],[Taxa Adm.]]-Tabela24[[#This Row],[DESP CPA]]</f>
        <v>564.7800000000002</v>
      </c>
      <c r="I3" s="290">
        <v>0.5</v>
      </c>
      <c r="J3" s="290">
        <v>0.5</v>
      </c>
      <c r="K3" s="76">
        <v>0</v>
      </c>
      <c r="L3" s="76">
        <f>Tabela24[[#This Row],[LIQUIDO 1]]*Tabela24[[#This Row],[% PARCEIRO]]+Tabela24[[#This Row],[BONUS 1 DEPOSITO]]</f>
        <v>282.3900000000001</v>
      </c>
      <c r="M3" s="76">
        <f>(Tabela24[[#This Row],[LIQUIDO 1]]*Tabela24[[#This Row],[% EMPRESA]])</f>
        <v>282.3900000000001</v>
      </c>
      <c r="N3" s="76">
        <v>0</v>
      </c>
      <c r="O3" s="76">
        <f>Tabela24[[#This Row],[BONUS 1 DEPOSITO]]</f>
        <v>0</v>
      </c>
      <c r="P3" s="76">
        <f>Tabela24[[#This Row],[LIQUIDO 2]]-Tabela24[[#This Row],[DESP CPA2]]-Tabela24[[#This Row],[DESP BONUS]]</f>
        <v>282.3900000000001</v>
      </c>
      <c r="Q3" s="76">
        <v>0</v>
      </c>
      <c r="R3" s="76">
        <f>(Tabela24[[#This Row],[LIQUIDO 3]]-Tabela24[[#This Row],[PARCEIRO 2]])*0.1</f>
        <v>28.239000000000011</v>
      </c>
      <c r="S3" s="76">
        <f>Tabela24[[#This Row],[LIQUIDO 3]]-Tabela24[[#This Row],[PARCEIRO 2]]-Tabela24[[#This Row],[PARCEIRO 3]]</f>
        <v>254.1510000000001</v>
      </c>
    </row>
    <row r="4" spans="1:19" x14ac:dyDescent="0.3">
      <c r="A4" s="4" t="s">
        <v>385</v>
      </c>
      <c r="B4" s="76">
        <v>307.5</v>
      </c>
      <c r="C4" s="76">
        <v>49</v>
      </c>
      <c r="D4" s="4">
        <v>0</v>
      </c>
      <c r="E4" s="76">
        <f>Tabela24[[#This Row],[APURADO]]-Tabela24[[#This Row],[PREMIOS PAGO]]</f>
        <v>258.5</v>
      </c>
      <c r="F4" s="76">
        <v>0</v>
      </c>
      <c r="G4" s="76">
        <v>0</v>
      </c>
      <c r="H4" s="76">
        <f>Tabela24[[#This Row],[SALDO]]-Tabela24[[#This Row],[Taxa Adm.]]-Tabela24[[#This Row],[DESP CPA]]</f>
        <v>258.5</v>
      </c>
      <c r="I4" s="290">
        <v>0.5</v>
      </c>
      <c r="J4" s="290">
        <v>0.5</v>
      </c>
      <c r="K4" s="76">
        <v>0</v>
      </c>
      <c r="L4" s="76">
        <f>Tabela24[[#This Row],[LIQUIDO 1]]*Tabela24[[#This Row],[% PARCEIRO]]+Tabela24[[#This Row],[BONUS 1 DEPOSITO]]</f>
        <v>129.25</v>
      </c>
      <c r="M4" s="76">
        <f>(Tabela24[[#This Row],[LIQUIDO 1]]*Tabela24[[#This Row],[% EMPRESA]])</f>
        <v>129.25</v>
      </c>
      <c r="N4" s="76">
        <v>0</v>
      </c>
      <c r="O4" s="76">
        <f>Tabela24[[#This Row],[BONUS 1 DEPOSITO]]</f>
        <v>0</v>
      </c>
      <c r="P4" s="76">
        <f>Tabela24[[#This Row],[LIQUIDO 2]]-Tabela24[[#This Row],[DESP CPA2]]-Tabela24[[#This Row],[DESP BONUS]]</f>
        <v>129.25</v>
      </c>
      <c r="Q4" s="76">
        <v>0</v>
      </c>
      <c r="R4" s="76">
        <f>(Tabela24[[#This Row],[LIQUIDO 3]]-Tabela24[[#This Row],[PARCEIRO 2]])*0.1</f>
        <v>12.925000000000001</v>
      </c>
      <c r="S4" s="76">
        <f>Tabela24[[#This Row],[LIQUIDO 3]]-Tabela24[[#This Row],[PARCEIRO 2]]-Tabela24[[#This Row],[PARCEIRO 3]]</f>
        <v>116.325</v>
      </c>
    </row>
    <row r="5" spans="1:19" x14ac:dyDescent="0.3">
      <c r="A5" s="4" t="s">
        <v>48</v>
      </c>
      <c r="B5" s="76">
        <v>3230.04</v>
      </c>
      <c r="C5" s="76">
        <v>2884.15</v>
      </c>
      <c r="D5" s="4">
        <v>0</v>
      </c>
      <c r="E5" s="76">
        <f>Tabela24[[#This Row],[APURADO]]-Tabela24[[#This Row],[PREMIOS PAGO]]</f>
        <v>345.88999999999987</v>
      </c>
      <c r="F5" s="76">
        <v>0</v>
      </c>
      <c r="G5" s="76">
        <v>0</v>
      </c>
      <c r="H5" s="76">
        <f>Tabela24[[#This Row],[SALDO]]-Tabela24[[#This Row],[Taxa Adm.]]-Tabela24[[#This Row],[DESP CPA]]</f>
        <v>345.88999999999987</v>
      </c>
      <c r="I5" s="290">
        <v>0.5</v>
      </c>
      <c r="J5" s="290">
        <v>0.5</v>
      </c>
      <c r="K5" s="76">
        <v>0</v>
      </c>
      <c r="L5" s="76">
        <f>Tabela24[[#This Row],[LIQUIDO 1]]*Tabela24[[#This Row],[% PARCEIRO]]+Tabela24[[#This Row],[BONUS 1 DEPOSITO]]</f>
        <v>172.94499999999994</v>
      </c>
      <c r="M5" s="76">
        <f>(Tabela24[[#This Row],[LIQUIDO 1]]*Tabela24[[#This Row],[% EMPRESA]])</f>
        <v>172.94499999999994</v>
      </c>
      <c r="N5" s="76">
        <v>0</v>
      </c>
      <c r="O5" s="76">
        <f>Tabela24[[#This Row],[BONUS 1 DEPOSITO]]</f>
        <v>0</v>
      </c>
      <c r="P5" s="76">
        <f>Tabela24[[#This Row],[LIQUIDO 2]]-Tabela24[[#This Row],[DESP CPA2]]-Tabela24[[#This Row],[DESP BONUS]]</f>
        <v>172.94499999999994</v>
      </c>
      <c r="Q5" s="76">
        <v>0</v>
      </c>
      <c r="R5" s="76">
        <f>(Tabela24[[#This Row],[LIQUIDO 3]]-Tabela24[[#This Row],[PARCEIRO 2]])*0.1</f>
        <v>17.294499999999996</v>
      </c>
      <c r="S5" s="76">
        <f>Tabela24[[#This Row],[LIQUIDO 3]]-Tabela24[[#This Row],[PARCEIRO 2]]-Tabela24[[#This Row],[PARCEIRO 3]]</f>
        <v>155.65049999999994</v>
      </c>
    </row>
    <row r="6" spans="1:19" x14ac:dyDescent="0.3">
      <c r="A6" s="4" t="s">
        <v>360</v>
      </c>
      <c r="B6" s="76">
        <v>204.44</v>
      </c>
      <c r="C6" s="76">
        <v>135.72</v>
      </c>
      <c r="D6" s="4">
        <v>0</v>
      </c>
      <c r="E6" s="76">
        <f>Tabela24[[#This Row],[APURADO]]-Tabela24[[#This Row],[PREMIOS PAGO]]</f>
        <v>68.72</v>
      </c>
      <c r="F6" s="76">
        <v>10.31</v>
      </c>
      <c r="G6" s="76">
        <v>0</v>
      </c>
      <c r="H6" s="76">
        <f>Tabela24[[#This Row],[SALDO]]-Tabela24[[#This Row],[Taxa Adm.]]-Tabela24[[#This Row],[DESP CPA]]</f>
        <v>58.41</v>
      </c>
      <c r="I6" s="290">
        <v>0.5</v>
      </c>
      <c r="J6" s="290">
        <v>0.5</v>
      </c>
      <c r="K6" s="76">
        <v>0</v>
      </c>
      <c r="L6" s="76">
        <f>Tabela24[[#This Row],[LIQUIDO 1]]*Tabela24[[#This Row],[% PARCEIRO]]+Tabela24[[#This Row],[BONUS 1 DEPOSITO]]</f>
        <v>29.204999999999998</v>
      </c>
      <c r="M6" s="76">
        <f>(Tabela24[[#This Row],[LIQUIDO 1]]*Tabela24[[#This Row],[% EMPRESA]])</f>
        <v>29.204999999999998</v>
      </c>
      <c r="N6" s="76">
        <v>0</v>
      </c>
      <c r="O6" s="76">
        <f>Tabela24[[#This Row],[BONUS 1 DEPOSITO]]</f>
        <v>0</v>
      </c>
      <c r="P6" s="76">
        <f>Tabela24[[#This Row],[LIQUIDO 2]]-Tabela24[[#This Row],[DESP CPA2]]-Tabela24[[#This Row],[DESP BONUS]]</f>
        <v>29.204999999999998</v>
      </c>
      <c r="Q6" s="76">
        <v>0</v>
      </c>
      <c r="R6" s="76">
        <f>(Tabela24[[#This Row],[LIQUIDO 3]]-Tabela24[[#This Row],[PARCEIRO 2]])*0.1</f>
        <v>2.9205000000000001</v>
      </c>
      <c r="S6" s="76">
        <f>Tabela24[[#This Row],[LIQUIDO 3]]-Tabela24[[#This Row],[PARCEIRO 2]]-Tabela24[[#This Row],[PARCEIRO 3]]</f>
        <v>26.284499999999998</v>
      </c>
    </row>
    <row r="7" spans="1:19" x14ac:dyDescent="0.3">
      <c r="A7" s="4" t="s">
        <v>386</v>
      </c>
      <c r="B7" s="76">
        <v>8102.22</v>
      </c>
      <c r="C7" s="76">
        <v>7854.97</v>
      </c>
      <c r="D7" s="4">
        <v>0</v>
      </c>
      <c r="E7" s="76">
        <f>Tabela24[[#This Row],[APURADO]]-Tabela24[[#This Row],[PREMIOS PAGO]]</f>
        <v>247.25</v>
      </c>
      <c r="F7" s="76">
        <v>37.07</v>
      </c>
      <c r="G7" s="76">
        <v>0</v>
      </c>
      <c r="H7" s="76">
        <f>Tabela24[[#This Row],[SALDO]]-Tabela24[[#This Row],[Taxa Adm.]]-Tabela24[[#This Row],[DESP CPA]]</f>
        <v>210.18</v>
      </c>
      <c r="I7" s="290">
        <v>0.5</v>
      </c>
      <c r="J7" s="290">
        <v>0.5</v>
      </c>
      <c r="K7" s="76">
        <v>10</v>
      </c>
      <c r="L7" s="76">
        <f>Tabela24[[#This Row],[LIQUIDO 1]]*Tabela24[[#This Row],[% PARCEIRO]]+Tabela24[[#This Row],[BONUS 1 DEPOSITO]]</f>
        <v>115.09</v>
      </c>
      <c r="M7" s="76">
        <f>(Tabela24[[#This Row],[LIQUIDO 1]]*Tabela24[[#This Row],[% EMPRESA]])</f>
        <v>105.09</v>
      </c>
      <c r="N7" s="76">
        <v>20</v>
      </c>
      <c r="O7" s="76">
        <f>Tabela24[[#This Row],[BONUS 1 DEPOSITO]]</f>
        <v>10</v>
      </c>
      <c r="P7" s="76">
        <f>Tabela24[[#This Row],[LIQUIDO 2]]-Tabela24[[#This Row],[DESP CPA2]]-Tabela24[[#This Row],[DESP BONUS]]</f>
        <v>75.09</v>
      </c>
      <c r="Q7" s="76">
        <v>0</v>
      </c>
      <c r="R7" s="76">
        <f>(Tabela24[[#This Row],[LIQUIDO 3]]-Tabela24[[#This Row],[PARCEIRO 2]])*0.1</f>
        <v>7.5090000000000003</v>
      </c>
      <c r="S7" s="76">
        <f>Tabela24[[#This Row],[LIQUIDO 3]]-Tabela24[[#This Row],[PARCEIRO 2]]-Tabela24[[#This Row],[PARCEIRO 3]]</f>
        <v>67.581000000000003</v>
      </c>
    </row>
    <row r="8" spans="1:19" x14ac:dyDescent="0.3">
      <c r="A8" s="4" t="s">
        <v>53</v>
      </c>
      <c r="B8" s="76">
        <v>204.5</v>
      </c>
      <c r="C8" s="76">
        <v>138.01</v>
      </c>
      <c r="D8" s="4">
        <v>0</v>
      </c>
      <c r="E8" s="76">
        <f>Tabela24[[#This Row],[APURADO]]-Tabela24[[#This Row],[PREMIOS PAGO]]</f>
        <v>66.490000000000009</v>
      </c>
      <c r="F8" s="76">
        <v>9.99</v>
      </c>
      <c r="G8" s="76">
        <v>0</v>
      </c>
      <c r="H8" s="76">
        <f>Tabela24[[#This Row],[SALDO]]-Tabela24[[#This Row],[Taxa Adm.]]-Tabela24[[#This Row],[DESP CPA]]</f>
        <v>56.500000000000007</v>
      </c>
      <c r="I8" s="290">
        <v>0.5</v>
      </c>
      <c r="J8" s="290">
        <v>0.5</v>
      </c>
      <c r="K8" s="76">
        <v>0</v>
      </c>
      <c r="L8" s="76">
        <f>Tabela24[[#This Row],[LIQUIDO 1]]*Tabela24[[#This Row],[% PARCEIRO]]+Tabela24[[#This Row],[BONUS 1 DEPOSITO]]</f>
        <v>28.250000000000004</v>
      </c>
      <c r="M8" s="76">
        <f>(Tabela24[[#This Row],[LIQUIDO 1]]*Tabela24[[#This Row],[% EMPRESA]])</f>
        <v>28.250000000000004</v>
      </c>
      <c r="N8" s="76">
        <v>0</v>
      </c>
      <c r="O8" s="76">
        <f>Tabela24[[#This Row],[BONUS 1 DEPOSITO]]</f>
        <v>0</v>
      </c>
      <c r="P8" s="76">
        <f>Tabela24[[#This Row],[LIQUIDO 2]]-Tabela24[[#This Row],[DESP CPA2]]-Tabela24[[#This Row],[DESP BONUS]]</f>
        <v>28.250000000000004</v>
      </c>
      <c r="Q8" s="76">
        <v>0</v>
      </c>
      <c r="R8" s="76">
        <f>(Tabela24[[#This Row],[LIQUIDO 3]]-Tabela24[[#This Row],[PARCEIRO 2]])*0.1</f>
        <v>2.8250000000000006</v>
      </c>
      <c r="S8" s="76">
        <f>Tabela24[[#This Row],[LIQUIDO 3]]-Tabela24[[#This Row],[PARCEIRO 2]]-Tabela24[[#This Row],[PARCEIRO 3]]</f>
        <v>25.425000000000004</v>
      </c>
    </row>
    <row r="9" spans="1:19" x14ac:dyDescent="0.3">
      <c r="A9" s="4" t="s">
        <v>387</v>
      </c>
      <c r="B9" s="76">
        <v>372.62</v>
      </c>
      <c r="C9" s="76">
        <v>304.06</v>
      </c>
      <c r="D9" s="4">
        <v>0</v>
      </c>
      <c r="E9" s="76">
        <f>Tabela24[[#This Row],[APURADO]]-Tabela24[[#This Row],[PREMIOS PAGO]]</f>
        <v>68.56</v>
      </c>
      <c r="F9" s="76">
        <v>10.29</v>
      </c>
      <c r="G9" s="76">
        <v>0</v>
      </c>
      <c r="H9" s="76">
        <f>Tabela24[[#This Row],[SALDO]]-Tabela24[[#This Row],[Taxa Adm.]]-Tabela24[[#This Row],[DESP CPA]]</f>
        <v>58.27</v>
      </c>
      <c r="I9" s="290">
        <v>0.5</v>
      </c>
      <c r="J9" s="290">
        <v>0.5</v>
      </c>
      <c r="K9" s="76">
        <v>0</v>
      </c>
      <c r="L9" s="76">
        <f>Tabela24[[#This Row],[LIQUIDO 1]]*Tabela24[[#This Row],[% PARCEIRO]]+Tabela24[[#This Row],[BONUS 1 DEPOSITO]]</f>
        <v>29.135000000000002</v>
      </c>
      <c r="M9" s="76">
        <f>(Tabela24[[#This Row],[LIQUIDO 1]]*Tabela24[[#This Row],[% EMPRESA]])</f>
        <v>29.135000000000002</v>
      </c>
      <c r="N9" s="76">
        <v>0</v>
      </c>
      <c r="O9" s="76">
        <f>Tabela24[[#This Row],[BONUS 1 DEPOSITO]]</f>
        <v>0</v>
      </c>
      <c r="P9" s="76">
        <f>Tabela24[[#This Row],[LIQUIDO 2]]-Tabela24[[#This Row],[DESP CPA2]]-Tabela24[[#This Row],[DESP BONUS]]</f>
        <v>29.135000000000002</v>
      </c>
      <c r="Q9" s="76">
        <v>0</v>
      </c>
      <c r="R9" s="76">
        <f>(Tabela24[[#This Row],[LIQUIDO 3]]-Tabela24[[#This Row],[PARCEIRO 2]])*0.1</f>
        <v>2.9135000000000004</v>
      </c>
      <c r="S9" s="76">
        <f>Tabela24[[#This Row],[LIQUIDO 3]]-Tabela24[[#This Row],[PARCEIRO 2]]-Tabela24[[#This Row],[PARCEIRO 3]]</f>
        <v>26.221500000000002</v>
      </c>
    </row>
    <row r="10" spans="1:19" x14ac:dyDescent="0.3">
      <c r="A10" s="4" t="s">
        <v>80</v>
      </c>
      <c r="B10" s="76">
        <v>4</v>
      </c>
      <c r="C10" s="76">
        <v>2.88</v>
      </c>
      <c r="D10" s="4">
        <v>0</v>
      </c>
      <c r="E10" s="76">
        <f>Tabela24[[#This Row],[APURADO]]-Tabela24[[#This Row],[PREMIOS PAGO]]</f>
        <v>1.1200000000000001</v>
      </c>
      <c r="F10" s="76">
        <v>0.17</v>
      </c>
      <c r="G10" s="76">
        <v>0</v>
      </c>
      <c r="H10" s="76">
        <f>Tabela24[[#This Row],[SALDO]]-Tabela24[[#This Row],[Taxa Adm.]]-Tabela24[[#This Row],[DESP CPA]]</f>
        <v>0.95000000000000007</v>
      </c>
      <c r="I10" s="290">
        <v>0.5</v>
      </c>
      <c r="J10" s="290">
        <v>0.5</v>
      </c>
      <c r="K10" s="76">
        <v>0</v>
      </c>
      <c r="L10" s="76">
        <f>Tabela24[[#This Row],[LIQUIDO 1]]*Tabela24[[#This Row],[% PARCEIRO]]+Tabela24[[#This Row],[BONUS 1 DEPOSITO]]</f>
        <v>0.47500000000000003</v>
      </c>
      <c r="M10" s="76">
        <f>(Tabela24[[#This Row],[LIQUIDO 1]]*Tabela24[[#This Row],[% EMPRESA]])</f>
        <v>0.47500000000000003</v>
      </c>
      <c r="N10" s="76">
        <v>0</v>
      </c>
      <c r="O10" s="76">
        <f>Tabela24[[#This Row],[BONUS 1 DEPOSITO]]</f>
        <v>0</v>
      </c>
      <c r="P10" s="76">
        <f>Tabela24[[#This Row],[LIQUIDO 2]]-Tabela24[[#This Row],[DESP CPA2]]-Tabela24[[#This Row],[DESP BONUS]]</f>
        <v>0.47500000000000003</v>
      </c>
      <c r="Q10" s="76">
        <v>0</v>
      </c>
      <c r="R10" s="76">
        <f>(Tabela24[[#This Row],[LIQUIDO 3]]-Tabela24[[#This Row],[PARCEIRO 2]])*0.1</f>
        <v>4.7500000000000007E-2</v>
      </c>
      <c r="S10" s="76">
        <f>Tabela24[[#This Row],[LIQUIDO 3]]-Tabela24[[#This Row],[PARCEIRO 2]]-Tabela24[[#This Row],[PARCEIRO 3]]</f>
        <v>0.42750000000000005</v>
      </c>
    </row>
    <row r="11" spans="1:19" x14ac:dyDescent="0.3">
      <c r="A11" s="4" t="s">
        <v>388</v>
      </c>
      <c r="B11" s="76">
        <v>6832.33</v>
      </c>
      <c r="C11" s="76">
        <v>5681.12</v>
      </c>
      <c r="D11" s="4">
        <v>0</v>
      </c>
      <c r="E11" s="76">
        <f>Tabela24[[#This Row],[APURADO]]-Tabela24[[#This Row],[PREMIOS PAGO]]</f>
        <v>1151.21</v>
      </c>
      <c r="F11" s="76">
        <v>172.63</v>
      </c>
      <c r="G11" s="76">
        <v>0</v>
      </c>
      <c r="H11" s="76">
        <f>Tabela24[[#This Row],[SALDO]]-Tabela24[[#This Row],[Taxa Adm.]]-Tabela24[[#This Row],[DESP CPA]]</f>
        <v>978.58</v>
      </c>
      <c r="I11" s="290">
        <v>0.5</v>
      </c>
      <c r="J11" s="290">
        <v>0.5</v>
      </c>
      <c r="K11" s="76">
        <v>0</v>
      </c>
      <c r="L11" s="76">
        <f>Tabela24[[#This Row],[LIQUIDO 1]]*Tabela24[[#This Row],[% PARCEIRO]]+Tabela24[[#This Row],[BONUS 1 DEPOSITO]]</f>
        <v>489.29</v>
      </c>
      <c r="M11" s="76">
        <f>(Tabela24[[#This Row],[LIQUIDO 1]]*Tabela24[[#This Row],[% EMPRESA]])</f>
        <v>489.29</v>
      </c>
      <c r="N11" s="76">
        <v>0</v>
      </c>
      <c r="O11" s="76">
        <f>Tabela24[[#This Row],[BONUS 1 DEPOSITO]]</f>
        <v>0</v>
      </c>
      <c r="P11" s="76">
        <f>Tabela24[[#This Row],[LIQUIDO 2]]-Tabela24[[#This Row],[DESP CPA2]]-Tabela24[[#This Row],[DESP BONUS]]</f>
        <v>489.29</v>
      </c>
      <c r="Q11" s="76">
        <v>0</v>
      </c>
      <c r="R11" s="76">
        <f>(Tabela24[[#This Row],[LIQUIDO 3]]-Tabela24[[#This Row],[PARCEIRO 2]])*0.1</f>
        <v>48.929000000000002</v>
      </c>
      <c r="S11" s="76">
        <f>Tabela24[[#This Row],[LIQUIDO 3]]-Tabela24[[#This Row],[PARCEIRO 2]]-Tabela24[[#This Row],[PARCEIRO 3]]</f>
        <v>440.36099999999999</v>
      </c>
    </row>
    <row r="12" spans="1:19" x14ac:dyDescent="0.3">
      <c r="A12" s="4" t="s">
        <v>82</v>
      </c>
      <c r="B12" s="76">
        <v>2346.5</v>
      </c>
      <c r="C12" s="76">
        <v>1705.24</v>
      </c>
      <c r="D12" s="4">
        <v>0</v>
      </c>
      <c r="E12" s="76">
        <f>Tabela24[[#This Row],[APURADO]]-Tabela24[[#This Row],[PREMIOS PAGO]]</f>
        <v>641.26</v>
      </c>
      <c r="F12" s="76">
        <v>96.18</v>
      </c>
      <c r="G12" s="76">
        <v>0</v>
      </c>
      <c r="H12" s="76">
        <f>Tabela24[[#This Row],[SALDO]]-Tabela24[[#This Row],[Taxa Adm.]]-Tabela24[[#This Row],[DESP CPA]]</f>
        <v>545.07999999999993</v>
      </c>
      <c r="I12" s="290">
        <v>0.5</v>
      </c>
      <c r="J12" s="290">
        <v>0.5</v>
      </c>
      <c r="K12" s="76">
        <v>0</v>
      </c>
      <c r="L12" s="76">
        <f>Tabela24[[#This Row],[LIQUIDO 1]]*Tabela24[[#This Row],[% PARCEIRO]]+Tabela24[[#This Row],[BONUS 1 DEPOSITO]]</f>
        <v>272.53999999999996</v>
      </c>
      <c r="M12" s="76">
        <f>(Tabela24[[#This Row],[LIQUIDO 1]]*Tabela24[[#This Row],[% EMPRESA]])</f>
        <v>272.53999999999996</v>
      </c>
      <c r="N12" s="76">
        <v>0</v>
      </c>
      <c r="O12" s="76">
        <f>Tabela24[[#This Row],[BONUS 1 DEPOSITO]]</f>
        <v>0</v>
      </c>
      <c r="P12" s="76">
        <f>Tabela24[[#This Row],[LIQUIDO 2]]-Tabela24[[#This Row],[DESP CPA2]]-Tabela24[[#This Row],[DESP BONUS]]</f>
        <v>272.53999999999996</v>
      </c>
      <c r="Q12" s="76">
        <v>0</v>
      </c>
      <c r="R12" s="76">
        <f>(Tabela24[[#This Row],[LIQUIDO 3]]-Tabela24[[#This Row],[PARCEIRO 2]])*0.1</f>
        <v>27.253999999999998</v>
      </c>
      <c r="S12" s="76">
        <f>Tabela24[[#This Row],[LIQUIDO 3]]-Tabela24[[#This Row],[PARCEIRO 2]]-Tabela24[[#This Row],[PARCEIRO 3]]</f>
        <v>245.28599999999997</v>
      </c>
    </row>
    <row r="13" spans="1:19" x14ac:dyDescent="0.3">
      <c r="A13" s="4" t="s">
        <v>390</v>
      </c>
      <c r="B13" s="76">
        <v>19503.400000000001</v>
      </c>
      <c r="C13" s="76">
        <v>19290.14</v>
      </c>
      <c r="D13" s="4">
        <v>0</v>
      </c>
      <c r="E13" s="76">
        <f>Tabela24[[#This Row],[APURADO]]-Tabela24[[#This Row],[PREMIOS PAGO]]</f>
        <v>213.26000000000204</v>
      </c>
      <c r="F13" s="76">
        <v>0</v>
      </c>
      <c r="G13" s="76">
        <v>0</v>
      </c>
      <c r="H13" s="76">
        <f>Tabela24[[#This Row],[SALDO]]-Tabela24[[#This Row],[Taxa Adm.]]-Tabela24[[#This Row],[DESP CPA]]</f>
        <v>213.26000000000204</v>
      </c>
      <c r="I13" s="290">
        <v>0.5</v>
      </c>
      <c r="J13" s="290">
        <v>0.5</v>
      </c>
      <c r="K13" s="76">
        <v>0</v>
      </c>
      <c r="L13" s="76">
        <f>Tabela24[[#This Row],[LIQUIDO 1]]*Tabela24[[#This Row],[% PARCEIRO]]+Tabela24[[#This Row],[BONUS 1 DEPOSITO]]</f>
        <v>106.63000000000102</v>
      </c>
      <c r="M13" s="76">
        <f>(Tabela24[[#This Row],[LIQUIDO 1]]*Tabela24[[#This Row],[% EMPRESA]])</f>
        <v>106.63000000000102</v>
      </c>
      <c r="N13" s="76">
        <v>0</v>
      </c>
      <c r="O13" s="76">
        <f>Tabela24[[#This Row],[BONUS 1 DEPOSITO]]</f>
        <v>0</v>
      </c>
      <c r="P13" s="76">
        <f>Tabela24[[#This Row],[LIQUIDO 2]]-Tabela24[[#This Row],[DESP CPA2]]-Tabela24[[#This Row],[DESP BONUS]]</f>
        <v>106.63000000000102</v>
      </c>
      <c r="Q13" s="76">
        <v>0</v>
      </c>
      <c r="R13" s="76">
        <f>(Tabela24[[#This Row],[LIQUIDO 3]]-Tabela24[[#This Row],[PARCEIRO 2]])*0.1</f>
        <v>10.663000000000103</v>
      </c>
      <c r="S13" s="76">
        <f>Tabela24[[#This Row],[LIQUIDO 3]]-Tabela24[[#This Row],[PARCEIRO 2]]-Tabela24[[#This Row],[PARCEIRO 3]]</f>
        <v>95.967000000000922</v>
      </c>
    </row>
    <row r="14" spans="1:19" x14ac:dyDescent="0.3">
      <c r="A14" s="4" t="s">
        <v>890</v>
      </c>
      <c r="B14" s="76">
        <v>14745.77</v>
      </c>
      <c r="C14" s="76">
        <v>14198.78</v>
      </c>
      <c r="D14" s="4">
        <v>0</v>
      </c>
      <c r="E14" s="76">
        <f>Tabela24[[#This Row],[APURADO]]-Tabela24[[#This Row],[PREMIOS PAGO]]</f>
        <v>546.98999999999978</v>
      </c>
      <c r="F14" s="76">
        <v>82.08</v>
      </c>
      <c r="G14" s="76">
        <v>0</v>
      </c>
      <c r="H14" s="76">
        <f>Tabela24[[#This Row],[SALDO]]-Tabela24[[#This Row],[Taxa Adm.]]-Tabela24[[#This Row],[DESP CPA]]</f>
        <v>464.9099999999998</v>
      </c>
      <c r="I14" s="290">
        <v>0.5</v>
      </c>
      <c r="J14" s="290">
        <v>0.5</v>
      </c>
      <c r="K14" s="76">
        <v>0</v>
      </c>
      <c r="L14" s="76">
        <f>Tabela24[[#This Row],[LIQUIDO 1]]*Tabela24[[#This Row],[% PARCEIRO]]+Tabela24[[#This Row],[BONUS 1 DEPOSITO]]</f>
        <v>232.4549999999999</v>
      </c>
      <c r="M14" s="76">
        <f>(Tabela24[[#This Row],[LIQUIDO 1]]*Tabela24[[#This Row],[% EMPRESA]])</f>
        <v>232.4549999999999</v>
      </c>
      <c r="N14" s="76">
        <v>0</v>
      </c>
      <c r="O14" s="76">
        <f>Tabela24[[#This Row],[BONUS 1 DEPOSITO]]</f>
        <v>0</v>
      </c>
      <c r="P14" s="76">
        <f>Tabela24[[#This Row],[LIQUIDO 2]]-Tabela24[[#This Row],[DESP CPA2]]-Tabela24[[#This Row],[DESP BONUS]]</f>
        <v>232.4549999999999</v>
      </c>
      <c r="Q14" s="76">
        <v>0</v>
      </c>
      <c r="R14" s="76">
        <f>(Tabela24[[#This Row],[LIQUIDO 3]]-Tabela24[[#This Row],[PARCEIRO 2]])*0.1</f>
        <v>23.245499999999993</v>
      </c>
      <c r="S14" s="76">
        <f>Tabela24[[#This Row],[LIQUIDO 3]]-Tabela24[[#This Row],[PARCEIRO 2]]-Tabela24[[#This Row],[PARCEIRO 3]]</f>
        <v>209.20949999999991</v>
      </c>
    </row>
    <row r="15" spans="1:19" x14ac:dyDescent="0.3">
      <c r="A15" s="4" t="s">
        <v>60</v>
      </c>
      <c r="B15" s="76">
        <v>140673.13</v>
      </c>
      <c r="C15" s="76">
        <v>131491.71</v>
      </c>
      <c r="D15" s="4">
        <v>0</v>
      </c>
      <c r="E15" s="76">
        <f>Tabela24[[#This Row],[APURADO]]-Tabela24[[#This Row],[PREMIOS PAGO]]</f>
        <v>9181.4200000000128</v>
      </c>
      <c r="F15" s="76">
        <v>1377.13</v>
      </c>
      <c r="G15" s="76">
        <v>0</v>
      </c>
      <c r="H15" s="76">
        <f>Tabela24[[#This Row],[SALDO]]-Tabela24[[#This Row],[Taxa Adm.]]-Tabela24[[#This Row],[DESP CPA]]</f>
        <v>7804.2900000000127</v>
      </c>
      <c r="I15" s="290">
        <v>0.5</v>
      </c>
      <c r="J15" s="290">
        <v>0.5</v>
      </c>
      <c r="K15" s="76">
        <v>20</v>
      </c>
      <c r="L15" s="76">
        <f>Tabela24[[#This Row],[LIQUIDO 1]]*Tabela24[[#This Row],[% PARCEIRO]]+Tabela24[[#This Row],[BONUS 1 DEPOSITO]]</f>
        <v>3922.1450000000063</v>
      </c>
      <c r="M15" s="76">
        <f>(Tabela24[[#This Row],[LIQUIDO 1]]*Tabela24[[#This Row],[% EMPRESA]])</f>
        <v>3902.1450000000063</v>
      </c>
      <c r="N15" s="76">
        <v>10</v>
      </c>
      <c r="O15" s="76">
        <f>Tabela24[[#This Row],[BONUS 1 DEPOSITO]]</f>
        <v>20</v>
      </c>
      <c r="P15" s="76">
        <f>Tabela24[[#This Row],[LIQUIDO 2]]-Tabela24[[#This Row],[DESP CPA2]]-Tabela24[[#This Row],[DESP BONUS]]</f>
        <v>3872.1450000000063</v>
      </c>
      <c r="Q15" s="76">
        <v>0</v>
      </c>
      <c r="R15" s="76">
        <f>(Tabela24[[#This Row],[LIQUIDO 3]]-Tabela24[[#This Row],[PARCEIRO 2]])*0.1</f>
        <v>387.21450000000067</v>
      </c>
      <c r="S15" s="76">
        <f>Tabela24[[#This Row],[LIQUIDO 3]]-Tabela24[[#This Row],[PARCEIRO 2]]-Tabela24[[#This Row],[PARCEIRO 3]]</f>
        <v>3484.9305000000058</v>
      </c>
    </row>
    <row r="16" spans="1:19" x14ac:dyDescent="0.3">
      <c r="A16" s="4" t="s">
        <v>76</v>
      </c>
      <c r="B16" s="76">
        <v>249.44</v>
      </c>
      <c r="C16" s="76">
        <v>275.38</v>
      </c>
      <c r="D16" s="4">
        <v>0</v>
      </c>
      <c r="E16" s="76">
        <f>Tabela24[[#This Row],[APURADO]]-Tabela24[[#This Row],[PREMIOS PAGO]]</f>
        <v>-25.939999999999998</v>
      </c>
      <c r="F16" s="76">
        <v>-3.9</v>
      </c>
      <c r="G16" s="76">
        <v>0</v>
      </c>
      <c r="H16" s="76">
        <f>Tabela24[[#This Row],[SALDO]]-Tabela24[[#This Row],[Taxa Adm.]]-Tabela24[[#This Row],[DESP CPA]]</f>
        <v>-22.04</v>
      </c>
      <c r="I16" s="290">
        <v>0.5</v>
      </c>
      <c r="J16" s="290">
        <v>0.5</v>
      </c>
      <c r="K16" s="76">
        <v>0</v>
      </c>
      <c r="L16" s="76">
        <f>Tabela24[[#This Row],[LIQUIDO 1]]*Tabela24[[#This Row],[% PARCEIRO]]+Tabela24[[#This Row],[BONUS 1 DEPOSITO]]</f>
        <v>-11.02</v>
      </c>
      <c r="M16" s="76">
        <f>(Tabela24[[#This Row],[LIQUIDO 1]]*Tabela24[[#This Row],[% EMPRESA]])</f>
        <v>-11.02</v>
      </c>
      <c r="N16" s="76">
        <v>0</v>
      </c>
      <c r="O16" s="76">
        <f>Tabela24[[#This Row],[BONUS 1 DEPOSITO]]</f>
        <v>0</v>
      </c>
      <c r="P16" s="76">
        <f>Tabela24[[#This Row],[LIQUIDO 2]]-Tabela24[[#This Row],[DESP CPA2]]-Tabela24[[#This Row],[DESP BONUS]]</f>
        <v>-11.02</v>
      </c>
      <c r="Q16" s="76">
        <v>0</v>
      </c>
      <c r="R16" s="76">
        <f>(Tabela24[[#This Row],[LIQUIDO 3]]-Tabela24[[#This Row],[PARCEIRO 2]])*0.1</f>
        <v>-1.1020000000000001</v>
      </c>
      <c r="S16" s="76">
        <f>Tabela24[[#This Row],[LIQUIDO 3]]-Tabela24[[#This Row],[PARCEIRO 2]]-Tabela24[[#This Row],[PARCEIRO 3]]</f>
        <v>-9.9179999999999993</v>
      </c>
    </row>
    <row r="17" spans="1:19" x14ac:dyDescent="0.3">
      <c r="A17" s="4" t="s">
        <v>63</v>
      </c>
      <c r="B17" s="76">
        <v>17840.2</v>
      </c>
      <c r="C17" s="76">
        <v>17116.11</v>
      </c>
      <c r="D17" s="4">
        <v>0</v>
      </c>
      <c r="E17" s="76">
        <f>Tabela24[[#This Row],[APURADO]]-Tabela24[[#This Row],[PREMIOS PAGO]]</f>
        <v>724.09000000000015</v>
      </c>
      <c r="F17" s="76">
        <v>0</v>
      </c>
      <c r="G17" s="76">
        <v>0</v>
      </c>
      <c r="H17" s="76">
        <f>Tabela24[[#This Row],[SALDO]]-Tabela24[[#This Row],[Taxa Adm.]]-Tabela24[[#This Row],[DESP CPA]]</f>
        <v>724.09000000000015</v>
      </c>
      <c r="I17" s="290">
        <v>0.5</v>
      </c>
      <c r="J17" s="290">
        <v>0.5</v>
      </c>
      <c r="K17" s="76">
        <v>30</v>
      </c>
      <c r="L17" s="76">
        <f>Tabela24[[#This Row],[LIQUIDO 1]]*Tabela24[[#This Row],[% PARCEIRO]]+Tabela24[[#This Row],[BONUS 1 DEPOSITO]]</f>
        <v>392.04500000000007</v>
      </c>
      <c r="M17" s="76">
        <f>(Tabela24[[#This Row],[LIQUIDO 1]]*Tabela24[[#This Row],[% EMPRESA]])</f>
        <v>362.04500000000007</v>
      </c>
      <c r="N17" s="76">
        <v>0</v>
      </c>
      <c r="O17" s="76">
        <f>Tabela24[[#This Row],[BONUS 1 DEPOSITO]]</f>
        <v>30</v>
      </c>
      <c r="P17" s="76">
        <f>Tabela24[[#This Row],[LIQUIDO 2]]-Tabela24[[#This Row],[DESP CPA2]]-Tabela24[[#This Row],[DESP BONUS]]</f>
        <v>332.04500000000007</v>
      </c>
      <c r="Q17" s="76">
        <v>0</v>
      </c>
      <c r="R17" s="76">
        <f>(Tabela24[[#This Row],[LIQUIDO 3]]-Tabela24[[#This Row],[PARCEIRO 2]])*0.1</f>
        <v>33.20450000000001</v>
      </c>
      <c r="S17" s="76">
        <f>Tabela24[[#This Row],[LIQUIDO 3]]-Tabela24[[#This Row],[PARCEIRO 2]]-Tabela24[[#This Row],[PARCEIRO 3]]</f>
        <v>298.84050000000008</v>
      </c>
    </row>
    <row r="18" spans="1:19" x14ac:dyDescent="0.3">
      <c r="A18" s="4" t="s">
        <v>391</v>
      </c>
      <c r="B18" s="76">
        <v>12537.13</v>
      </c>
      <c r="C18" s="76">
        <v>13095.5</v>
      </c>
      <c r="D18" s="4">
        <v>0</v>
      </c>
      <c r="E18" s="76">
        <f>Tabela24[[#This Row],[APURADO]]-Tabela24[[#This Row],[PREMIOS PAGO]]</f>
        <v>-558.3700000000008</v>
      </c>
      <c r="F18" s="76">
        <v>-83.77</v>
      </c>
      <c r="G18" s="76">
        <v>0</v>
      </c>
      <c r="H18" s="76">
        <f>Tabela24[[#This Row],[SALDO]]-Tabela24[[#This Row],[Taxa Adm.]]-Tabela24[[#This Row],[DESP CPA]]</f>
        <v>-474.60000000000082</v>
      </c>
      <c r="I18" s="290">
        <v>0.5</v>
      </c>
      <c r="J18" s="290">
        <v>0.5</v>
      </c>
      <c r="K18" s="76">
        <v>0</v>
      </c>
      <c r="L18" s="76">
        <f>Tabela24[[#This Row],[LIQUIDO 1]]*Tabela24[[#This Row],[% PARCEIRO]]+Tabela24[[#This Row],[BONUS 1 DEPOSITO]]</f>
        <v>-237.30000000000041</v>
      </c>
      <c r="M18" s="76">
        <f>(Tabela24[[#This Row],[LIQUIDO 1]]*Tabela24[[#This Row],[% EMPRESA]])</f>
        <v>-237.30000000000041</v>
      </c>
      <c r="N18" s="76">
        <v>0</v>
      </c>
      <c r="O18" s="76">
        <f>Tabela24[[#This Row],[BONUS 1 DEPOSITO]]</f>
        <v>0</v>
      </c>
      <c r="P18" s="76">
        <f>Tabela24[[#This Row],[LIQUIDO 2]]-Tabela24[[#This Row],[DESP CPA2]]-Tabela24[[#This Row],[DESP BONUS]]</f>
        <v>-237.30000000000041</v>
      </c>
      <c r="Q18" s="76">
        <v>0</v>
      </c>
      <c r="R18" s="76">
        <f>(Tabela24[[#This Row],[LIQUIDO 3]]-Tabela24[[#This Row],[PARCEIRO 2]])*0.1</f>
        <v>-23.730000000000043</v>
      </c>
      <c r="S18" s="76">
        <f>Tabela24[[#This Row],[LIQUIDO 3]]-Tabela24[[#This Row],[PARCEIRO 2]]-Tabela24[[#This Row],[PARCEIRO 3]]</f>
        <v>-213.57000000000036</v>
      </c>
    </row>
    <row r="19" spans="1:19" x14ac:dyDescent="0.3">
      <c r="A19" s="4" t="s">
        <v>41</v>
      </c>
      <c r="B19" s="76">
        <v>482</v>
      </c>
      <c r="C19" s="76">
        <v>300</v>
      </c>
      <c r="D19" s="4">
        <v>0</v>
      </c>
      <c r="E19" s="76">
        <f>Tabela24[[#This Row],[APURADO]]-Tabela24[[#This Row],[PREMIOS PAGO]]</f>
        <v>182</v>
      </c>
      <c r="F19" s="76">
        <v>54.6</v>
      </c>
      <c r="G19" s="76">
        <v>0</v>
      </c>
      <c r="H19" s="76">
        <f>Tabela24[[#This Row],[SALDO]]-Tabela24[[#This Row],[Taxa Adm.]]-Tabela24[[#This Row],[DESP CPA]]</f>
        <v>127.4</v>
      </c>
      <c r="I19" s="290">
        <v>0.5</v>
      </c>
      <c r="J19" s="290">
        <v>0.5</v>
      </c>
      <c r="K19" s="76">
        <v>0</v>
      </c>
      <c r="L19" s="76">
        <f>Tabela24[[#This Row],[LIQUIDO 1]]*Tabela24[[#This Row],[% PARCEIRO]]+Tabela24[[#This Row],[BONUS 1 DEPOSITO]]</f>
        <v>63.7</v>
      </c>
      <c r="M19" s="76">
        <f>(Tabela24[[#This Row],[LIQUIDO 1]]*Tabela24[[#This Row],[% EMPRESA]])</f>
        <v>63.7</v>
      </c>
      <c r="N19" s="76">
        <v>0</v>
      </c>
      <c r="O19" s="76">
        <f>Tabela24[[#This Row],[BONUS 1 DEPOSITO]]</f>
        <v>0</v>
      </c>
      <c r="P19" s="76">
        <f>Tabela24[[#This Row],[LIQUIDO 2]]-Tabela24[[#This Row],[DESP CPA2]]-Tabela24[[#This Row],[DESP BONUS]]</f>
        <v>63.7</v>
      </c>
      <c r="Q19" s="76">
        <v>0</v>
      </c>
      <c r="R19" s="76">
        <f>(Tabela24[[#This Row],[LIQUIDO 3]]-Tabela24[[#This Row],[PARCEIRO 2]])*0.1</f>
        <v>6.370000000000001</v>
      </c>
      <c r="S19" s="76">
        <f>Tabela24[[#This Row],[LIQUIDO 3]]-Tabela24[[#This Row],[PARCEIRO 2]]-Tabela24[[#This Row],[PARCEIRO 3]]</f>
        <v>57.33</v>
      </c>
    </row>
    <row r="20" spans="1:19" x14ac:dyDescent="0.3">
      <c r="A20" s="4" t="s">
        <v>891</v>
      </c>
      <c r="B20" s="76">
        <v>251.7</v>
      </c>
      <c r="C20" s="76">
        <v>185.17</v>
      </c>
      <c r="D20" s="4">
        <v>0</v>
      </c>
      <c r="E20" s="76">
        <f>Tabela24[[#This Row],[APURADO]]-Tabela24[[#This Row],[PREMIOS PAGO]]</f>
        <v>66.53</v>
      </c>
      <c r="F20" s="76">
        <v>9.9700000000000006</v>
      </c>
      <c r="G20" s="76">
        <v>0</v>
      </c>
      <c r="H20" s="76">
        <f>Tabela24[[#This Row],[SALDO]]-Tabela24[[#This Row],[Taxa Adm.]]-Tabela24[[#This Row],[DESP CPA]]</f>
        <v>56.56</v>
      </c>
      <c r="I20" s="290">
        <v>0.5</v>
      </c>
      <c r="J20" s="290">
        <v>0.5</v>
      </c>
      <c r="K20" s="76">
        <v>0</v>
      </c>
      <c r="L20" s="76">
        <f>Tabela24[[#This Row],[LIQUIDO 1]]*Tabela24[[#This Row],[% PARCEIRO]]+Tabela24[[#This Row],[BONUS 1 DEPOSITO]]</f>
        <v>28.28</v>
      </c>
      <c r="M20" s="76">
        <f>(Tabela24[[#This Row],[LIQUIDO 1]]*Tabela24[[#This Row],[% EMPRESA]])</f>
        <v>28.28</v>
      </c>
      <c r="N20" s="76">
        <v>20</v>
      </c>
      <c r="O20" s="76">
        <f>Tabela24[[#This Row],[BONUS 1 DEPOSITO]]</f>
        <v>0</v>
      </c>
      <c r="P20" s="76">
        <f>Tabela24[[#This Row],[LIQUIDO 2]]-Tabela24[[#This Row],[DESP CPA2]]-Tabela24[[#This Row],[DESP BONUS]]</f>
        <v>8.2800000000000011</v>
      </c>
      <c r="Q20" s="76">
        <v>0</v>
      </c>
      <c r="R20" s="76">
        <f>(Tabela24[[#This Row],[LIQUIDO 3]]-Tabela24[[#This Row],[PARCEIRO 2]])*0.1</f>
        <v>0.82800000000000018</v>
      </c>
      <c r="S20" s="76">
        <f>Tabela24[[#This Row],[LIQUIDO 3]]-Tabela24[[#This Row],[PARCEIRO 2]]-Tabela24[[#This Row],[PARCEIRO 3]]</f>
        <v>7.4520000000000008</v>
      </c>
    </row>
    <row r="21" spans="1:19" x14ac:dyDescent="0.3">
      <c r="A21" s="4" t="s">
        <v>892</v>
      </c>
      <c r="B21" s="76">
        <v>3976.16</v>
      </c>
      <c r="C21" s="76">
        <v>3648.87</v>
      </c>
      <c r="D21" s="4">
        <v>0</v>
      </c>
      <c r="E21" s="76">
        <f>Tabela24[[#This Row],[APURADO]]-Tabela24[[#This Row],[PREMIOS PAGO]]</f>
        <v>327.28999999999996</v>
      </c>
      <c r="F21" s="76">
        <v>0</v>
      </c>
      <c r="G21" s="76">
        <v>0</v>
      </c>
      <c r="H21" s="76">
        <f>Tabela24[[#This Row],[SALDO]]-Tabela24[[#This Row],[Taxa Adm.]]-Tabela24[[#This Row],[DESP CPA]]</f>
        <v>327.28999999999996</v>
      </c>
      <c r="I21" s="290">
        <v>0.5</v>
      </c>
      <c r="J21" s="290">
        <v>0.5</v>
      </c>
      <c r="K21" s="76">
        <v>0</v>
      </c>
      <c r="L21" s="76">
        <f>Tabela24[[#This Row],[LIQUIDO 1]]*Tabela24[[#This Row],[% PARCEIRO]]+Tabela24[[#This Row],[BONUS 1 DEPOSITO]]</f>
        <v>163.64499999999998</v>
      </c>
      <c r="M21" s="76">
        <f>(Tabela24[[#This Row],[LIQUIDO 1]]*Tabela24[[#This Row],[% EMPRESA]])</f>
        <v>163.64499999999998</v>
      </c>
      <c r="N21" s="76">
        <v>0</v>
      </c>
      <c r="O21" s="76">
        <f>Tabela24[[#This Row],[BONUS 1 DEPOSITO]]</f>
        <v>0</v>
      </c>
      <c r="P21" s="76">
        <f>Tabela24[[#This Row],[LIQUIDO 2]]-Tabela24[[#This Row],[DESP CPA2]]-Tabela24[[#This Row],[DESP BONUS]]</f>
        <v>163.64499999999998</v>
      </c>
      <c r="Q21" s="76">
        <v>0</v>
      </c>
      <c r="R21" s="76">
        <f>(Tabela24[[#This Row],[LIQUIDO 3]]-Tabela24[[#This Row],[PARCEIRO 2]])*0.1</f>
        <v>16.3645</v>
      </c>
      <c r="S21" s="76">
        <f>Tabela24[[#This Row],[LIQUIDO 3]]-Tabela24[[#This Row],[PARCEIRO 2]]-Tabela24[[#This Row],[PARCEIRO 3]]</f>
        <v>147.28049999999999</v>
      </c>
    </row>
    <row r="22" spans="1:19" x14ac:dyDescent="0.3">
      <c r="A22" s="4" t="s">
        <v>893</v>
      </c>
      <c r="B22" s="76">
        <v>591.45000000000005</v>
      </c>
      <c r="C22" s="76">
        <v>451.34</v>
      </c>
      <c r="D22" s="4">
        <v>0</v>
      </c>
      <c r="E22" s="76">
        <f>Tabela24[[#This Row],[APURADO]]-Tabela24[[#This Row],[PREMIOS PAGO]]</f>
        <v>140.11000000000007</v>
      </c>
      <c r="F22" s="76">
        <v>21.02</v>
      </c>
      <c r="G22" s="76">
        <v>0</v>
      </c>
      <c r="H22" s="76">
        <f>Tabela24[[#This Row],[SALDO]]-Tabela24[[#This Row],[Taxa Adm.]]-Tabela24[[#This Row],[DESP CPA]]</f>
        <v>119.09000000000007</v>
      </c>
      <c r="I22" s="290">
        <v>0.5</v>
      </c>
      <c r="J22" s="290">
        <v>0.5</v>
      </c>
      <c r="K22" s="76">
        <v>0</v>
      </c>
      <c r="L22" s="76">
        <f>Tabela24[[#This Row],[LIQUIDO 1]]*Tabela24[[#This Row],[% PARCEIRO]]+Tabela24[[#This Row],[BONUS 1 DEPOSITO]]</f>
        <v>59.545000000000037</v>
      </c>
      <c r="M22" s="76">
        <f>(Tabela24[[#This Row],[LIQUIDO 1]]*Tabela24[[#This Row],[% EMPRESA]])</f>
        <v>59.545000000000037</v>
      </c>
      <c r="N22" s="76">
        <v>0</v>
      </c>
      <c r="O22" s="76">
        <f>Tabela24[[#This Row],[BONUS 1 DEPOSITO]]</f>
        <v>0</v>
      </c>
      <c r="P22" s="76">
        <f>Tabela24[[#This Row],[LIQUIDO 2]]-Tabela24[[#This Row],[DESP CPA2]]-Tabela24[[#This Row],[DESP BONUS]]</f>
        <v>59.545000000000037</v>
      </c>
      <c r="Q22" s="76">
        <v>0</v>
      </c>
      <c r="R22" s="76">
        <f>(Tabela24[[#This Row],[LIQUIDO 3]]-Tabela24[[#This Row],[PARCEIRO 2]])*0.1</f>
        <v>5.9545000000000039</v>
      </c>
      <c r="S22" s="76">
        <f>Tabela24[[#This Row],[LIQUIDO 3]]-Tabela24[[#This Row],[PARCEIRO 2]]-Tabela24[[#This Row],[PARCEIRO 3]]</f>
        <v>53.590500000000034</v>
      </c>
    </row>
    <row r="23" spans="1:19" x14ac:dyDescent="0.3">
      <c r="A23" s="4" t="s">
        <v>74</v>
      </c>
      <c r="B23" s="76">
        <v>1715.32</v>
      </c>
      <c r="C23" s="76">
        <v>1397.33</v>
      </c>
      <c r="D23" s="4">
        <v>0</v>
      </c>
      <c r="E23" s="76">
        <f>Tabela24[[#This Row],[APURADO]]-Tabela24[[#This Row],[PREMIOS PAGO]]</f>
        <v>317.99</v>
      </c>
      <c r="F23" s="76">
        <v>47.73</v>
      </c>
      <c r="G23" s="76">
        <v>0</v>
      </c>
      <c r="H23" s="76">
        <f>Tabela24[[#This Row],[SALDO]]-Tabela24[[#This Row],[Taxa Adm.]]-Tabela24[[#This Row],[DESP CPA]]</f>
        <v>270.26</v>
      </c>
      <c r="I23" s="290">
        <v>0.5</v>
      </c>
      <c r="J23" s="290">
        <v>0.5</v>
      </c>
      <c r="K23" s="76">
        <v>10</v>
      </c>
      <c r="L23" s="76">
        <f>Tabela24[[#This Row],[LIQUIDO 1]]*Tabela24[[#This Row],[% PARCEIRO]]+Tabela24[[#This Row],[BONUS 1 DEPOSITO]]</f>
        <v>145.13</v>
      </c>
      <c r="M23" s="76">
        <f>(Tabela24[[#This Row],[LIQUIDO 1]]*Tabela24[[#This Row],[% EMPRESA]])</f>
        <v>135.13</v>
      </c>
      <c r="N23" s="76">
        <v>0</v>
      </c>
      <c r="O23" s="76">
        <f>Tabela24[[#This Row],[BONUS 1 DEPOSITO]]</f>
        <v>10</v>
      </c>
      <c r="P23" s="76">
        <f>Tabela24[[#This Row],[LIQUIDO 2]]-Tabela24[[#This Row],[DESP CPA2]]-Tabela24[[#This Row],[DESP BONUS]]</f>
        <v>125.13</v>
      </c>
      <c r="Q23" s="76">
        <v>0</v>
      </c>
      <c r="R23" s="76">
        <f>(Tabela24[[#This Row],[LIQUIDO 3]]-Tabela24[[#This Row],[PARCEIRO 2]])*0.1</f>
        <v>12.513</v>
      </c>
      <c r="S23" s="76">
        <f>Tabela24[[#This Row],[LIQUIDO 3]]-Tabela24[[#This Row],[PARCEIRO 2]]-Tabela24[[#This Row],[PARCEIRO 3]]</f>
        <v>112.61699999999999</v>
      </c>
    </row>
  </sheetData>
  <conditionalFormatting sqref="A1:A23">
    <cfRule type="duplicateValues" dxfId="12" priority="1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7EEAF-E61D-44F9-8620-CEE233311268}">
  <dimension ref="A1:C66"/>
  <sheetViews>
    <sheetView topLeftCell="A16" workbookViewId="0">
      <selection activeCell="H19" sqref="H18:J19"/>
    </sheetView>
  </sheetViews>
  <sheetFormatPr defaultRowHeight="14.4" x14ac:dyDescent="0.3"/>
  <cols>
    <col min="1" max="1" width="42.88671875" customWidth="1"/>
    <col min="2" max="2" width="12.21875" customWidth="1"/>
    <col min="3" max="3" width="20.33203125" style="27" customWidth="1"/>
  </cols>
  <sheetData>
    <row r="1" spans="1:3" x14ac:dyDescent="0.3">
      <c r="A1" s="22" t="s">
        <v>44</v>
      </c>
      <c r="B1" s="22" t="s">
        <v>40</v>
      </c>
      <c r="C1" s="23" t="s">
        <v>88</v>
      </c>
    </row>
    <row r="2" spans="1:3" x14ac:dyDescent="0.3">
      <c r="A2" s="3" t="s">
        <v>89</v>
      </c>
      <c r="B2" s="3" t="s">
        <v>90</v>
      </c>
      <c r="C2" s="24">
        <v>83.440600000000018</v>
      </c>
    </row>
    <row r="3" spans="1:3" x14ac:dyDescent="0.3">
      <c r="A3" s="3" t="s">
        <v>91</v>
      </c>
      <c r="B3" s="3" t="s">
        <v>90</v>
      </c>
      <c r="C3" s="24">
        <v>166.88120000000004</v>
      </c>
    </row>
    <row r="4" spans="1:3" x14ac:dyDescent="0.3">
      <c r="A4" s="3" t="s">
        <v>92</v>
      </c>
      <c r="B4" s="3" t="s">
        <v>90</v>
      </c>
      <c r="C4" s="24">
        <v>2.5921000000000003</v>
      </c>
    </row>
    <row r="5" spans="1:3" x14ac:dyDescent="0.3">
      <c r="A5" s="3" t="s">
        <v>93</v>
      </c>
      <c r="B5" s="3" t="s">
        <v>90</v>
      </c>
      <c r="C5" s="24">
        <v>0.26690000000000003</v>
      </c>
    </row>
    <row r="6" spans="1:3" x14ac:dyDescent="0.3">
      <c r="A6" s="3" t="s">
        <v>94</v>
      </c>
      <c r="B6" s="3" t="s">
        <v>90</v>
      </c>
      <c r="C6" s="24">
        <v>28.2469</v>
      </c>
    </row>
    <row r="7" spans="1:3" x14ac:dyDescent="0.3">
      <c r="A7" s="3" t="s">
        <v>95</v>
      </c>
      <c r="B7" s="3" t="s">
        <v>90</v>
      </c>
      <c r="C7" s="24">
        <v>3.9119999999999999</v>
      </c>
    </row>
    <row r="8" spans="1:3" x14ac:dyDescent="0.3">
      <c r="A8" s="3" t="s">
        <v>96</v>
      </c>
      <c r="B8" s="3" t="s">
        <v>90</v>
      </c>
      <c r="C8" s="24">
        <v>48.422700000000006</v>
      </c>
    </row>
    <row r="9" spans="1:3" x14ac:dyDescent="0.3">
      <c r="A9" s="3" t="s">
        <v>97</v>
      </c>
      <c r="B9" s="3" t="s">
        <v>98</v>
      </c>
      <c r="C9" s="24">
        <v>25.602800000000002</v>
      </c>
    </row>
    <row r="10" spans="1:3" x14ac:dyDescent="0.3">
      <c r="A10" s="3" t="s">
        <v>99</v>
      </c>
      <c r="B10" s="3" t="s">
        <v>98</v>
      </c>
      <c r="C10" s="24">
        <v>51.205600000000004</v>
      </c>
    </row>
    <row r="11" spans="1:3" x14ac:dyDescent="0.3">
      <c r="A11" s="3" t="s">
        <v>100</v>
      </c>
      <c r="B11" s="3" t="s">
        <v>98</v>
      </c>
      <c r="C11" s="24">
        <v>3.4121999999999999</v>
      </c>
    </row>
    <row r="12" spans="1:3" x14ac:dyDescent="0.3">
      <c r="A12" s="3" t="s">
        <v>101</v>
      </c>
      <c r="B12" s="3" t="s">
        <v>98</v>
      </c>
      <c r="C12" s="24">
        <v>13.7026</v>
      </c>
    </row>
    <row r="13" spans="1:3" x14ac:dyDescent="0.3">
      <c r="A13" s="3" t="s">
        <v>102</v>
      </c>
      <c r="B13" s="3" t="s">
        <v>98</v>
      </c>
      <c r="C13" s="24">
        <v>5.0343999999999998</v>
      </c>
    </row>
    <row r="14" spans="1:3" x14ac:dyDescent="0.3">
      <c r="A14" s="3" t="s">
        <v>103</v>
      </c>
      <c r="B14" s="3" t="s">
        <v>98</v>
      </c>
      <c r="C14" s="24">
        <v>3.5000000000000003E-2</v>
      </c>
    </row>
    <row r="15" spans="1:3" x14ac:dyDescent="0.3">
      <c r="A15" s="3" t="s">
        <v>104</v>
      </c>
      <c r="B15" s="3" t="s">
        <v>98</v>
      </c>
      <c r="C15" s="24">
        <v>3.4186000000000001</v>
      </c>
    </row>
    <row r="16" spans="1:3" x14ac:dyDescent="0.3">
      <c r="A16" s="3" t="s">
        <v>105</v>
      </c>
      <c r="B16" s="3" t="s">
        <v>106</v>
      </c>
      <c r="C16" s="24">
        <v>47.552200000000006</v>
      </c>
    </row>
    <row r="17" spans="1:3" x14ac:dyDescent="0.3">
      <c r="A17" s="3" t="s">
        <v>107</v>
      </c>
      <c r="B17" s="3" t="s">
        <v>106</v>
      </c>
      <c r="C17" s="24">
        <v>95.104400000000012</v>
      </c>
    </row>
    <row r="18" spans="1:3" x14ac:dyDescent="0.3">
      <c r="A18" s="3" t="s">
        <v>108</v>
      </c>
      <c r="B18" s="3" t="s">
        <v>106</v>
      </c>
      <c r="C18" s="24">
        <v>5.8702000000000005</v>
      </c>
    </row>
    <row r="19" spans="1:3" x14ac:dyDescent="0.3">
      <c r="A19" s="3" t="s">
        <v>109</v>
      </c>
      <c r="B19" s="3" t="s">
        <v>106</v>
      </c>
      <c r="C19" s="24">
        <v>11.337</v>
      </c>
    </row>
    <row r="20" spans="1:3" x14ac:dyDescent="0.3">
      <c r="A20" s="3" t="s">
        <v>110</v>
      </c>
      <c r="B20" s="3" t="s">
        <v>106</v>
      </c>
      <c r="C20" s="24">
        <v>28.303400000000003</v>
      </c>
    </row>
    <row r="21" spans="1:3" x14ac:dyDescent="0.3">
      <c r="A21" s="3" t="s">
        <v>111</v>
      </c>
      <c r="B21" s="3" t="s">
        <v>106</v>
      </c>
      <c r="C21" s="24">
        <v>2.0415999999999999</v>
      </c>
    </row>
    <row r="22" spans="1:3" x14ac:dyDescent="0.3">
      <c r="A22" s="3" t="s">
        <v>112</v>
      </c>
      <c r="B22" s="3" t="s">
        <v>113</v>
      </c>
      <c r="C22" s="24">
        <v>95.881200000000007</v>
      </c>
    </row>
    <row r="23" spans="1:3" x14ac:dyDescent="0.3">
      <c r="A23" s="3" t="s">
        <v>114</v>
      </c>
      <c r="B23" s="3" t="s">
        <v>113</v>
      </c>
      <c r="C23" s="24">
        <v>191.76240000000001</v>
      </c>
    </row>
    <row r="24" spans="1:3" x14ac:dyDescent="0.3">
      <c r="A24" s="3" t="s">
        <v>115</v>
      </c>
      <c r="B24" s="3" t="s">
        <v>113</v>
      </c>
      <c r="C24" s="24">
        <v>3.9588000000000001</v>
      </c>
    </row>
    <row r="25" spans="1:3" x14ac:dyDescent="0.3">
      <c r="A25" s="3" t="s">
        <v>116</v>
      </c>
      <c r="B25" s="3" t="s">
        <v>113</v>
      </c>
      <c r="C25" s="24">
        <v>29.298200000000001</v>
      </c>
    </row>
    <row r="26" spans="1:3" x14ac:dyDescent="0.3">
      <c r="A26" s="3" t="s">
        <v>117</v>
      </c>
      <c r="B26" s="3" t="s">
        <v>113</v>
      </c>
      <c r="C26" s="24">
        <v>10.4556</v>
      </c>
    </row>
    <row r="27" spans="1:3" x14ac:dyDescent="0.3">
      <c r="A27" s="3" t="s">
        <v>118</v>
      </c>
      <c r="B27" s="3" t="s">
        <v>113</v>
      </c>
      <c r="C27" s="24">
        <v>1.9510000000000001</v>
      </c>
    </row>
    <row r="28" spans="1:3" x14ac:dyDescent="0.3">
      <c r="A28" s="3" t="s">
        <v>119</v>
      </c>
      <c r="B28" s="3" t="s">
        <v>113</v>
      </c>
      <c r="C28" s="24">
        <v>26.627200000000002</v>
      </c>
    </row>
    <row r="29" spans="1:3" x14ac:dyDescent="0.3">
      <c r="A29" s="3" t="s">
        <v>120</v>
      </c>
      <c r="B29" s="3" t="s">
        <v>113</v>
      </c>
      <c r="C29" s="24">
        <v>23.590399999999999</v>
      </c>
    </row>
    <row r="30" spans="1:3" x14ac:dyDescent="0.3">
      <c r="A30" s="3" t="s">
        <v>121</v>
      </c>
      <c r="B30" s="3" t="s">
        <v>122</v>
      </c>
      <c r="C30" s="24">
        <v>20.306500000000003</v>
      </c>
    </row>
    <row r="31" spans="1:3" x14ac:dyDescent="0.3">
      <c r="A31" s="3" t="s">
        <v>123</v>
      </c>
      <c r="B31" s="3" t="s">
        <v>122</v>
      </c>
      <c r="C31" s="24">
        <v>40.613000000000007</v>
      </c>
    </row>
    <row r="32" spans="1:3" x14ac:dyDescent="0.3">
      <c r="A32" s="3" t="s">
        <v>124</v>
      </c>
      <c r="B32" s="3" t="s">
        <v>122</v>
      </c>
      <c r="C32" s="24">
        <v>7.0129999999999999</v>
      </c>
    </row>
    <row r="33" spans="1:3" x14ac:dyDescent="0.3">
      <c r="A33" s="3" t="s">
        <v>125</v>
      </c>
      <c r="B33" s="3" t="s">
        <v>122</v>
      </c>
      <c r="C33" s="24">
        <v>9.4861000000000004</v>
      </c>
    </row>
    <row r="34" spans="1:3" x14ac:dyDescent="0.3">
      <c r="A34" s="3" t="s">
        <v>126</v>
      </c>
      <c r="B34" s="3" t="s">
        <v>122</v>
      </c>
      <c r="C34" s="24">
        <v>1.9272</v>
      </c>
    </row>
    <row r="35" spans="1:3" x14ac:dyDescent="0.3">
      <c r="A35" s="3" t="s">
        <v>127</v>
      </c>
      <c r="B35" s="3" t="s">
        <v>122</v>
      </c>
      <c r="C35" s="24">
        <v>1.8802000000000001</v>
      </c>
    </row>
    <row r="36" spans="1:3" x14ac:dyDescent="0.3">
      <c r="A36" s="3" t="s">
        <v>128</v>
      </c>
      <c r="B36" s="3" t="s">
        <v>129</v>
      </c>
      <c r="C36" s="24">
        <v>35.5458</v>
      </c>
    </row>
    <row r="37" spans="1:3" x14ac:dyDescent="0.3">
      <c r="A37" s="3" t="s">
        <v>130</v>
      </c>
      <c r="B37" s="3" t="s">
        <v>129</v>
      </c>
      <c r="C37" s="24">
        <v>71.0916</v>
      </c>
    </row>
    <row r="38" spans="1:3" x14ac:dyDescent="0.3">
      <c r="A38" s="3" t="s">
        <v>131</v>
      </c>
      <c r="B38" s="3" t="s">
        <v>129</v>
      </c>
      <c r="C38" s="24">
        <v>0</v>
      </c>
    </row>
    <row r="39" spans="1:3" x14ac:dyDescent="0.3">
      <c r="A39" s="3" t="s">
        <v>132</v>
      </c>
      <c r="B39" s="3" t="s">
        <v>129</v>
      </c>
      <c r="C39" s="24">
        <v>4.4428999999999998</v>
      </c>
    </row>
    <row r="40" spans="1:3" x14ac:dyDescent="0.3">
      <c r="A40" s="3" t="s">
        <v>133</v>
      </c>
      <c r="B40" s="3" t="s">
        <v>129</v>
      </c>
      <c r="C40" s="24">
        <v>0.41730000000000006</v>
      </c>
    </row>
    <row r="41" spans="1:3" x14ac:dyDescent="0.3">
      <c r="A41" s="3" t="s">
        <v>134</v>
      </c>
      <c r="B41" s="3" t="s">
        <v>129</v>
      </c>
      <c r="C41" s="24">
        <v>26.8812</v>
      </c>
    </row>
    <row r="42" spans="1:3" x14ac:dyDescent="0.3">
      <c r="A42" s="3" t="s">
        <v>135</v>
      </c>
      <c r="B42" s="3" t="s">
        <v>129</v>
      </c>
      <c r="C42" s="24">
        <v>1.653</v>
      </c>
    </row>
    <row r="43" spans="1:3" x14ac:dyDescent="0.3">
      <c r="A43" s="3" t="s">
        <v>136</v>
      </c>
      <c r="B43" s="3" t="s">
        <v>129</v>
      </c>
      <c r="C43" s="24">
        <v>2.1514000000000002</v>
      </c>
    </row>
    <row r="44" spans="1:3" x14ac:dyDescent="0.3">
      <c r="A44" s="3" t="s">
        <v>137</v>
      </c>
      <c r="B44" s="3" t="s">
        <v>138</v>
      </c>
      <c r="C44" s="24">
        <v>54.567399999999999</v>
      </c>
    </row>
    <row r="45" spans="1:3" x14ac:dyDescent="0.3">
      <c r="A45" s="3" t="s">
        <v>139</v>
      </c>
      <c r="B45" s="3" t="s">
        <v>138</v>
      </c>
      <c r="C45" s="24">
        <v>109.1348</v>
      </c>
    </row>
    <row r="46" spans="1:3" x14ac:dyDescent="0.3">
      <c r="A46" s="3" t="s">
        <v>140</v>
      </c>
      <c r="B46" s="3" t="s">
        <v>138</v>
      </c>
      <c r="C46" s="24">
        <v>6.4126999999999992</v>
      </c>
    </row>
    <row r="47" spans="1:3" x14ac:dyDescent="0.3">
      <c r="A47" s="3" t="s">
        <v>141</v>
      </c>
      <c r="B47" s="3" t="s">
        <v>138</v>
      </c>
      <c r="C47" s="24">
        <v>1.0465</v>
      </c>
    </row>
    <row r="48" spans="1:3" x14ac:dyDescent="0.3">
      <c r="A48" s="3" t="s">
        <v>142</v>
      </c>
      <c r="B48" s="3" t="s">
        <v>138</v>
      </c>
      <c r="C48" s="24">
        <v>30.410100000000003</v>
      </c>
    </row>
    <row r="49" spans="1:3" x14ac:dyDescent="0.3">
      <c r="A49" s="3" t="s">
        <v>143</v>
      </c>
      <c r="B49" s="3" t="s">
        <v>138</v>
      </c>
      <c r="C49" s="24">
        <v>0</v>
      </c>
    </row>
    <row r="50" spans="1:3" x14ac:dyDescent="0.3">
      <c r="A50" s="3" t="s">
        <v>144</v>
      </c>
      <c r="B50" s="3" t="s">
        <v>138</v>
      </c>
      <c r="C50" s="24">
        <v>16.6981</v>
      </c>
    </row>
    <row r="51" spans="1:3" x14ac:dyDescent="0.3">
      <c r="A51" s="3" t="s">
        <v>145</v>
      </c>
      <c r="B51" s="3" t="s">
        <v>146</v>
      </c>
      <c r="C51" s="24">
        <v>23.198500000000003</v>
      </c>
    </row>
    <row r="52" spans="1:3" x14ac:dyDescent="0.3">
      <c r="A52" s="3" t="s">
        <v>147</v>
      </c>
      <c r="B52" s="3" t="s">
        <v>146</v>
      </c>
      <c r="C52" s="24">
        <v>46.397000000000006</v>
      </c>
    </row>
    <row r="53" spans="1:3" x14ac:dyDescent="0.3">
      <c r="A53" s="3" t="s">
        <v>148</v>
      </c>
      <c r="B53" s="3" t="s">
        <v>146</v>
      </c>
      <c r="C53" s="24">
        <v>4.8223000000000003</v>
      </c>
    </row>
    <row r="54" spans="1:3" x14ac:dyDescent="0.3">
      <c r="A54" s="3" t="s">
        <v>149</v>
      </c>
      <c r="B54" s="3" t="s">
        <v>146</v>
      </c>
      <c r="C54" s="24">
        <v>4.1555999999999997</v>
      </c>
    </row>
    <row r="55" spans="1:3" x14ac:dyDescent="0.3">
      <c r="A55" s="3" t="s">
        <v>150</v>
      </c>
      <c r="B55" s="3" t="s">
        <v>146</v>
      </c>
      <c r="C55" s="24">
        <v>14.220600000000001</v>
      </c>
    </row>
    <row r="56" spans="1:3" x14ac:dyDescent="0.3">
      <c r="A56" s="3" t="s">
        <v>151</v>
      </c>
      <c r="B56" s="3" t="s">
        <v>146</v>
      </c>
      <c r="C56" s="24">
        <v>0</v>
      </c>
    </row>
    <row r="57" spans="1:3" x14ac:dyDescent="0.3">
      <c r="A57" s="3" t="s">
        <v>145</v>
      </c>
      <c r="B57" s="3" t="s">
        <v>152</v>
      </c>
      <c r="C57" s="24">
        <v>0</v>
      </c>
    </row>
    <row r="58" spans="1:3" x14ac:dyDescent="0.3">
      <c r="A58" s="3" t="s">
        <v>153</v>
      </c>
      <c r="B58" s="3" t="s">
        <v>152</v>
      </c>
      <c r="C58" s="24">
        <v>0</v>
      </c>
    </row>
    <row r="59" spans="1:3" x14ac:dyDescent="0.3">
      <c r="A59" s="3" t="s">
        <v>154</v>
      </c>
      <c r="B59" s="3" t="s">
        <v>155</v>
      </c>
      <c r="C59" s="24">
        <v>195.6096</v>
      </c>
    </row>
    <row r="60" spans="1:3" x14ac:dyDescent="0.3">
      <c r="A60" s="3" t="s">
        <v>156</v>
      </c>
      <c r="B60" s="3" t="s">
        <v>155</v>
      </c>
      <c r="C60" s="24">
        <v>391.2192</v>
      </c>
    </row>
    <row r="61" spans="1:3" x14ac:dyDescent="0.3">
      <c r="A61" s="3" t="s">
        <v>157</v>
      </c>
      <c r="B61" s="3" t="s">
        <v>155</v>
      </c>
      <c r="C61" s="24">
        <v>1.8042</v>
      </c>
    </row>
    <row r="62" spans="1:3" x14ac:dyDescent="0.3">
      <c r="A62" s="3" t="s">
        <v>158</v>
      </c>
      <c r="B62" s="3" t="s">
        <v>155</v>
      </c>
      <c r="C62" s="24">
        <v>169.85429999999999</v>
      </c>
    </row>
    <row r="63" spans="1:3" x14ac:dyDescent="0.3">
      <c r="A63" s="3" t="s">
        <v>159</v>
      </c>
      <c r="B63" s="3" t="s">
        <v>155</v>
      </c>
      <c r="C63" s="24">
        <v>0.13780000000000001</v>
      </c>
    </row>
    <row r="64" spans="1:3" x14ac:dyDescent="0.3">
      <c r="A64" s="3" t="s">
        <v>160</v>
      </c>
      <c r="B64" s="3" t="s">
        <v>155</v>
      </c>
      <c r="C64" s="24">
        <v>4.7574000000000005</v>
      </c>
    </row>
    <row r="65" spans="1:3" ht="15" thickBot="1" x14ac:dyDescent="0.35">
      <c r="A65" s="3" t="s">
        <v>161</v>
      </c>
      <c r="B65" s="3" t="s">
        <v>155</v>
      </c>
      <c r="C65" s="25">
        <v>19.055900000000001</v>
      </c>
    </row>
    <row r="66" spans="1:3" ht="21.6" thickBot="1" x14ac:dyDescent="0.45">
      <c r="C66" s="26">
        <f>SUM(C2:C65)</f>
        <v>2326.8184000000001</v>
      </c>
    </row>
  </sheetData>
  <autoFilter ref="A1:C66" xr:uid="{7067EEAF-E61D-44F9-8620-CEE233311268}"/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DF139-C3D2-4064-B4DC-B7C6C1CB05D3}">
  <dimension ref="A1:Z1034"/>
  <sheetViews>
    <sheetView workbookViewId="0">
      <selection activeCell="H19" sqref="H18:J19"/>
    </sheetView>
  </sheetViews>
  <sheetFormatPr defaultRowHeight="14.4" x14ac:dyDescent="0.3"/>
  <cols>
    <col min="3" max="3" width="44.44140625" customWidth="1"/>
    <col min="4" max="4" width="37.88671875" customWidth="1"/>
    <col min="5" max="5" width="25.21875" customWidth="1"/>
    <col min="6" max="6" width="16.109375" customWidth="1"/>
    <col min="7" max="7" width="19" customWidth="1"/>
    <col min="8" max="8" width="8.21875" bestFit="1" customWidth="1"/>
    <col min="10" max="10" width="33.33203125" customWidth="1"/>
    <col min="11" max="11" width="13.109375" bestFit="1" customWidth="1"/>
  </cols>
  <sheetData>
    <row r="1" spans="1:26" ht="15" thickBot="1" x14ac:dyDescent="0.35">
      <c r="A1" s="141"/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</row>
    <row r="2" spans="1:26" ht="15" thickBot="1" x14ac:dyDescent="0.35">
      <c r="A2" s="141"/>
      <c r="B2" s="141"/>
      <c r="C2" s="141"/>
      <c r="D2" s="199"/>
      <c r="E2" s="199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</row>
    <row r="3" spans="1:26" ht="17.399999999999999" thickBot="1" x14ac:dyDescent="0.35">
      <c r="A3" s="141"/>
      <c r="B3" s="141"/>
      <c r="C3" s="97"/>
      <c r="D3" s="333" t="s">
        <v>31</v>
      </c>
      <c r="E3" s="334">
        <f>SUM(E5:E67)</f>
        <v>29310.879999999997</v>
      </c>
      <c r="F3" s="199"/>
      <c r="G3" s="199"/>
      <c r="H3" s="199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</row>
    <row r="4" spans="1:26" ht="16.2" thickBot="1" x14ac:dyDescent="0.35">
      <c r="A4" s="141"/>
      <c r="B4" s="202"/>
      <c r="C4" s="201" t="s">
        <v>393</v>
      </c>
      <c r="D4" s="201" t="s">
        <v>394</v>
      </c>
      <c r="E4" s="201" t="s">
        <v>395</v>
      </c>
      <c r="F4" s="201" t="s">
        <v>396</v>
      </c>
      <c r="G4" s="201" t="s">
        <v>384</v>
      </c>
      <c r="H4" s="105" t="s">
        <v>397</v>
      </c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</row>
    <row r="5" spans="1:26" ht="15" thickBot="1" x14ac:dyDescent="0.35">
      <c r="A5" s="141"/>
      <c r="B5" s="202"/>
      <c r="C5" s="203" t="s">
        <v>602</v>
      </c>
      <c r="D5" s="95" t="s">
        <v>34</v>
      </c>
      <c r="E5" s="96">
        <v>813.13</v>
      </c>
      <c r="F5" s="284" t="s">
        <v>401</v>
      </c>
      <c r="G5" s="95">
        <v>71981840833</v>
      </c>
      <c r="H5" s="97"/>
      <c r="I5" s="335"/>
      <c r="J5" s="335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</row>
    <row r="6" spans="1:26" ht="15" thickBot="1" x14ac:dyDescent="0.35">
      <c r="A6" s="141"/>
      <c r="B6" s="202"/>
      <c r="C6" s="203" t="s">
        <v>599</v>
      </c>
      <c r="D6" s="95" t="s">
        <v>419</v>
      </c>
      <c r="E6" s="96">
        <v>145.57</v>
      </c>
      <c r="F6" s="285" t="s">
        <v>171</v>
      </c>
      <c r="G6" s="95">
        <v>87742772515</v>
      </c>
      <c r="H6" s="97"/>
      <c r="I6" s="139"/>
      <c r="J6" s="139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</row>
    <row r="7" spans="1:26" ht="15" thickBot="1" x14ac:dyDescent="0.35">
      <c r="A7" s="141"/>
      <c r="B7" s="202"/>
      <c r="C7" s="203" t="s">
        <v>606</v>
      </c>
      <c r="D7" s="95" t="s">
        <v>427</v>
      </c>
      <c r="E7" s="96">
        <v>1393.2</v>
      </c>
      <c r="F7" s="284" t="s">
        <v>401</v>
      </c>
      <c r="G7" s="95">
        <v>71991084426</v>
      </c>
      <c r="H7" s="97"/>
      <c r="I7" s="336"/>
      <c r="J7" s="336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41"/>
      <c r="Z7" s="141"/>
    </row>
    <row r="8" spans="1:26" ht="15" thickBot="1" x14ac:dyDescent="0.35">
      <c r="A8" s="141"/>
      <c r="B8" s="202"/>
      <c r="C8" s="203" t="s">
        <v>609</v>
      </c>
      <c r="D8" s="97"/>
      <c r="E8" s="96">
        <v>11913</v>
      </c>
      <c r="F8" s="97"/>
      <c r="G8" s="97"/>
      <c r="H8" s="97"/>
      <c r="I8" s="139"/>
      <c r="J8" s="139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</row>
    <row r="9" spans="1:26" ht="15" thickBot="1" x14ac:dyDescent="0.35">
      <c r="A9" s="141"/>
      <c r="B9" s="202"/>
      <c r="C9" s="203" t="s">
        <v>556</v>
      </c>
      <c r="D9" s="95" t="s">
        <v>815</v>
      </c>
      <c r="E9" s="96">
        <v>133.43</v>
      </c>
      <c r="F9" s="285" t="s">
        <v>171</v>
      </c>
      <c r="G9" s="95" t="s">
        <v>816</v>
      </c>
      <c r="H9" s="97"/>
      <c r="I9" s="336"/>
      <c r="J9" s="336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</row>
    <row r="10" spans="1:26" ht="15" thickBot="1" x14ac:dyDescent="0.35">
      <c r="A10" s="141"/>
      <c r="B10" s="202"/>
      <c r="C10" s="203" t="s">
        <v>1136</v>
      </c>
      <c r="D10" s="97"/>
      <c r="E10" s="96">
        <v>1.1200000000000001</v>
      </c>
      <c r="F10" s="97"/>
      <c r="G10" s="97"/>
      <c r="H10" s="97"/>
      <c r="I10" s="139"/>
      <c r="J10" s="139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</row>
    <row r="11" spans="1:26" ht="15" thickBot="1" x14ac:dyDescent="0.35">
      <c r="A11" s="141"/>
      <c r="B11" s="202"/>
      <c r="C11" s="203" t="s">
        <v>1137</v>
      </c>
      <c r="D11" s="97"/>
      <c r="E11" s="96">
        <v>0.56000000000000005</v>
      </c>
      <c r="F11" s="97"/>
      <c r="G11" s="97"/>
      <c r="H11" s="97"/>
      <c r="I11" s="336"/>
      <c r="J11" s="336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</row>
    <row r="12" spans="1:26" ht="15" thickBot="1" x14ac:dyDescent="0.35">
      <c r="A12" s="141"/>
      <c r="B12" s="202"/>
      <c r="C12" s="203" t="s">
        <v>1138</v>
      </c>
      <c r="D12" s="97"/>
      <c r="E12" s="96">
        <v>111.68</v>
      </c>
      <c r="F12" s="97"/>
      <c r="G12" s="97"/>
      <c r="H12" s="97"/>
      <c r="I12" s="139"/>
      <c r="J12" s="139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</row>
    <row r="13" spans="1:26" ht="15" thickBot="1" x14ac:dyDescent="0.35">
      <c r="A13" s="141"/>
      <c r="B13" s="202"/>
      <c r="C13" s="203" t="s">
        <v>1139</v>
      </c>
      <c r="D13" s="97"/>
      <c r="E13" s="96">
        <v>0</v>
      </c>
      <c r="F13" s="97"/>
      <c r="G13" s="97"/>
      <c r="H13" s="97"/>
      <c r="I13" s="336"/>
      <c r="J13" s="336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</row>
    <row r="14" spans="1:26" ht="15" thickBot="1" x14ac:dyDescent="0.35">
      <c r="A14" s="141"/>
      <c r="B14" s="202"/>
      <c r="C14" s="203" t="s">
        <v>1140</v>
      </c>
      <c r="D14" s="97"/>
      <c r="E14" s="96">
        <v>6.31</v>
      </c>
      <c r="F14" s="97"/>
      <c r="G14" s="97"/>
      <c r="H14" s="97"/>
      <c r="I14" s="139"/>
      <c r="J14" s="139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</row>
    <row r="15" spans="1:26" ht="15" thickBot="1" x14ac:dyDescent="0.35">
      <c r="A15" s="141"/>
      <c r="B15" s="202"/>
      <c r="C15" s="203" t="s">
        <v>817</v>
      </c>
      <c r="D15" s="97"/>
      <c r="E15" s="96">
        <v>3.06</v>
      </c>
      <c r="F15" s="97"/>
      <c r="G15" s="97"/>
      <c r="H15" s="97"/>
      <c r="I15" s="336"/>
      <c r="J15" s="336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</row>
    <row r="16" spans="1:26" ht="15" thickBot="1" x14ac:dyDescent="0.35">
      <c r="A16" s="141"/>
      <c r="B16" s="202"/>
      <c r="C16" s="203" t="s">
        <v>558</v>
      </c>
      <c r="D16" s="97"/>
      <c r="E16" s="96">
        <v>14.75</v>
      </c>
      <c r="F16" s="97"/>
      <c r="G16" s="97"/>
      <c r="H16" s="97"/>
      <c r="I16" s="139"/>
      <c r="J16" s="139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</row>
    <row r="17" spans="1:26" ht="15" thickBot="1" x14ac:dyDescent="0.35">
      <c r="A17" s="141"/>
      <c r="B17" s="202"/>
      <c r="C17" s="203" t="s">
        <v>818</v>
      </c>
      <c r="D17" s="95" t="s">
        <v>819</v>
      </c>
      <c r="E17" s="96">
        <v>0</v>
      </c>
      <c r="F17" s="97"/>
      <c r="G17" s="95">
        <v>71999321338</v>
      </c>
      <c r="H17" s="97"/>
      <c r="I17" s="336"/>
      <c r="J17" s="336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</row>
    <row r="18" spans="1:26" ht="27.6" thickBot="1" x14ac:dyDescent="0.35">
      <c r="A18" s="141"/>
      <c r="B18" s="202"/>
      <c r="C18" s="203" t="s">
        <v>166</v>
      </c>
      <c r="D18" s="95" t="s">
        <v>416</v>
      </c>
      <c r="E18" s="96">
        <v>23.69</v>
      </c>
      <c r="F18" s="97"/>
      <c r="G18" s="95" t="s">
        <v>416</v>
      </c>
      <c r="H18" s="97"/>
      <c r="I18" s="139"/>
      <c r="J18" s="139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</row>
    <row r="19" spans="1:26" ht="15" thickBot="1" x14ac:dyDescent="0.35">
      <c r="A19" s="141"/>
      <c r="B19" s="202"/>
      <c r="C19" s="203" t="s">
        <v>193</v>
      </c>
      <c r="D19" s="97"/>
      <c r="E19" s="96">
        <v>2.38</v>
      </c>
      <c r="F19" s="97"/>
      <c r="G19" s="97"/>
      <c r="H19" s="97"/>
      <c r="I19" s="336"/>
      <c r="J19" s="336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</row>
    <row r="20" spans="1:26" ht="15" thickBot="1" x14ac:dyDescent="0.35">
      <c r="A20" s="141"/>
      <c r="B20" s="202"/>
      <c r="C20" s="203" t="s">
        <v>821</v>
      </c>
      <c r="D20" s="95" t="s">
        <v>420</v>
      </c>
      <c r="E20" s="96">
        <v>15.27</v>
      </c>
      <c r="F20" s="97"/>
      <c r="G20" s="95" t="s">
        <v>172</v>
      </c>
      <c r="H20" s="97"/>
      <c r="I20" s="139"/>
      <c r="J20" s="139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</row>
    <row r="21" spans="1:26" ht="15" thickBot="1" x14ac:dyDescent="0.35">
      <c r="A21" s="141"/>
      <c r="B21" s="202"/>
      <c r="C21" s="203" t="s">
        <v>1141</v>
      </c>
      <c r="D21" s="97"/>
      <c r="E21" s="96">
        <v>32</v>
      </c>
      <c r="F21" s="97"/>
      <c r="G21" s="97"/>
      <c r="H21" s="97"/>
      <c r="I21" s="336"/>
      <c r="J21" s="336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</row>
    <row r="22" spans="1:26" ht="15" thickBot="1" x14ac:dyDescent="0.35">
      <c r="A22" s="141"/>
      <c r="B22" s="202"/>
      <c r="C22" s="203" t="s">
        <v>546</v>
      </c>
      <c r="D22" s="97"/>
      <c r="E22" s="96">
        <v>252.8</v>
      </c>
      <c r="F22" s="97"/>
      <c r="G22" s="97"/>
      <c r="H22" s="97"/>
      <c r="I22" s="139"/>
      <c r="J22" s="139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</row>
    <row r="23" spans="1:26" ht="15" thickBot="1" x14ac:dyDescent="0.35">
      <c r="A23" s="141"/>
      <c r="B23" s="202"/>
      <c r="C23" s="203" t="s">
        <v>423</v>
      </c>
      <c r="D23" s="95" t="s">
        <v>424</v>
      </c>
      <c r="E23" s="96">
        <v>60.76</v>
      </c>
      <c r="F23" s="97"/>
      <c r="G23" s="95" t="s">
        <v>545</v>
      </c>
      <c r="H23" s="97"/>
      <c r="I23" s="336"/>
      <c r="J23" s="336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</row>
    <row r="24" spans="1:26" ht="27.6" thickBot="1" x14ac:dyDescent="0.35">
      <c r="A24" s="141"/>
      <c r="B24" s="202"/>
      <c r="C24" s="203" t="s">
        <v>179</v>
      </c>
      <c r="D24" s="95" t="s">
        <v>822</v>
      </c>
      <c r="E24" s="96">
        <v>11.93</v>
      </c>
      <c r="F24" s="97"/>
      <c r="G24" s="95" t="s">
        <v>181</v>
      </c>
      <c r="H24" s="97"/>
      <c r="I24" s="139"/>
      <c r="J24" s="139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</row>
    <row r="25" spans="1:26" ht="15" thickBot="1" x14ac:dyDescent="0.35">
      <c r="A25" s="141"/>
      <c r="B25" s="202"/>
      <c r="C25" s="203" t="s">
        <v>1142</v>
      </c>
      <c r="D25" s="97"/>
      <c r="E25" s="96">
        <v>2.63</v>
      </c>
      <c r="F25" s="97"/>
      <c r="G25" s="97"/>
      <c r="H25" s="97"/>
      <c r="I25" s="336"/>
      <c r="J25" s="336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</row>
    <row r="26" spans="1:26" ht="15" thickBot="1" x14ac:dyDescent="0.35">
      <c r="A26" s="141"/>
      <c r="B26" s="202"/>
      <c r="C26" s="203" t="s">
        <v>182</v>
      </c>
      <c r="D26" s="95" t="s">
        <v>823</v>
      </c>
      <c r="E26" s="96">
        <v>0</v>
      </c>
      <c r="F26" s="97"/>
      <c r="G26" s="95" t="s">
        <v>824</v>
      </c>
      <c r="H26" s="97"/>
      <c r="I26" s="139"/>
      <c r="J26" s="139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</row>
    <row r="27" spans="1:26" ht="15" thickBot="1" x14ac:dyDescent="0.35">
      <c r="A27" s="141"/>
      <c r="B27" s="202"/>
      <c r="C27" s="203" t="s">
        <v>1143</v>
      </c>
      <c r="D27" s="97"/>
      <c r="E27" s="96">
        <v>0.55000000000000004</v>
      </c>
      <c r="F27" s="97"/>
      <c r="G27" s="97"/>
      <c r="H27" s="97"/>
      <c r="I27" s="336"/>
      <c r="J27" s="336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</row>
    <row r="28" spans="1:26" ht="27.6" thickBot="1" x14ac:dyDescent="0.35">
      <c r="A28" s="141"/>
      <c r="B28" s="202"/>
      <c r="C28" s="203" t="s">
        <v>187</v>
      </c>
      <c r="D28" s="95" t="s">
        <v>425</v>
      </c>
      <c r="E28" s="96">
        <v>28.06</v>
      </c>
      <c r="F28" s="97"/>
      <c r="G28" s="95" t="s">
        <v>188</v>
      </c>
      <c r="H28" s="97"/>
      <c r="I28" s="139"/>
      <c r="J28" s="139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</row>
    <row r="29" spans="1:26" ht="15" thickBot="1" x14ac:dyDescent="0.35">
      <c r="A29" s="141"/>
      <c r="B29" s="202"/>
      <c r="C29" s="203" t="s">
        <v>194</v>
      </c>
      <c r="D29" s="95" t="s">
        <v>825</v>
      </c>
      <c r="E29" s="96">
        <v>22.79</v>
      </c>
      <c r="F29" s="97"/>
      <c r="G29" s="97"/>
      <c r="H29" s="97"/>
      <c r="I29" s="336"/>
      <c r="J29" s="336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</row>
    <row r="30" spans="1:26" ht="15" thickBot="1" x14ac:dyDescent="0.35">
      <c r="A30" s="141"/>
      <c r="B30" s="202"/>
      <c r="C30" s="203" t="s">
        <v>826</v>
      </c>
      <c r="D30" s="97"/>
      <c r="E30" s="96">
        <v>210.32</v>
      </c>
      <c r="F30" s="97"/>
      <c r="G30" s="97"/>
      <c r="H30" s="97"/>
      <c r="I30" s="139"/>
      <c r="J30" s="139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</row>
    <row r="31" spans="1:26" ht="15" thickBot="1" x14ac:dyDescent="0.35">
      <c r="A31" s="141"/>
      <c r="B31" s="202"/>
      <c r="C31" s="203" t="s">
        <v>827</v>
      </c>
      <c r="D31" s="97"/>
      <c r="E31" s="96">
        <v>0</v>
      </c>
      <c r="F31" s="97"/>
      <c r="G31" s="97"/>
      <c r="H31" s="97"/>
      <c r="I31" s="336"/>
      <c r="J31" s="336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</row>
    <row r="32" spans="1:26" ht="15" thickBot="1" x14ac:dyDescent="0.35">
      <c r="A32" s="141"/>
      <c r="B32" s="202"/>
      <c r="C32" s="203" t="s">
        <v>828</v>
      </c>
      <c r="D32" s="95" t="s">
        <v>828</v>
      </c>
      <c r="E32" s="96">
        <v>92.08</v>
      </c>
      <c r="F32" s="97"/>
      <c r="G32" s="97"/>
      <c r="H32" s="97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</row>
    <row r="33" spans="1:26" ht="15" thickBot="1" x14ac:dyDescent="0.35">
      <c r="A33" s="141"/>
      <c r="B33" s="202"/>
      <c r="C33" s="203" t="s">
        <v>184</v>
      </c>
      <c r="D33" s="97"/>
      <c r="E33" s="96">
        <v>0.28000000000000003</v>
      </c>
      <c r="F33" s="97"/>
      <c r="G33" s="97"/>
      <c r="H33" s="97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</row>
    <row r="34" spans="1:26" ht="15" thickBot="1" x14ac:dyDescent="0.35">
      <c r="A34" s="141"/>
      <c r="B34" s="202"/>
      <c r="C34" s="203" t="s">
        <v>1144</v>
      </c>
      <c r="D34" s="97"/>
      <c r="E34" s="96">
        <v>5.6</v>
      </c>
      <c r="F34" s="97"/>
      <c r="G34" s="97"/>
      <c r="H34" s="97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</row>
    <row r="35" spans="1:26" ht="15" thickBot="1" x14ac:dyDescent="0.35">
      <c r="A35" s="141"/>
      <c r="B35" s="202"/>
      <c r="C35" s="203" t="s">
        <v>829</v>
      </c>
      <c r="D35" s="97"/>
      <c r="E35" s="96">
        <v>0.24</v>
      </c>
      <c r="F35" s="97"/>
      <c r="G35" s="97"/>
      <c r="H35" s="97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</row>
    <row r="36" spans="1:26" ht="15" thickBot="1" x14ac:dyDescent="0.35">
      <c r="A36" s="141"/>
      <c r="B36" s="202"/>
      <c r="C36" s="203" t="s">
        <v>1145</v>
      </c>
      <c r="D36" s="97"/>
      <c r="E36" s="96">
        <v>95.33</v>
      </c>
      <c r="F36" s="97"/>
      <c r="G36" s="97"/>
      <c r="H36" s="97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</row>
    <row r="37" spans="1:26" ht="15" thickBot="1" x14ac:dyDescent="0.35">
      <c r="A37" s="141"/>
      <c r="B37" s="202"/>
      <c r="C37" s="203" t="s">
        <v>830</v>
      </c>
      <c r="D37" s="97"/>
      <c r="E37" s="96">
        <v>0</v>
      </c>
      <c r="F37" s="97"/>
      <c r="G37" s="97"/>
      <c r="H37" s="97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</row>
    <row r="38" spans="1:26" ht="15" thickBot="1" x14ac:dyDescent="0.35">
      <c r="A38" s="141"/>
      <c r="B38" s="202"/>
      <c r="C38" s="203" t="s">
        <v>831</v>
      </c>
      <c r="D38" s="97"/>
      <c r="E38" s="96">
        <v>0</v>
      </c>
      <c r="F38" s="97"/>
      <c r="G38" s="97"/>
      <c r="H38" s="97"/>
      <c r="I38" s="335"/>
      <c r="J38" s="335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</row>
    <row r="39" spans="1:26" ht="15" thickBot="1" x14ac:dyDescent="0.35">
      <c r="A39" s="141"/>
      <c r="B39" s="202"/>
      <c r="C39" s="203" t="s">
        <v>622</v>
      </c>
      <c r="D39" s="95" t="s">
        <v>550</v>
      </c>
      <c r="E39" s="96">
        <v>115.93</v>
      </c>
      <c r="F39" s="284" t="s">
        <v>401</v>
      </c>
      <c r="G39" s="95">
        <v>71991137194</v>
      </c>
      <c r="H39" s="97"/>
      <c r="I39" s="139"/>
      <c r="J39" s="139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</row>
    <row r="40" spans="1:26" ht="15" thickBot="1" x14ac:dyDescent="0.35">
      <c r="A40" s="141"/>
      <c r="B40" s="202"/>
      <c r="C40" s="203" t="s">
        <v>623</v>
      </c>
      <c r="D40" s="95" t="s">
        <v>430</v>
      </c>
      <c r="E40" s="96">
        <v>56.97</v>
      </c>
      <c r="F40" s="284" t="s">
        <v>401</v>
      </c>
      <c r="G40" s="95">
        <v>71994042511</v>
      </c>
      <c r="H40" s="97"/>
      <c r="I40" s="336"/>
      <c r="J40" s="336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</row>
    <row r="41" spans="1:26" ht="15" thickBot="1" x14ac:dyDescent="0.35">
      <c r="A41" s="141"/>
      <c r="B41" s="202"/>
      <c r="C41" s="203" t="s">
        <v>624</v>
      </c>
      <c r="D41" s="95" t="s">
        <v>429</v>
      </c>
      <c r="E41" s="96">
        <v>19.5</v>
      </c>
      <c r="F41" s="285" t="s">
        <v>171</v>
      </c>
      <c r="G41" s="95">
        <v>4257558512</v>
      </c>
      <c r="H41" s="97"/>
      <c r="I41" s="139"/>
      <c r="J41" s="139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</row>
    <row r="42" spans="1:26" ht="15" thickBot="1" x14ac:dyDescent="0.35">
      <c r="A42" s="141"/>
      <c r="B42" s="202"/>
      <c r="C42" s="203" t="s">
        <v>832</v>
      </c>
      <c r="D42" s="95" t="s">
        <v>833</v>
      </c>
      <c r="E42" s="287">
        <v>83.31</v>
      </c>
      <c r="F42" s="284" t="s">
        <v>401</v>
      </c>
      <c r="G42" s="95">
        <v>71996991111</v>
      </c>
      <c r="H42" s="97"/>
      <c r="I42" s="336"/>
      <c r="J42" s="336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</row>
    <row r="43" spans="1:26" ht="15" thickBot="1" x14ac:dyDescent="0.35">
      <c r="A43" s="141"/>
      <c r="B43" s="202"/>
      <c r="C43" s="203" t="s">
        <v>834</v>
      </c>
      <c r="D43" s="95" t="s">
        <v>835</v>
      </c>
      <c r="E43" s="96">
        <v>0</v>
      </c>
      <c r="F43" s="97"/>
      <c r="G43" s="95">
        <v>71992536662</v>
      </c>
      <c r="H43" s="97"/>
      <c r="I43" s="139"/>
      <c r="J43" s="139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</row>
    <row r="44" spans="1:26" ht="15" thickBot="1" x14ac:dyDescent="0.35">
      <c r="A44" s="141"/>
      <c r="B44" s="202"/>
      <c r="C44" s="203" t="s">
        <v>836</v>
      </c>
      <c r="D44" s="95" t="s">
        <v>837</v>
      </c>
      <c r="E44" s="96">
        <v>0</v>
      </c>
      <c r="F44" s="286" t="s">
        <v>180</v>
      </c>
      <c r="G44" s="95" t="s">
        <v>838</v>
      </c>
      <c r="H44" s="97"/>
      <c r="I44" s="336"/>
      <c r="J44" s="336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</row>
    <row r="45" spans="1:26" ht="15" thickBot="1" x14ac:dyDescent="0.35">
      <c r="A45" s="141"/>
      <c r="B45" s="202"/>
      <c r="C45" s="203" t="s">
        <v>839</v>
      </c>
      <c r="D45" s="95" t="s">
        <v>840</v>
      </c>
      <c r="E45" s="96">
        <v>0</v>
      </c>
      <c r="F45" s="285" t="s">
        <v>171</v>
      </c>
      <c r="G45" s="95" t="s">
        <v>841</v>
      </c>
      <c r="H45" s="97"/>
      <c r="I45" s="139"/>
      <c r="J45" s="139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</row>
    <row r="46" spans="1:26" ht="15" thickBot="1" x14ac:dyDescent="0.35">
      <c r="A46" s="141"/>
      <c r="B46" s="202"/>
      <c r="C46" s="203" t="s">
        <v>842</v>
      </c>
      <c r="D46" s="95" t="s">
        <v>843</v>
      </c>
      <c r="E46" s="96">
        <v>1.9</v>
      </c>
      <c r="F46" s="285" t="s">
        <v>171</v>
      </c>
      <c r="G46" s="95" t="s">
        <v>1146</v>
      </c>
      <c r="H46" s="97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</row>
    <row r="47" spans="1:26" ht="15" thickBot="1" x14ac:dyDescent="0.35">
      <c r="A47" s="141"/>
      <c r="B47" s="202"/>
      <c r="C47" s="203" t="s">
        <v>845</v>
      </c>
      <c r="D47" s="97"/>
      <c r="E47" s="96">
        <v>1.1000000000000001</v>
      </c>
      <c r="F47" s="97"/>
      <c r="G47" s="97"/>
      <c r="H47" s="97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</row>
    <row r="48" spans="1:26" ht="15" thickBot="1" x14ac:dyDescent="0.35">
      <c r="A48" s="141"/>
      <c r="B48" s="202"/>
      <c r="C48" s="203" t="s">
        <v>1147</v>
      </c>
      <c r="D48" s="97"/>
      <c r="E48" s="287">
        <v>9.14</v>
      </c>
      <c r="F48" s="97"/>
      <c r="G48" s="97"/>
      <c r="H48" s="97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</row>
    <row r="49" spans="1:26" ht="15" thickBot="1" x14ac:dyDescent="0.35">
      <c r="A49" s="141"/>
      <c r="B49" s="202"/>
      <c r="C49" s="203" t="s">
        <v>1148</v>
      </c>
      <c r="D49" s="97"/>
      <c r="E49" s="287">
        <v>4.9000000000000004</v>
      </c>
      <c r="F49" s="97"/>
      <c r="G49" s="97"/>
      <c r="H49" s="97"/>
      <c r="I49" s="141"/>
      <c r="J49" s="141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</row>
    <row r="50" spans="1:26" ht="15" thickBot="1" x14ac:dyDescent="0.35">
      <c r="A50" s="141"/>
      <c r="B50" s="202"/>
      <c r="C50" s="203" t="s">
        <v>1149</v>
      </c>
      <c r="D50" s="97"/>
      <c r="E50" s="287">
        <v>18.2</v>
      </c>
      <c r="F50" s="97"/>
      <c r="G50" s="97"/>
      <c r="H50" s="97"/>
      <c r="I50" s="141"/>
      <c r="J50" s="337"/>
      <c r="K50" s="337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</row>
    <row r="51" spans="1:26" ht="15" thickBot="1" x14ac:dyDescent="0.35">
      <c r="A51" s="141"/>
      <c r="B51" s="202"/>
      <c r="C51" s="203" t="s">
        <v>846</v>
      </c>
      <c r="D51" s="97"/>
      <c r="E51" s="287">
        <v>3.58</v>
      </c>
      <c r="F51" s="97"/>
      <c r="G51" s="97"/>
      <c r="H51" s="97"/>
      <c r="I51" s="142"/>
      <c r="J51" s="338" t="s">
        <v>396</v>
      </c>
      <c r="K51" s="338">
        <v>68.900000000000006</v>
      </c>
      <c r="L51" s="143"/>
      <c r="M51" s="141"/>
      <c r="N51" s="141"/>
      <c r="O51" s="141"/>
      <c r="P51" s="141"/>
      <c r="Q51" s="141"/>
      <c r="R51" s="141"/>
      <c r="S51" s="141"/>
      <c r="T51" s="141"/>
      <c r="U51" s="141"/>
      <c r="V51" s="141"/>
      <c r="W51" s="141"/>
      <c r="X51" s="141"/>
      <c r="Y51" s="141"/>
      <c r="Z51" s="141"/>
    </row>
    <row r="52" spans="1:26" ht="16.2" thickBot="1" x14ac:dyDescent="0.35">
      <c r="A52" s="141"/>
      <c r="B52" s="202"/>
      <c r="C52" s="201" t="s">
        <v>431</v>
      </c>
      <c r="D52" s="201" t="s">
        <v>432</v>
      </c>
      <c r="E52" s="201" t="s">
        <v>395</v>
      </c>
      <c r="F52" s="201" t="s">
        <v>396</v>
      </c>
      <c r="G52" s="201" t="s">
        <v>384</v>
      </c>
      <c r="H52" s="97"/>
      <c r="I52" s="142"/>
      <c r="J52" s="338" t="s">
        <v>40</v>
      </c>
      <c r="K52" s="339">
        <f>E3</f>
        <v>29310.879999999997</v>
      </c>
      <c r="L52" s="143"/>
      <c r="M52" s="141"/>
      <c r="N52" s="141"/>
      <c r="O52" s="141"/>
      <c r="P52" s="141"/>
      <c r="Q52" s="141"/>
      <c r="R52" s="141"/>
      <c r="S52" s="141"/>
      <c r="T52" s="141"/>
      <c r="U52" s="141"/>
      <c r="V52" s="141"/>
      <c r="W52" s="141"/>
      <c r="X52" s="141"/>
      <c r="Y52" s="141"/>
      <c r="Z52" s="141"/>
    </row>
    <row r="53" spans="1:26" ht="15" thickBot="1" x14ac:dyDescent="0.35">
      <c r="A53" s="141"/>
      <c r="B53" s="202"/>
      <c r="C53" s="203" t="s">
        <v>433</v>
      </c>
      <c r="D53" s="95" t="s">
        <v>847</v>
      </c>
      <c r="E53" s="96">
        <v>7960.64</v>
      </c>
      <c r="F53" s="284" t="s">
        <v>401</v>
      </c>
      <c r="G53" s="95">
        <v>71991173847</v>
      </c>
      <c r="H53" s="97"/>
      <c r="I53" s="142"/>
      <c r="J53" s="3" t="s">
        <v>1165</v>
      </c>
      <c r="K53" s="89">
        <f>'Mai Base PDV SSA'!F70</f>
        <v>7146.78</v>
      </c>
      <c r="L53" s="143"/>
      <c r="M53" s="141"/>
      <c r="N53" s="141"/>
      <c r="O53" s="141"/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1"/>
    </row>
    <row r="54" spans="1:26" ht="15" thickBot="1" x14ac:dyDescent="0.35">
      <c r="A54" s="141"/>
      <c r="B54" s="202"/>
      <c r="C54" s="203" t="s">
        <v>598</v>
      </c>
      <c r="D54" s="95" t="s">
        <v>848</v>
      </c>
      <c r="E54" s="96">
        <v>638.85</v>
      </c>
      <c r="F54" s="284" t="s">
        <v>401</v>
      </c>
      <c r="G54" s="95">
        <v>75999221104</v>
      </c>
      <c r="H54" s="97"/>
      <c r="I54" s="142"/>
      <c r="J54" s="338" t="s">
        <v>1164</v>
      </c>
      <c r="K54" s="74">
        <v>7475.69</v>
      </c>
      <c r="L54" s="143"/>
      <c r="M54" s="141"/>
      <c r="N54" s="141"/>
      <c r="O54" s="141"/>
      <c r="P54" s="141"/>
      <c r="Q54" s="141"/>
      <c r="R54" s="141"/>
      <c r="S54" s="141"/>
      <c r="T54" s="141"/>
      <c r="U54" s="141"/>
      <c r="V54" s="141"/>
      <c r="W54" s="141"/>
      <c r="X54" s="141"/>
      <c r="Y54" s="141"/>
      <c r="Z54" s="141"/>
    </row>
    <row r="55" spans="1:26" ht="15" thickBot="1" x14ac:dyDescent="0.35">
      <c r="A55" s="141"/>
      <c r="B55" s="202"/>
      <c r="C55" s="203" t="s">
        <v>849</v>
      </c>
      <c r="D55" s="95" t="s">
        <v>443</v>
      </c>
      <c r="E55" s="96">
        <v>193.55</v>
      </c>
      <c r="F55" s="285" t="s">
        <v>171</v>
      </c>
      <c r="G55" s="95">
        <v>87742772515</v>
      </c>
      <c r="H55" s="97"/>
      <c r="I55" s="142"/>
      <c r="J55" s="341" t="s">
        <v>31</v>
      </c>
      <c r="K55" s="340">
        <f>SUM(K51:K54)</f>
        <v>44002.25</v>
      </c>
      <c r="L55" s="143"/>
      <c r="M55" s="141"/>
      <c r="N55" s="141"/>
      <c r="O55" s="141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</row>
    <row r="56" spans="1:26" ht="15" thickBot="1" x14ac:dyDescent="0.35">
      <c r="A56" s="141"/>
      <c r="B56" s="202"/>
      <c r="C56" s="203" t="s">
        <v>1150</v>
      </c>
      <c r="D56" s="95" t="s">
        <v>848</v>
      </c>
      <c r="E56" s="96">
        <v>96.47</v>
      </c>
      <c r="F56" s="284" t="s">
        <v>401</v>
      </c>
      <c r="G56" s="95">
        <v>75999221104</v>
      </c>
      <c r="H56" s="97"/>
      <c r="I56" s="141"/>
      <c r="J56" s="144"/>
      <c r="K56" s="144"/>
      <c r="L56" s="141"/>
      <c r="M56" s="141"/>
      <c r="N56" s="141"/>
      <c r="O56" s="141"/>
      <c r="P56" s="141"/>
      <c r="Q56" s="141"/>
      <c r="R56" s="141"/>
      <c r="S56" s="141"/>
      <c r="T56" s="141"/>
      <c r="U56" s="141"/>
      <c r="V56" s="141"/>
      <c r="W56" s="141"/>
      <c r="X56" s="141"/>
      <c r="Y56" s="141"/>
      <c r="Z56" s="141"/>
    </row>
    <row r="57" spans="1:26" ht="15" thickBot="1" x14ac:dyDescent="0.35">
      <c r="A57" s="141"/>
      <c r="B57" s="202"/>
      <c r="C57" s="203" t="s">
        <v>557</v>
      </c>
      <c r="D57" s="95" t="s">
        <v>856</v>
      </c>
      <c r="E57" s="96">
        <v>1.94</v>
      </c>
      <c r="F57" s="97"/>
      <c r="G57" s="97"/>
      <c r="H57" s="97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</row>
    <row r="58" spans="1:26" ht="15" thickBot="1" x14ac:dyDescent="0.35">
      <c r="A58" s="141"/>
      <c r="B58" s="202"/>
      <c r="C58" s="203" t="s">
        <v>852</v>
      </c>
      <c r="D58" s="95" t="s">
        <v>853</v>
      </c>
      <c r="E58" s="96">
        <v>4433.22</v>
      </c>
      <c r="F58" s="288" t="s">
        <v>417</v>
      </c>
      <c r="G58" s="95">
        <v>53566597000100</v>
      </c>
      <c r="H58" s="97"/>
      <c r="I58" s="141"/>
      <c r="J58" s="141"/>
      <c r="K58" s="141"/>
      <c r="L58" s="141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</row>
    <row r="59" spans="1:26" ht="15" thickBot="1" x14ac:dyDescent="0.35">
      <c r="A59" s="141"/>
      <c r="B59" s="202"/>
      <c r="C59" s="203" t="s">
        <v>854</v>
      </c>
      <c r="D59" s="95" t="s">
        <v>853</v>
      </c>
      <c r="E59" s="97"/>
      <c r="F59" s="288" t="s">
        <v>417</v>
      </c>
      <c r="G59" s="95">
        <v>53566597000100</v>
      </c>
      <c r="H59" s="97"/>
      <c r="I59" s="141"/>
      <c r="J59" s="141"/>
      <c r="K59" s="141"/>
      <c r="L59" s="141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141"/>
      <c r="Z59" s="141"/>
    </row>
    <row r="60" spans="1:26" ht="15" thickBot="1" x14ac:dyDescent="0.35">
      <c r="A60" s="141"/>
      <c r="B60" s="202"/>
      <c r="C60" s="203" t="s">
        <v>855</v>
      </c>
      <c r="D60" s="95" t="s">
        <v>856</v>
      </c>
      <c r="E60" s="96">
        <v>74.069999999999993</v>
      </c>
      <c r="F60" s="97"/>
      <c r="G60" s="97"/>
      <c r="H60" s="97"/>
      <c r="I60" s="141"/>
      <c r="J60" s="589" t="s">
        <v>1653</v>
      </c>
      <c r="K60" s="590"/>
      <c r="L60" s="141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</row>
    <row r="61" spans="1:26" ht="15" thickBot="1" x14ac:dyDescent="0.35">
      <c r="A61" s="141"/>
      <c r="B61" s="202"/>
      <c r="C61" s="203" t="s">
        <v>1151</v>
      </c>
      <c r="D61" s="97"/>
      <c r="E61" s="96">
        <v>110.25</v>
      </c>
      <c r="F61" s="97"/>
      <c r="G61" s="97"/>
      <c r="H61" s="97"/>
      <c r="I61" s="141"/>
      <c r="J61" s="94" t="s">
        <v>433</v>
      </c>
      <c r="K61" s="96">
        <v>9013.65</v>
      </c>
      <c r="L61" s="141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</row>
    <row r="62" spans="1:26" ht="15" thickBot="1" x14ac:dyDescent="0.35">
      <c r="A62" s="141"/>
      <c r="B62" s="202"/>
      <c r="C62" s="203" t="s">
        <v>1152</v>
      </c>
      <c r="D62" s="97"/>
      <c r="E62" s="96">
        <v>2.96</v>
      </c>
      <c r="F62" s="97"/>
      <c r="G62" s="97"/>
      <c r="H62" s="97"/>
      <c r="I62" s="141"/>
      <c r="J62" s="94" t="s">
        <v>598</v>
      </c>
      <c r="K62" s="96">
        <v>491.51</v>
      </c>
      <c r="L62" s="141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</row>
    <row r="63" spans="1:26" ht="15" thickBot="1" x14ac:dyDescent="0.35">
      <c r="A63" s="141"/>
      <c r="B63" s="202"/>
      <c r="C63" s="203" t="s">
        <v>1153</v>
      </c>
      <c r="D63" s="97"/>
      <c r="E63" s="96">
        <v>77.61</v>
      </c>
      <c r="F63" s="97"/>
      <c r="G63" s="97"/>
      <c r="H63" s="97"/>
      <c r="I63" s="141"/>
      <c r="J63" s="94" t="s">
        <v>849</v>
      </c>
      <c r="K63" s="96">
        <v>223.04</v>
      </c>
      <c r="L63" s="141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</row>
    <row r="64" spans="1:26" ht="15" thickBot="1" x14ac:dyDescent="0.35">
      <c r="A64" s="141"/>
      <c r="B64" s="202"/>
      <c r="C64" s="203" t="s">
        <v>1154</v>
      </c>
      <c r="D64" s="97"/>
      <c r="E64" s="96">
        <v>14.27</v>
      </c>
      <c r="F64" s="97"/>
      <c r="G64" s="97"/>
      <c r="H64" s="97"/>
      <c r="I64" s="141"/>
      <c r="J64" s="94" t="s">
        <v>850</v>
      </c>
      <c r="K64" s="96">
        <v>55.29</v>
      </c>
      <c r="L64" s="141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</row>
    <row r="65" spans="1:26" ht="15" thickBot="1" x14ac:dyDescent="0.35">
      <c r="A65" s="141"/>
      <c r="B65" s="202"/>
      <c r="C65" s="203" t="s">
        <v>1155</v>
      </c>
      <c r="D65" s="97"/>
      <c r="E65" s="95" t="s">
        <v>402</v>
      </c>
      <c r="F65" s="97"/>
      <c r="G65" s="97"/>
      <c r="H65" s="97"/>
      <c r="I65" s="141"/>
      <c r="J65" s="94" t="s">
        <v>557</v>
      </c>
      <c r="K65" s="96">
        <v>11.27</v>
      </c>
      <c r="L65" s="141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</row>
    <row r="66" spans="1:26" ht="15" thickBot="1" x14ac:dyDescent="0.35">
      <c r="A66" s="141"/>
      <c r="B66" s="202"/>
      <c r="C66" s="203" t="s">
        <v>1156</v>
      </c>
      <c r="D66" s="97"/>
      <c r="E66" s="95" t="s">
        <v>402</v>
      </c>
      <c r="F66" s="97"/>
      <c r="G66" s="97"/>
      <c r="H66" s="97"/>
      <c r="I66" s="141"/>
      <c r="J66" s="94" t="s">
        <v>855</v>
      </c>
      <c r="K66" s="96">
        <v>372.72</v>
      </c>
      <c r="L66" s="141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</row>
    <row r="67" spans="1:26" ht="15" thickBot="1" x14ac:dyDescent="0.35">
      <c r="A67" s="141"/>
      <c r="B67" s="202"/>
      <c r="C67" s="203" t="s">
        <v>1157</v>
      </c>
      <c r="D67" s="97"/>
      <c r="E67" s="95" t="s">
        <v>402</v>
      </c>
      <c r="F67" s="97"/>
      <c r="G67" s="97"/>
      <c r="H67" s="97"/>
      <c r="I67" s="141"/>
      <c r="J67" s="141"/>
      <c r="K67" s="265">
        <f>SUM(K60:K66)</f>
        <v>10167.480000000001</v>
      </c>
      <c r="L67" s="141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</row>
    <row r="68" spans="1:26" ht="15" thickBot="1" x14ac:dyDescent="0.35">
      <c r="A68" s="141"/>
      <c r="B68" s="202"/>
      <c r="C68" s="203" t="s">
        <v>1158</v>
      </c>
      <c r="D68" s="97"/>
      <c r="E68" s="95" t="s">
        <v>402</v>
      </c>
      <c r="F68" s="97"/>
      <c r="G68" s="97"/>
      <c r="H68" s="97"/>
      <c r="I68" s="141"/>
      <c r="J68" s="141"/>
      <c r="K68" s="141"/>
      <c r="L68" s="141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</row>
    <row r="69" spans="1:26" ht="15" thickBot="1" x14ac:dyDescent="0.35">
      <c r="A69" s="141"/>
      <c r="B69" s="202"/>
      <c r="C69" s="203" t="s">
        <v>1159</v>
      </c>
      <c r="D69" s="97"/>
      <c r="E69" s="95" t="s">
        <v>402</v>
      </c>
      <c r="F69" s="97"/>
      <c r="G69" s="97"/>
      <c r="H69" s="97"/>
      <c r="I69" s="141"/>
      <c r="J69" s="141"/>
      <c r="K69" s="141"/>
      <c r="L69" s="141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</row>
    <row r="70" spans="1:26" ht="15" thickBot="1" x14ac:dyDescent="0.35">
      <c r="A70" s="141"/>
      <c r="B70" s="202"/>
      <c r="C70" s="203" t="s">
        <v>1160</v>
      </c>
      <c r="D70" s="97"/>
      <c r="E70" s="95" t="s">
        <v>402</v>
      </c>
      <c r="F70" s="97"/>
      <c r="G70" s="97"/>
      <c r="H70" s="97"/>
      <c r="I70" s="141"/>
      <c r="J70" s="141"/>
      <c r="K70" s="141"/>
      <c r="L70" s="141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</row>
    <row r="71" spans="1:26" ht="15" thickBot="1" x14ac:dyDescent="0.35">
      <c r="A71" s="141"/>
      <c r="B71" s="202"/>
      <c r="C71" s="203" t="s">
        <v>1161</v>
      </c>
      <c r="D71" s="97"/>
      <c r="E71" s="95" t="s">
        <v>402</v>
      </c>
      <c r="F71" s="97"/>
      <c r="G71" s="97"/>
      <c r="H71" s="97"/>
      <c r="I71" s="141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</row>
    <row r="72" spans="1:26" ht="15" thickBot="1" x14ac:dyDescent="0.35">
      <c r="A72" s="141"/>
      <c r="B72" s="202"/>
      <c r="C72" s="203" t="s">
        <v>1162</v>
      </c>
      <c r="D72" s="97"/>
      <c r="E72" s="95" t="s">
        <v>402</v>
      </c>
      <c r="F72" s="97"/>
      <c r="G72" s="97"/>
      <c r="H72" s="97"/>
      <c r="I72" s="141"/>
      <c r="J72" s="141"/>
      <c r="K72" s="141"/>
      <c r="L72" s="141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</row>
    <row r="73" spans="1:26" ht="15" thickBot="1" x14ac:dyDescent="0.35">
      <c r="A73" s="141"/>
      <c r="B73" s="202"/>
      <c r="C73" s="97"/>
      <c r="D73" s="97"/>
      <c r="E73" s="97"/>
      <c r="F73" s="97"/>
      <c r="G73" s="97"/>
      <c r="H73" s="97"/>
      <c r="I73" s="141"/>
      <c r="J73" s="141"/>
      <c r="K73" s="141"/>
      <c r="L73" s="141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</row>
    <row r="74" spans="1:26" ht="15" thickBot="1" x14ac:dyDescent="0.35">
      <c r="A74" s="141"/>
      <c r="B74" s="202"/>
      <c r="C74" s="97"/>
      <c r="D74" s="97"/>
      <c r="E74" s="97"/>
      <c r="F74" s="97"/>
      <c r="G74" s="97"/>
      <c r="H74" s="97"/>
      <c r="I74" s="141"/>
      <c r="J74" s="141"/>
      <c r="K74" s="141"/>
      <c r="L74" s="141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</row>
    <row r="75" spans="1:26" ht="15" thickBot="1" x14ac:dyDescent="0.35">
      <c r="A75" s="141"/>
      <c r="B75" s="202"/>
      <c r="C75" s="97"/>
      <c r="D75" s="97"/>
      <c r="E75" s="97"/>
      <c r="F75" s="97"/>
      <c r="G75" s="97"/>
      <c r="H75" s="97"/>
      <c r="I75" s="141"/>
      <c r="J75" s="141"/>
      <c r="K75" s="141"/>
      <c r="L75" s="141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</row>
    <row r="76" spans="1:26" ht="15" thickBot="1" x14ac:dyDescent="0.35">
      <c r="A76" s="141"/>
      <c r="B76" s="202"/>
      <c r="C76" s="97"/>
      <c r="D76" s="97"/>
      <c r="E76" s="97"/>
      <c r="F76" s="97"/>
      <c r="G76" s="97"/>
      <c r="H76" s="97"/>
      <c r="I76" s="141"/>
      <c r="J76" s="141"/>
      <c r="K76" s="141"/>
      <c r="L76" s="141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</row>
    <row r="77" spans="1:26" ht="15" thickBot="1" x14ac:dyDescent="0.35">
      <c r="A77" s="141"/>
      <c r="B77" s="202"/>
      <c r="C77" s="97"/>
      <c r="D77" s="97"/>
      <c r="E77" s="97"/>
      <c r="F77" s="97"/>
      <c r="G77" s="97"/>
      <c r="H77" s="97"/>
      <c r="I77" s="141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</row>
    <row r="78" spans="1:26" ht="15" thickBot="1" x14ac:dyDescent="0.35">
      <c r="A78" s="141"/>
      <c r="B78" s="202"/>
      <c r="C78" s="97"/>
      <c r="D78" s="97"/>
      <c r="E78" s="97"/>
      <c r="F78" s="97"/>
      <c r="G78" s="97"/>
      <c r="H78" s="97"/>
      <c r="I78" s="141"/>
      <c r="J78" s="141"/>
      <c r="K78" s="141"/>
      <c r="L78" s="141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</row>
    <row r="79" spans="1:26" ht="15" thickBot="1" x14ac:dyDescent="0.35">
      <c r="A79" s="141"/>
      <c r="B79" s="202"/>
      <c r="C79" s="97"/>
      <c r="D79" s="97"/>
      <c r="E79" s="97"/>
      <c r="F79" s="97"/>
      <c r="G79" s="97"/>
      <c r="H79" s="97"/>
      <c r="I79" s="141"/>
      <c r="J79" s="141"/>
      <c r="K79" s="141"/>
      <c r="L79" s="141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</row>
    <row r="80" spans="1:26" ht="15" thickBot="1" x14ac:dyDescent="0.35">
      <c r="A80" s="141"/>
      <c r="B80" s="202"/>
      <c r="C80" s="97"/>
      <c r="D80" s="97"/>
      <c r="E80" s="97"/>
      <c r="F80" s="97"/>
      <c r="G80" s="97"/>
      <c r="H80" s="97"/>
      <c r="I80" s="141"/>
      <c r="J80" s="141"/>
      <c r="K80" s="141"/>
      <c r="L80" s="141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</row>
    <row r="81" spans="1:26" ht="15" thickBot="1" x14ac:dyDescent="0.35">
      <c r="A81" s="141"/>
      <c r="B81" s="202"/>
      <c r="C81" s="97"/>
      <c r="D81" s="97"/>
      <c r="E81" s="97"/>
      <c r="F81" s="97"/>
      <c r="G81" s="97"/>
      <c r="H81" s="97"/>
      <c r="I81" s="141"/>
      <c r="J81" s="141"/>
      <c r="K81" s="141"/>
      <c r="L81" s="141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</row>
    <row r="82" spans="1:26" ht="15" thickBot="1" x14ac:dyDescent="0.35">
      <c r="A82" s="141"/>
      <c r="B82" s="202"/>
      <c r="C82" s="97"/>
      <c r="D82" s="97"/>
      <c r="E82" s="97"/>
      <c r="F82" s="97"/>
      <c r="G82" s="97"/>
      <c r="H82" s="97"/>
      <c r="I82" s="141"/>
      <c r="J82" s="141"/>
      <c r="K82" s="141"/>
      <c r="L82" s="141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</row>
    <row r="83" spans="1:26" ht="15" thickBot="1" x14ac:dyDescent="0.35">
      <c r="A83" s="141"/>
      <c r="B83" s="202"/>
      <c r="C83" s="97"/>
      <c r="D83" s="97"/>
      <c r="E83" s="97"/>
      <c r="F83" s="97"/>
      <c r="G83" s="97"/>
      <c r="H83" s="97"/>
      <c r="I83" s="141"/>
      <c r="J83" s="141"/>
      <c r="K83" s="141"/>
      <c r="L83" s="141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</row>
    <row r="84" spans="1:26" ht="15" thickBot="1" x14ac:dyDescent="0.35">
      <c r="A84" s="141"/>
      <c r="B84" s="141"/>
      <c r="C84" s="141"/>
      <c r="D84" s="141"/>
      <c r="E84" s="141"/>
      <c r="F84" s="141"/>
      <c r="G84" s="141"/>
      <c r="H84" s="141"/>
      <c r="I84" s="141"/>
      <c r="J84" s="141"/>
      <c r="K84" s="141"/>
      <c r="L84" s="141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</row>
    <row r="85" spans="1:26" ht="15" thickBot="1" x14ac:dyDescent="0.35">
      <c r="A85" s="141"/>
      <c r="B85" s="141"/>
      <c r="C85" s="141"/>
      <c r="D85" s="141"/>
      <c r="E85" s="141"/>
      <c r="F85" s="141"/>
      <c r="G85" s="141"/>
      <c r="H85" s="141"/>
      <c r="I85" s="141"/>
      <c r="J85" s="141"/>
      <c r="K85" s="141"/>
      <c r="L85" s="141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</row>
    <row r="86" spans="1:26" ht="15" thickBot="1" x14ac:dyDescent="0.35">
      <c r="A86" s="141"/>
      <c r="B86" s="141"/>
      <c r="C86" s="141"/>
      <c r="D86" s="141"/>
      <c r="E86" s="141"/>
      <c r="F86" s="141"/>
      <c r="G86" s="141"/>
      <c r="H86" s="141"/>
      <c r="I86" s="141"/>
      <c r="J86" s="141"/>
      <c r="K86" s="141"/>
      <c r="L86" s="141"/>
      <c r="M86" s="141"/>
      <c r="N86" s="141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</row>
    <row r="87" spans="1:26" ht="15" thickBot="1" x14ac:dyDescent="0.35">
      <c r="A87" s="141"/>
      <c r="B87" s="141"/>
      <c r="C87" s="141"/>
      <c r="D87" s="141"/>
      <c r="E87" s="141"/>
      <c r="F87" s="141"/>
      <c r="G87" s="141"/>
      <c r="H87" s="141"/>
      <c r="I87" s="141"/>
      <c r="J87" s="141"/>
      <c r="K87" s="141"/>
      <c r="L87" s="141"/>
      <c r="M87" s="141"/>
      <c r="N87" s="141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</row>
    <row r="88" spans="1:26" ht="15" thickBot="1" x14ac:dyDescent="0.35">
      <c r="A88" s="141"/>
      <c r="B88" s="141"/>
      <c r="C88" s="141"/>
      <c r="D88" s="141"/>
      <c r="E88" s="141"/>
      <c r="F88" s="141"/>
      <c r="G88" s="141"/>
      <c r="H88" s="141"/>
      <c r="I88" s="141"/>
      <c r="J88" s="141"/>
      <c r="K88" s="141"/>
      <c r="L88" s="141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</row>
    <row r="89" spans="1:26" ht="15" thickBot="1" x14ac:dyDescent="0.35">
      <c r="A89" s="141"/>
      <c r="B89" s="141"/>
      <c r="C89" s="141"/>
      <c r="D89" s="141"/>
      <c r="E89" s="141"/>
      <c r="F89" s="141"/>
      <c r="G89" s="141"/>
      <c r="H89" s="141"/>
      <c r="I89" s="141"/>
      <c r="J89" s="141"/>
      <c r="K89" s="141"/>
      <c r="L89" s="141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</row>
    <row r="90" spans="1:26" ht="15" thickBot="1" x14ac:dyDescent="0.35">
      <c r="A90" s="141"/>
      <c r="B90" s="141"/>
      <c r="C90" s="141"/>
      <c r="D90" s="141"/>
      <c r="E90" s="141"/>
      <c r="F90" s="141"/>
      <c r="G90" s="141"/>
      <c r="H90" s="141"/>
      <c r="I90" s="141"/>
      <c r="J90" s="141"/>
      <c r="K90" s="141"/>
      <c r="L90" s="141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</row>
    <row r="91" spans="1:26" ht="15" thickBot="1" x14ac:dyDescent="0.35">
      <c r="A91" s="141"/>
      <c r="B91" s="141"/>
      <c r="C91" s="141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</row>
    <row r="92" spans="1:26" ht="15" thickBot="1" x14ac:dyDescent="0.35">
      <c r="A92" s="141"/>
      <c r="B92" s="141"/>
      <c r="C92" s="141"/>
      <c r="D92" s="141"/>
      <c r="E92" s="141"/>
      <c r="F92" s="141"/>
      <c r="G92" s="141"/>
      <c r="H92" s="141"/>
      <c r="I92" s="141"/>
      <c r="J92" s="141"/>
      <c r="K92" s="141"/>
      <c r="L92" s="141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</row>
    <row r="93" spans="1:26" ht="15" thickBot="1" x14ac:dyDescent="0.35">
      <c r="A93" s="141"/>
      <c r="B93" s="141"/>
      <c r="C93" s="141"/>
      <c r="D93" s="141"/>
      <c r="E93" s="141"/>
      <c r="F93" s="141"/>
      <c r="G93" s="141"/>
      <c r="H93" s="141"/>
      <c r="I93" s="141"/>
      <c r="J93" s="141"/>
      <c r="K93" s="141"/>
      <c r="L93" s="141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</row>
    <row r="94" spans="1:26" ht="15" thickBot="1" x14ac:dyDescent="0.35">
      <c r="A94" s="141"/>
      <c r="B94" s="141"/>
      <c r="C94" s="141"/>
      <c r="D94" s="141"/>
      <c r="E94" s="141"/>
      <c r="F94" s="141"/>
      <c r="G94" s="141"/>
      <c r="H94" s="141"/>
      <c r="I94" s="141"/>
      <c r="J94" s="141"/>
      <c r="K94" s="141"/>
      <c r="L94" s="141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</row>
    <row r="95" spans="1:26" ht="15" thickBot="1" x14ac:dyDescent="0.35">
      <c r="A95" s="141"/>
      <c r="B95" s="141"/>
      <c r="C95" s="141"/>
      <c r="D95" s="141"/>
      <c r="E95" s="141"/>
      <c r="F95" s="141"/>
      <c r="G95" s="141"/>
      <c r="H95" s="141"/>
      <c r="I95" s="141"/>
      <c r="J95" s="141"/>
      <c r="K95" s="141"/>
      <c r="L95" s="141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</row>
    <row r="96" spans="1:26" ht="15" thickBot="1" x14ac:dyDescent="0.35">
      <c r="A96" s="141"/>
      <c r="B96" s="141"/>
      <c r="C96" s="141"/>
      <c r="D96" s="141"/>
      <c r="E96" s="141"/>
      <c r="F96" s="141"/>
      <c r="G96" s="141"/>
      <c r="H96" s="141"/>
      <c r="I96" s="141"/>
      <c r="J96" s="141"/>
      <c r="K96" s="141"/>
      <c r="L96" s="141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</row>
    <row r="97" spans="1:26" ht="15" thickBot="1" x14ac:dyDescent="0.35">
      <c r="A97" s="141"/>
      <c r="B97" s="141"/>
      <c r="C97" s="141"/>
      <c r="D97" s="141"/>
      <c r="E97" s="141"/>
      <c r="F97" s="141"/>
      <c r="G97" s="141"/>
      <c r="H97" s="141"/>
      <c r="I97" s="141"/>
      <c r="J97" s="141"/>
      <c r="K97" s="141"/>
      <c r="L97" s="141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</row>
    <row r="98" spans="1:26" ht="15" thickBot="1" x14ac:dyDescent="0.35">
      <c r="A98" s="141"/>
      <c r="B98" s="141"/>
      <c r="C98" s="141"/>
      <c r="D98" s="141"/>
      <c r="E98" s="141"/>
      <c r="F98" s="141"/>
      <c r="G98" s="141"/>
      <c r="H98" s="141"/>
      <c r="I98" s="141"/>
      <c r="J98" s="141"/>
      <c r="K98" s="141"/>
      <c r="L98" s="141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</row>
    <row r="99" spans="1:26" ht="15" thickBot="1" x14ac:dyDescent="0.35">
      <c r="A99" s="141"/>
      <c r="B99" s="141"/>
      <c r="C99" s="141"/>
      <c r="D99" s="141"/>
      <c r="E99" s="141"/>
      <c r="F99" s="141"/>
      <c r="G99" s="141"/>
      <c r="H99" s="141"/>
      <c r="I99" s="141"/>
      <c r="J99" s="141"/>
      <c r="K99" s="141"/>
      <c r="L99" s="141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</row>
    <row r="100" spans="1:26" ht="15" thickBot="1" x14ac:dyDescent="0.35">
      <c r="A100" s="141"/>
      <c r="B100" s="141"/>
      <c r="C100" s="141"/>
      <c r="D100" s="141"/>
      <c r="E100" s="141"/>
      <c r="F100" s="141"/>
      <c r="G100" s="141"/>
      <c r="H100" s="141"/>
      <c r="I100" s="141"/>
      <c r="J100" s="141"/>
      <c r="K100" s="141"/>
      <c r="L100" s="141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</row>
    <row r="101" spans="1:26" ht="15" thickBot="1" x14ac:dyDescent="0.35">
      <c r="A101" s="141"/>
      <c r="B101" s="141"/>
      <c r="C101" s="141"/>
      <c r="D101" s="141"/>
      <c r="E101" s="141"/>
      <c r="F101" s="141"/>
      <c r="G101" s="141"/>
      <c r="H101" s="141"/>
      <c r="I101" s="141"/>
      <c r="J101" s="141"/>
      <c r="K101" s="141"/>
      <c r="L101" s="141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</row>
    <row r="102" spans="1:26" ht="15" thickBot="1" x14ac:dyDescent="0.35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  <c r="K102" s="141"/>
      <c r="L102" s="141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</row>
    <row r="103" spans="1:26" ht="15" thickBot="1" x14ac:dyDescent="0.35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  <c r="K103" s="141"/>
      <c r="L103" s="141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</row>
    <row r="104" spans="1:26" ht="15" thickBot="1" x14ac:dyDescent="0.35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  <c r="K104" s="141"/>
      <c r="L104" s="141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</row>
    <row r="105" spans="1:26" ht="15" thickBot="1" x14ac:dyDescent="0.3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  <c r="K105" s="141"/>
      <c r="L105" s="141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</row>
    <row r="106" spans="1:26" ht="15" thickBot="1" x14ac:dyDescent="0.35">
      <c r="A106" s="141"/>
      <c r="B106" s="141"/>
      <c r="C106" s="141"/>
      <c r="D106" s="141"/>
      <c r="E106" s="141"/>
      <c r="F106" s="141"/>
      <c r="G106" s="141"/>
      <c r="H106" s="141"/>
      <c r="I106" s="141"/>
      <c r="J106" s="141"/>
      <c r="K106" s="141"/>
      <c r="L106" s="141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</row>
    <row r="107" spans="1:26" ht="15" thickBot="1" x14ac:dyDescent="0.35">
      <c r="A107" s="141"/>
      <c r="B107" s="141"/>
      <c r="C107" s="141"/>
      <c r="D107" s="141"/>
      <c r="E107" s="141"/>
      <c r="F107" s="141"/>
      <c r="G107" s="141"/>
      <c r="H107" s="141"/>
      <c r="I107" s="141"/>
      <c r="J107" s="141"/>
      <c r="K107" s="141"/>
      <c r="L107" s="141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</row>
    <row r="108" spans="1:26" ht="15" thickBot="1" x14ac:dyDescent="0.35">
      <c r="A108" s="141"/>
      <c r="B108" s="141"/>
      <c r="C108" s="141"/>
      <c r="D108" s="141"/>
      <c r="E108" s="141"/>
      <c r="F108" s="141"/>
      <c r="G108" s="141"/>
      <c r="H108" s="141"/>
      <c r="I108" s="141"/>
      <c r="J108" s="141"/>
      <c r="K108" s="141"/>
      <c r="L108" s="141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</row>
    <row r="109" spans="1:26" ht="15" thickBot="1" x14ac:dyDescent="0.35">
      <c r="A109" s="141"/>
      <c r="B109" s="141"/>
      <c r="C109" s="141"/>
      <c r="D109" s="141"/>
      <c r="E109" s="141"/>
      <c r="F109" s="141"/>
      <c r="G109" s="141"/>
      <c r="H109" s="141"/>
      <c r="I109" s="141"/>
      <c r="J109" s="141"/>
      <c r="K109" s="141"/>
      <c r="L109" s="141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</row>
    <row r="110" spans="1:26" ht="15" thickBot="1" x14ac:dyDescent="0.35">
      <c r="A110" s="141"/>
      <c r="B110" s="141"/>
      <c r="C110" s="141"/>
      <c r="D110" s="141"/>
      <c r="E110" s="141"/>
      <c r="F110" s="141"/>
      <c r="G110" s="141"/>
      <c r="H110" s="141"/>
      <c r="I110" s="141"/>
      <c r="J110" s="141"/>
      <c r="K110" s="141"/>
      <c r="L110" s="141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</row>
    <row r="111" spans="1:26" ht="15" thickBot="1" x14ac:dyDescent="0.35">
      <c r="A111" s="141"/>
      <c r="B111" s="141"/>
      <c r="C111" s="141"/>
      <c r="D111" s="141"/>
      <c r="E111" s="141"/>
      <c r="F111" s="141"/>
      <c r="G111" s="141"/>
      <c r="H111" s="141"/>
      <c r="I111" s="141"/>
      <c r="J111" s="141"/>
      <c r="K111" s="141"/>
      <c r="L111" s="141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</row>
    <row r="112" spans="1:26" ht="15" thickBot="1" x14ac:dyDescent="0.35">
      <c r="A112" s="141"/>
      <c r="B112" s="141"/>
      <c r="C112" s="141"/>
      <c r="D112" s="141"/>
      <c r="E112" s="141"/>
      <c r="F112" s="141"/>
      <c r="G112" s="141"/>
      <c r="H112" s="141"/>
      <c r="I112" s="141"/>
      <c r="J112" s="141"/>
      <c r="K112" s="141"/>
      <c r="L112" s="141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</row>
    <row r="113" spans="1:26" ht="15" thickBot="1" x14ac:dyDescent="0.35">
      <c r="A113" s="141"/>
      <c r="B113" s="141"/>
      <c r="C113" s="141"/>
      <c r="D113" s="141"/>
      <c r="E113" s="141"/>
      <c r="F113" s="141"/>
      <c r="G113" s="141"/>
      <c r="H113" s="141"/>
      <c r="I113" s="141"/>
      <c r="J113" s="141"/>
      <c r="K113" s="141"/>
      <c r="L113" s="141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</row>
    <row r="114" spans="1:26" ht="15" thickBot="1" x14ac:dyDescent="0.35">
      <c r="A114" s="141"/>
      <c r="B114" s="141"/>
      <c r="C114" s="141"/>
      <c r="D114" s="141"/>
      <c r="E114" s="141"/>
      <c r="F114" s="141"/>
      <c r="G114" s="141"/>
      <c r="H114" s="141"/>
      <c r="I114" s="141"/>
      <c r="J114" s="141"/>
      <c r="K114" s="141"/>
      <c r="L114" s="141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</row>
    <row r="115" spans="1:26" ht="15" thickBot="1" x14ac:dyDescent="0.35">
      <c r="A115" s="141"/>
      <c r="B115" s="141"/>
      <c r="C115" s="141"/>
      <c r="D115" s="141"/>
      <c r="E115" s="141"/>
      <c r="F115" s="141"/>
      <c r="G115" s="141"/>
      <c r="H115" s="141"/>
      <c r="I115" s="141"/>
      <c r="J115" s="141"/>
      <c r="K115" s="141"/>
      <c r="L115" s="141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</row>
    <row r="116" spans="1:26" ht="15" thickBot="1" x14ac:dyDescent="0.35">
      <c r="A116" s="141"/>
      <c r="B116" s="141"/>
      <c r="C116" s="141"/>
      <c r="D116" s="141"/>
      <c r="E116" s="141"/>
      <c r="F116" s="141"/>
      <c r="G116" s="141"/>
      <c r="H116" s="141"/>
      <c r="I116" s="141"/>
      <c r="J116" s="141"/>
      <c r="K116" s="141"/>
      <c r="L116" s="141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</row>
    <row r="117" spans="1:26" ht="15" thickBot="1" x14ac:dyDescent="0.35">
      <c r="A117" s="141"/>
      <c r="B117" s="141"/>
      <c r="C117" s="141"/>
      <c r="D117" s="141"/>
      <c r="E117" s="141"/>
      <c r="F117" s="141"/>
      <c r="G117" s="141"/>
      <c r="H117" s="141"/>
      <c r="I117" s="141"/>
      <c r="J117" s="141"/>
      <c r="K117" s="141"/>
      <c r="L117" s="141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</row>
    <row r="118" spans="1:26" ht="15" thickBot="1" x14ac:dyDescent="0.35">
      <c r="A118" s="141"/>
      <c r="B118" s="141"/>
      <c r="C118" s="141"/>
      <c r="D118" s="141"/>
      <c r="E118" s="141"/>
      <c r="F118" s="141"/>
      <c r="G118" s="141"/>
      <c r="H118" s="141"/>
      <c r="I118" s="141"/>
      <c r="J118" s="141"/>
      <c r="K118" s="141"/>
      <c r="L118" s="141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</row>
    <row r="119" spans="1:26" ht="15" thickBot="1" x14ac:dyDescent="0.35">
      <c r="A119" s="141"/>
      <c r="B119" s="141"/>
      <c r="C119" s="141"/>
      <c r="D119" s="141"/>
      <c r="E119" s="141"/>
      <c r="F119" s="141"/>
      <c r="G119" s="141"/>
      <c r="H119" s="141"/>
      <c r="I119" s="141"/>
      <c r="J119" s="141"/>
      <c r="K119" s="141"/>
      <c r="L119" s="141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</row>
    <row r="120" spans="1:26" ht="15" thickBot="1" x14ac:dyDescent="0.35">
      <c r="A120" s="141"/>
      <c r="B120" s="141"/>
      <c r="C120" s="141"/>
      <c r="D120" s="141"/>
      <c r="E120" s="141"/>
      <c r="F120" s="141"/>
      <c r="G120" s="141"/>
      <c r="H120" s="141"/>
      <c r="I120" s="141"/>
      <c r="J120" s="141"/>
      <c r="K120" s="141"/>
      <c r="L120" s="141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</row>
    <row r="121" spans="1:26" ht="15" thickBot="1" x14ac:dyDescent="0.35">
      <c r="A121" s="141"/>
      <c r="B121" s="141"/>
      <c r="C121" s="141"/>
      <c r="D121" s="141"/>
      <c r="E121" s="141"/>
      <c r="F121" s="141"/>
      <c r="G121" s="141"/>
      <c r="H121" s="141"/>
      <c r="I121" s="141"/>
      <c r="J121" s="141"/>
      <c r="K121" s="141"/>
      <c r="L121" s="141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</row>
    <row r="122" spans="1:26" ht="15" thickBot="1" x14ac:dyDescent="0.35">
      <c r="A122" s="141"/>
      <c r="B122" s="141"/>
      <c r="C122" s="141"/>
      <c r="D122" s="141"/>
      <c r="E122" s="141"/>
      <c r="F122" s="141"/>
      <c r="G122" s="141"/>
      <c r="H122" s="141"/>
      <c r="I122" s="141"/>
      <c r="J122" s="141"/>
      <c r="K122" s="141"/>
      <c r="L122" s="141"/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</row>
    <row r="123" spans="1:26" ht="15" thickBot="1" x14ac:dyDescent="0.35">
      <c r="A123" s="141"/>
      <c r="B123" s="141"/>
      <c r="C123" s="141"/>
      <c r="D123" s="141"/>
      <c r="E123" s="141"/>
      <c r="F123" s="141"/>
      <c r="G123" s="141"/>
      <c r="H123" s="141"/>
      <c r="I123" s="141"/>
      <c r="J123" s="141"/>
      <c r="K123" s="141"/>
      <c r="L123" s="141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</row>
    <row r="124" spans="1:26" ht="15" thickBot="1" x14ac:dyDescent="0.35">
      <c r="A124" s="141"/>
      <c r="B124" s="141"/>
      <c r="C124" s="141"/>
      <c r="D124" s="141"/>
      <c r="E124" s="141"/>
      <c r="F124" s="141"/>
      <c r="G124" s="141"/>
      <c r="H124" s="141"/>
      <c r="I124" s="141"/>
      <c r="J124" s="141"/>
      <c r="K124" s="141"/>
      <c r="L124" s="141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  <c r="Y124" s="141"/>
      <c r="Z124" s="141"/>
    </row>
    <row r="125" spans="1:26" ht="15" thickBot="1" x14ac:dyDescent="0.35">
      <c r="A125" s="141"/>
      <c r="B125" s="141"/>
      <c r="C125" s="141"/>
      <c r="D125" s="141"/>
      <c r="E125" s="141"/>
      <c r="F125" s="141"/>
      <c r="G125" s="141"/>
      <c r="H125" s="141"/>
      <c r="I125" s="141"/>
      <c r="J125" s="141"/>
      <c r="K125" s="141"/>
      <c r="L125" s="141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  <c r="Y125" s="141"/>
      <c r="Z125" s="141"/>
    </row>
    <row r="126" spans="1:26" ht="15" thickBot="1" x14ac:dyDescent="0.35">
      <c r="A126" s="141"/>
      <c r="B126" s="141"/>
      <c r="C126" s="141"/>
      <c r="D126" s="141"/>
      <c r="E126" s="141"/>
      <c r="F126" s="141"/>
      <c r="G126" s="141"/>
      <c r="H126" s="141"/>
      <c r="I126" s="141"/>
      <c r="J126" s="141"/>
      <c r="K126" s="141"/>
      <c r="L126" s="141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  <c r="Y126" s="141"/>
      <c r="Z126" s="141"/>
    </row>
    <row r="127" spans="1:26" ht="15" thickBot="1" x14ac:dyDescent="0.35">
      <c r="A127" s="141"/>
      <c r="B127" s="141"/>
      <c r="C127" s="141"/>
      <c r="D127" s="141"/>
      <c r="E127" s="141"/>
      <c r="F127" s="141"/>
      <c r="G127" s="141"/>
      <c r="H127" s="141"/>
      <c r="I127" s="141"/>
      <c r="J127" s="141"/>
      <c r="K127" s="141"/>
      <c r="L127" s="141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  <c r="Y127" s="141"/>
      <c r="Z127" s="141"/>
    </row>
    <row r="128" spans="1:26" ht="15" thickBot="1" x14ac:dyDescent="0.35">
      <c r="A128" s="141"/>
      <c r="B128" s="141"/>
      <c r="C128" s="141"/>
      <c r="D128" s="141"/>
      <c r="E128" s="141"/>
      <c r="F128" s="141"/>
      <c r="G128" s="141"/>
      <c r="H128" s="141"/>
      <c r="I128" s="141"/>
      <c r="J128" s="141"/>
      <c r="K128" s="141"/>
      <c r="L128" s="141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  <c r="Y128" s="141"/>
      <c r="Z128" s="141"/>
    </row>
    <row r="129" spans="1:26" ht="15" thickBot="1" x14ac:dyDescent="0.35">
      <c r="A129" s="141"/>
      <c r="B129" s="141"/>
      <c r="C129" s="141"/>
      <c r="D129" s="141"/>
      <c r="E129" s="141"/>
      <c r="F129" s="141"/>
      <c r="G129" s="141"/>
      <c r="H129" s="141"/>
      <c r="I129" s="141"/>
      <c r="J129" s="141"/>
      <c r="K129" s="141"/>
      <c r="L129" s="141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  <c r="Y129" s="141"/>
      <c r="Z129" s="141"/>
    </row>
    <row r="130" spans="1:26" ht="15" thickBot="1" x14ac:dyDescent="0.35">
      <c r="A130" s="141"/>
      <c r="B130" s="141"/>
      <c r="C130" s="141"/>
      <c r="D130" s="141"/>
      <c r="E130" s="141"/>
      <c r="F130" s="141"/>
      <c r="G130" s="141"/>
      <c r="H130" s="141"/>
      <c r="I130" s="141"/>
      <c r="J130" s="141"/>
      <c r="K130" s="141"/>
      <c r="L130" s="141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  <c r="Y130" s="141"/>
      <c r="Z130" s="141"/>
    </row>
    <row r="131" spans="1:26" ht="15" thickBot="1" x14ac:dyDescent="0.35">
      <c r="A131" s="141"/>
      <c r="B131" s="141"/>
      <c r="C131" s="141"/>
      <c r="D131" s="141"/>
      <c r="E131" s="141"/>
      <c r="F131" s="141"/>
      <c r="G131" s="141"/>
      <c r="H131" s="141"/>
      <c r="I131" s="141"/>
      <c r="J131" s="141"/>
      <c r="K131" s="141"/>
      <c r="L131" s="141"/>
      <c r="M131" s="141"/>
      <c r="N131" s="141"/>
      <c r="O131" s="141"/>
      <c r="P131" s="141"/>
      <c r="Q131" s="141"/>
      <c r="R131" s="141"/>
      <c r="S131" s="141"/>
      <c r="T131" s="141"/>
      <c r="U131" s="141"/>
      <c r="V131" s="141"/>
      <c r="W131" s="141"/>
      <c r="X131" s="141"/>
      <c r="Y131" s="141"/>
      <c r="Z131" s="141"/>
    </row>
    <row r="132" spans="1:26" ht="15" thickBot="1" x14ac:dyDescent="0.35">
      <c r="A132" s="141"/>
      <c r="B132" s="141"/>
      <c r="C132" s="141"/>
      <c r="D132" s="141"/>
      <c r="E132" s="141"/>
      <c r="F132" s="141"/>
      <c r="G132" s="141"/>
      <c r="H132" s="141"/>
      <c r="I132" s="141"/>
      <c r="J132" s="141"/>
      <c r="K132" s="141"/>
      <c r="L132" s="141"/>
      <c r="M132" s="141"/>
      <c r="N132" s="141"/>
      <c r="O132" s="141"/>
      <c r="P132" s="141"/>
      <c r="Q132" s="141"/>
      <c r="R132" s="141"/>
      <c r="S132" s="141"/>
      <c r="T132" s="141"/>
      <c r="U132" s="141"/>
      <c r="V132" s="141"/>
      <c r="W132" s="141"/>
      <c r="X132" s="141"/>
      <c r="Y132" s="141"/>
      <c r="Z132" s="141"/>
    </row>
    <row r="133" spans="1:26" ht="15" thickBot="1" x14ac:dyDescent="0.35">
      <c r="A133" s="141"/>
      <c r="B133" s="141"/>
      <c r="C133" s="141"/>
      <c r="D133" s="141"/>
      <c r="E133" s="141"/>
      <c r="F133" s="141"/>
      <c r="G133" s="141"/>
      <c r="H133" s="141"/>
      <c r="I133" s="141"/>
      <c r="J133" s="141"/>
      <c r="K133" s="141"/>
      <c r="L133" s="141"/>
      <c r="M133" s="141"/>
      <c r="N133" s="141"/>
      <c r="O133" s="141"/>
      <c r="P133" s="141"/>
      <c r="Q133" s="141"/>
      <c r="R133" s="141"/>
      <c r="S133" s="141"/>
      <c r="T133" s="141"/>
      <c r="U133" s="141"/>
      <c r="V133" s="141"/>
      <c r="W133" s="141"/>
      <c r="X133" s="141"/>
      <c r="Y133" s="141"/>
      <c r="Z133" s="141"/>
    </row>
    <row r="134" spans="1:26" ht="15" thickBot="1" x14ac:dyDescent="0.35">
      <c r="A134" s="141"/>
      <c r="B134" s="141"/>
      <c r="C134" s="141"/>
      <c r="D134" s="141"/>
      <c r="E134" s="141"/>
      <c r="F134" s="141"/>
      <c r="G134" s="141"/>
      <c r="H134" s="141"/>
      <c r="I134" s="141"/>
      <c r="J134" s="141"/>
      <c r="K134" s="141"/>
      <c r="L134" s="141"/>
      <c r="M134" s="141"/>
      <c r="N134" s="141"/>
      <c r="O134" s="141"/>
      <c r="P134" s="141"/>
      <c r="Q134" s="141"/>
      <c r="R134" s="141"/>
      <c r="S134" s="141"/>
      <c r="T134" s="141"/>
      <c r="U134" s="141"/>
      <c r="V134" s="141"/>
      <c r="W134" s="141"/>
      <c r="X134" s="141"/>
      <c r="Y134" s="141"/>
      <c r="Z134" s="141"/>
    </row>
    <row r="135" spans="1:26" ht="15" thickBot="1" x14ac:dyDescent="0.35">
      <c r="A135" s="141"/>
      <c r="B135" s="141"/>
      <c r="C135" s="141"/>
      <c r="D135" s="141"/>
      <c r="E135" s="141"/>
      <c r="F135" s="141"/>
      <c r="G135" s="141"/>
      <c r="H135" s="141"/>
      <c r="I135" s="141"/>
      <c r="J135" s="141"/>
      <c r="K135" s="141"/>
      <c r="L135" s="141"/>
      <c r="M135" s="141"/>
      <c r="N135" s="141"/>
      <c r="O135" s="141"/>
      <c r="P135" s="141"/>
      <c r="Q135" s="141"/>
      <c r="R135" s="141"/>
      <c r="S135" s="141"/>
      <c r="T135" s="141"/>
      <c r="U135" s="141"/>
      <c r="V135" s="141"/>
      <c r="W135" s="141"/>
      <c r="X135" s="141"/>
      <c r="Y135" s="141"/>
      <c r="Z135" s="141"/>
    </row>
    <row r="136" spans="1:26" ht="15" thickBot="1" x14ac:dyDescent="0.35">
      <c r="A136" s="141"/>
      <c r="B136" s="141"/>
      <c r="C136" s="141"/>
      <c r="D136" s="141"/>
      <c r="E136" s="141"/>
      <c r="F136" s="141"/>
      <c r="G136" s="141"/>
      <c r="H136" s="141"/>
      <c r="I136" s="141"/>
      <c r="J136" s="141"/>
      <c r="K136" s="141"/>
      <c r="L136" s="141"/>
      <c r="M136" s="141"/>
      <c r="N136" s="141"/>
      <c r="O136" s="141"/>
      <c r="P136" s="141"/>
      <c r="Q136" s="141"/>
      <c r="R136" s="141"/>
      <c r="S136" s="141"/>
      <c r="T136" s="141"/>
      <c r="U136" s="141"/>
      <c r="V136" s="141"/>
      <c r="W136" s="141"/>
      <c r="X136" s="141"/>
      <c r="Y136" s="141"/>
      <c r="Z136" s="141"/>
    </row>
    <row r="137" spans="1:26" ht="15" thickBot="1" x14ac:dyDescent="0.35">
      <c r="A137" s="141"/>
      <c r="B137" s="141"/>
      <c r="C137" s="141"/>
      <c r="D137" s="141"/>
      <c r="E137" s="141"/>
      <c r="F137" s="141"/>
      <c r="G137" s="141"/>
      <c r="H137" s="141"/>
      <c r="I137" s="141"/>
      <c r="J137" s="141"/>
      <c r="K137" s="141"/>
      <c r="L137" s="141"/>
      <c r="M137" s="141"/>
      <c r="N137" s="141"/>
      <c r="O137" s="141"/>
      <c r="P137" s="141"/>
      <c r="Q137" s="141"/>
      <c r="R137" s="141"/>
      <c r="S137" s="141"/>
      <c r="T137" s="141"/>
      <c r="U137" s="141"/>
      <c r="V137" s="141"/>
      <c r="W137" s="141"/>
      <c r="X137" s="141"/>
      <c r="Y137" s="141"/>
      <c r="Z137" s="141"/>
    </row>
    <row r="138" spans="1:26" ht="15" thickBot="1" x14ac:dyDescent="0.35">
      <c r="A138" s="141"/>
      <c r="B138" s="141"/>
      <c r="C138" s="141"/>
      <c r="D138" s="141"/>
      <c r="E138" s="141"/>
      <c r="F138" s="141"/>
      <c r="G138" s="141"/>
      <c r="H138" s="141"/>
      <c r="I138" s="141"/>
      <c r="J138" s="141"/>
      <c r="K138" s="141"/>
      <c r="L138" s="141"/>
      <c r="M138" s="141"/>
      <c r="N138" s="141"/>
      <c r="O138" s="141"/>
      <c r="P138" s="141"/>
      <c r="Q138" s="141"/>
      <c r="R138" s="141"/>
      <c r="S138" s="141"/>
      <c r="T138" s="141"/>
      <c r="U138" s="141"/>
      <c r="V138" s="141"/>
      <c r="W138" s="141"/>
      <c r="X138" s="141"/>
      <c r="Y138" s="141"/>
      <c r="Z138" s="141"/>
    </row>
    <row r="139" spans="1:26" ht="15" thickBot="1" x14ac:dyDescent="0.35">
      <c r="A139" s="141"/>
      <c r="B139" s="141"/>
      <c r="C139" s="141"/>
      <c r="D139" s="141"/>
      <c r="E139" s="141"/>
      <c r="F139" s="141"/>
      <c r="G139" s="141"/>
      <c r="H139" s="141"/>
      <c r="I139" s="141"/>
      <c r="J139" s="141"/>
      <c r="K139" s="141"/>
      <c r="L139" s="141"/>
      <c r="M139" s="141"/>
      <c r="N139" s="141"/>
      <c r="O139" s="141"/>
      <c r="P139" s="141"/>
      <c r="Q139" s="141"/>
      <c r="R139" s="141"/>
      <c r="S139" s="141"/>
      <c r="T139" s="141"/>
      <c r="U139" s="141"/>
      <c r="V139" s="141"/>
      <c r="W139" s="141"/>
      <c r="X139" s="141"/>
      <c r="Y139" s="141"/>
      <c r="Z139" s="141"/>
    </row>
    <row r="140" spans="1:26" ht="15" thickBot="1" x14ac:dyDescent="0.35">
      <c r="A140" s="141"/>
      <c r="B140" s="141"/>
      <c r="C140" s="141"/>
      <c r="D140" s="141"/>
      <c r="E140" s="141"/>
      <c r="F140" s="141"/>
      <c r="G140" s="141"/>
      <c r="H140" s="141"/>
      <c r="I140" s="141"/>
      <c r="J140" s="141"/>
      <c r="K140" s="141"/>
      <c r="L140" s="141"/>
      <c r="M140" s="141"/>
      <c r="N140" s="141"/>
      <c r="O140" s="141"/>
      <c r="P140" s="141"/>
      <c r="Q140" s="141"/>
      <c r="R140" s="141"/>
      <c r="S140" s="141"/>
      <c r="T140" s="141"/>
      <c r="U140" s="141"/>
      <c r="V140" s="141"/>
      <c r="W140" s="141"/>
      <c r="X140" s="141"/>
      <c r="Y140" s="141"/>
      <c r="Z140" s="141"/>
    </row>
    <row r="141" spans="1:26" ht="15" thickBot="1" x14ac:dyDescent="0.35">
      <c r="A141" s="141"/>
      <c r="B141" s="141"/>
      <c r="C141" s="141"/>
      <c r="D141" s="141"/>
      <c r="E141" s="141"/>
      <c r="F141" s="141"/>
      <c r="G141" s="141"/>
      <c r="H141" s="141"/>
      <c r="I141" s="141"/>
      <c r="J141" s="141"/>
      <c r="K141" s="141"/>
      <c r="L141" s="141"/>
      <c r="M141" s="141"/>
      <c r="N141" s="141"/>
      <c r="O141" s="141"/>
      <c r="P141" s="141"/>
      <c r="Q141" s="141"/>
      <c r="R141" s="141"/>
      <c r="S141" s="141"/>
      <c r="T141" s="141"/>
      <c r="U141" s="141"/>
      <c r="V141" s="141"/>
      <c r="W141" s="141"/>
      <c r="X141" s="141"/>
      <c r="Y141" s="141"/>
      <c r="Z141" s="141"/>
    </row>
    <row r="142" spans="1:26" ht="15" thickBot="1" x14ac:dyDescent="0.35">
      <c r="A142" s="141"/>
      <c r="B142" s="141"/>
      <c r="C142" s="141"/>
      <c r="D142" s="141"/>
      <c r="E142" s="141"/>
      <c r="F142" s="141"/>
      <c r="G142" s="141"/>
      <c r="H142" s="141"/>
      <c r="I142" s="141"/>
      <c r="J142" s="141"/>
      <c r="K142" s="141"/>
      <c r="L142" s="141"/>
      <c r="M142" s="141"/>
      <c r="N142" s="141"/>
      <c r="O142" s="141"/>
      <c r="P142" s="141"/>
      <c r="Q142" s="141"/>
      <c r="R142" s="141"/>
      <c r="S142" s="141"/>
      <c r="T142" s="141"/>
      <c r="U142" s="141"/>
      <c r="V142" s="141"/>
      <c r="W142" s="141"/>
      <c r="X142" s="141"/>
      <c r="Y142" s="141"/>
      <c r="Z142" s="141"/>
    </row>
    <row r="143" spans="1:26" ht="15" thickBot="1" x14ac:dyDescent="0.35">
      <c r="A143" s="141"/>
      <c r="B143" s="141"/>
      <c r="C143" s="141"/>
      <c r="D143" s="141"/>
      <c r="E143" s="141"/>
      <c r="F143" s="141"/>
      <c r="G143" s="141"/>
      <c r="H143" s="141"/>
      <c r="I143" s="141"/>
      <c r="J143" s="141"/>
      <c r="K143" s="141"/>
      <c r="L143" s="141"/>
      <c r="M143" s="141"/>
      <c r="N143" s="141"/>
      <c r="O143" s="141"/>
      <c r="P143" s="141"/>
      <c r="Q143" s="141"/>
      <c r="R143" s="141"/>
      <c r="S143" s="141"/>
      <c r="T143" s="141"/>
      <c r="U143" s="141"/>
      <c r="V143" s="141"/>
      <c r="W143" s="141"/>
      <c r="X143" s="141"/>
      <c r="Y143" s="141"/>
      <c r="Z143" s="141"/>
    </row>
    <row r="144" spans="1:26" ht="15" thickBot="1" x14ac:dyDescent="0.35">
      <c r="A144" s="141"/>
      <c r="B144" s="141"/>
      <c r="C144" s="141"/>
      <c r="D144" s="141"/>
      <c r="E144" s="141"/>
      <c r="F144" s="141"/>
      <c r="G144" s="141"/>
      <c r="H144" s="141"/>
      <c r="I144" s="141"/>
      <c r="J144" s="141"/>
      <c r="K144" s="141"/>
      <c r="L144" s="141"/>
      <c r="M144" s="141"/>
      <c r="N144" s="141"/>
      <c r="O144" s="141"/>
      <c r="P144" s="141"/>
      <c r="Q144" s="141"/>
      <c r="R144" s="141"/>
      <c r="S144" s="141"/>
      <c r="T144" s="141"/>
      <c r="U144" s="141"/>
      <c r="V144" s="141"/>
      <c r="W144" s="141"/>
      <c r="X144" s="141"/>
      <c r="Y144" s="141"/>
      <c r="Z144" s="141"/>
    </row>
    <row r="145" spans="1:26" ht="15" thickBot="1" x14ac:dyDescent="0.35">
      <c r="A145" s="141"/>
      <c r="B145" s="141"/>
      <c r="C145" s="141"/>
      <c r="D145" s="141"/>
      <c r="E145" s="141"/>
      <c r="F145" s="141"/>
      <c r="G145" s="141"/>
      <c r="H145" s="141"/>
      <c r="I145" s="141"/>
      <c r="J145" s="141"/>
      <c r="K145" s="141"/>
      <c r="L145" s="141"/>
      <c r="M145" s="141"/>
      <c r="N145" s="141"/>
      <c r="O145" s="141"/>
      <c r="P145" s="141"/>
      <c r="Q145" s="141"/>
      <c r="R145" s="141"/>
      <c r="S145" s="141"/>
      <c r="T145" s="141"/>
      <c r="U145" s="141"/>
      <c r="V145" s="141"/>
      <c r="W145" s="141"/>
      <c r="X145" s="141"/>
      <c r="Y145" s="141"/>
      <c r="Z145" s="141"/>
    </row>
    <row r="146" spans="1:26" ht="15" thickBot="1" x14ac:dyDescent="0.35">
      <c r="A146" s="141"/>
      <c r="B146" s="141"/>
      <c r="C146" s="141"/>
      <c r="D146" s="141"/>
      <c r="E146" s="141"/>
      <c r="F146" s="141"/>
      <c r="G146" s="141"/>
      <c r="H146" s="141"/>
      <c r="I146" s="141"/>
      <c r="J146" s="141"/>
      <c r="K146" s="141"/>
      <c r="L146" s="141"/>
      <c r="M146" s="141"/>
      <c r="N146" s="141"/>
      <c r="O146" s="141"/>
      <c r="P146" s="141"/>
      <c r="Q146" s="141"/>
      <c r="R146" s="141"/>
      <c r="S146" s="141"/>
      <c r="T146" s="141"/>
      <c r="U146" s="141"/>
      <c r="V146" s="141"/>
      <c r="W146" s="141"/>
      <c r="X146" s="141"/>
      <c r="Y146" s="141"/>
      <c r="Z146" s="141"/>
    </row>
    <row r="147" spans="1:26" ht="15" thickBot="1" x14ac:dyDescent="0.35">
      <c r="A147" s="141"/>
      <c r="B147" s="141"/>
      <c r="C147" s="141"/>
      <c r="D147" s="141"/>
      <c r="E147" s="141"/>
      <c r="F147" s="141"/>
      <c r="G147" s="141"/>
      <c r="H147" s="141"/>
      <c r="I147" s="141"/>
      <c r="J147" s="141"/>
      <c r="K147" s="141"/>
      <c r="L147" s="141"/>
      <c r="M147" s="141"/>
      <c r="N147" s="141"/>
      <c r="O147" s="141"/>
      <c r="P147" s="141"/>
      <c r="Q147" s="141"/>
      <c r="R147" s="141"/>
      <c r="S147" s="141"/>
      <c r="T147" s="141"/>
      <c r="U147" s="141"/>
      <c r="V147" s="141"/>
      <c r="W147" s="141"/>
      <c r="X147" s="141"/>
      <c r="Y147" s="141"/>
      <c r="Z147" s="141"/>
    </row>
    <row r="148" spans="1:26" ht="15" thickBot="1" x14ac:dyDescent="0.35">
      <c r="A148" s="141"/>
      <c r="B148" s="141"/>
      <c r="C148" s="141"/>
      <c r="D148" s="141"/>
      <c r="E148" s="141"/>
      <c r="F148" s="141"/>
      <c r="G148" s="141"/>
      <c r="H148" s="141"/>
      <c r="I148" s="141"/>
      <c r="J148" s="141"/>
      <c r="K148" s="141"/>
      <c r="L148" s="141"/>
      <c r="M148" s="141"/>
      <c r="N148" s="141"/>
      <c r="O148" s="141"/>
      <c r="P148" s="141"/>
      <c r="Q148" s="141"/>
      <c r="R148" s="141"/>
      <c r="S148" s="141"/>
      <c r="T148" s="141"/>
      <c r="U148" s="141"/>
      <c r="V148" s="141"/>
      <c r="W148" s="141"/>
      <c r="X148" s="141"/>
      <c r="Y148" s="141"/>
      <c r="Z148" s="141"/>
    </row>
    <row r="149" spans="1:26" ht="15" thickBot="1" x14ac:dyDescent="0.35">
      <c r="A149" s="141"/>
      <c r="B149" s="141"/>
      <c r="C149" s="141"/>
      <c r="D149" s="141"/>
      <c r="E149" s="141"/>
      <c r="F149" s="141"/>
      <c r="G149" s="141"/>
      <c r="H149" s="141"/>
      <c r="I149" s="141"/>
      <c r="J149" s="141"/>
      <c r="K149" s="141"/>
      <c r="L149" s="141"/>
      <c r="M149" s="141"/>
      <c r="N149" s="141"/>
      <c r="O149" s="141"/>
      <c r="P149" s="141"/>
      <c r="Q149" s="141"/>
      <c r="R149" s="141"/>
      <c r="S149" s="141"/>
      <c r="T149" s="141"/>
      <c r="U149" s="141"/>
      <c r="V149" s="141"/>
      <c r="W149" s="141"/>
      <c r="X149" s="141"/>
      <c r="Y149" s="141"/>
      <c r="Z149" s="141"/>
    </row>
    <row r="150" spans="1:26" ht="15" thickBot="1" x14ac:dyDescent="0.35">
      <c r="A150" s="141"/>
      <c r="B150" s="141"/>
      <c r="C150" s="141"/>
      <c r="D150" s="141"/>
      <c r="E150" s="141"/>
      <c r="F150" s="141"/>
      <c r="G150" s="141"/>
      <c r="H150" s="141"/>
      <c r="I150" s="141"/>
      <c r="J150" s="141"/>
      <c r="K150" s="141"/>
      <c r="L150" s="141"/>
      <c r="M150" s="141"/>
      <c r="N150" s="141"/>
      <c r="O150" s="141"/>
      <c r="P150" s="141"/>
      <c r="Q150" s="141"/>
      <c r="R150" s="141"/>
      <c r="S150" s="141"/>
      <c r="T150" s="141"/>
      <c r="U150" s="141"/>
      <c r="V150" s="141"/>
      <c r="W150" s="141"/>
      <c r="X150" s="141"/>
      <c r="Y150" s="141"/>
      <c r="Z150" s="141"/>
    </row>
    <row r="151" spans="1:26" ht="15" thickBot="1" x14ac:dyDescent="0.35">
      <c r="A151" s="141"/>
      <c r="B151" s="141"/>
      <c r="C151" s="141"/>
      <c r="D151" s="141"/>
      <c r="E151" s="141"/>
      <c r="F151" s="141"/>
      <c r="G151" s="141"/>
      <c r="H151" s="141"/>
      <c r="I151" s="141"/>
      <c r="J151" s="141"/>
      <c r="K151" s="141"/>
      <c r="L151" s="141"/>
      <c r="M151" s="141"/>
      <c r="N151" s="141"/>
      <c r="O151" s="141"/>
      <c r="P151" s="141"/>
      <c r="Q151" s="141"/>
      <c r="R151" s="141"/>
      <c r="S151" s="141"/>
      <c r="T151" s="141"/>
      <c r="U151" s="141"/>
      <c r="V151" s="141"/>
      <c r="W151" s="141"/>
      <c r="X151" s="141"/>
      <c r="Y151" s="141"/>
      <c r="Z151" s="141"/>
    </row>
    <row r="152" spans="1:26" ht="15" thickBot="1" x14ac:dyDescent="0.35">
      <c r="A152" s="141"/>
      <c r="B152" s="141"/>
      <c r="C152" s="141"/>
      <c r="D152" s="141"/>
      <c r="E152" s="141"/>
      <c r="F152" s="141"/>
      <c r="G152" s="141"/>
      <c r="H152" s="141"/>
      <c r="I152" s="141"/>
      <c r="J152" s="141"/>
      <c r="K152" s="141"/>
      <c r="L152" s="141"/>
      <c r="M152" s="141"/>
      <c r="N152" s="141"/>
      <c r="O152" s="141"/>
      <c r="P152" s="141"/>
      <c r="Q152" s="141"/>
      <c r="R152" s="141"/>
      <c r="S152" s="141"/>
      <c r="T152" s="141"/>
      <c r="U152" s="141"/>
      <c r="V152" s="141"/>
      <c r="W152" s="141"/>
      <c r="X152" s="141"/>
      <c r="Y152" s="141"/>
      <c r="Z152" s="141"/>
    </row>
    <row r="153" spans="1:26" ht="15" thickBot="1" x14ac:dyDescent="0.35">
      <c r="A153" s="141"/>
      <c r="B153" s="141"/>
      <c r="C153" s="141"/>
      <c r="D153" s="141"/>
      <c r="E153" s="141"/>
      <c r="F153" s="141"/>
      <c r="G153" s="141"/>
      <c r="H153" s="141"/>
      <c r="I153" s="141"/>
      <c r="J153" s="141"/>
      <c r="K153" s="141"/>
      <c r="L153" s="141"/>
      <c r="M153" s="141"/>
      <c r="N153" s="141"/>
      <c r="O153" s="141"/>
      <c r="P153" s="141"/>
      <c r="Q153" s="141"/>
      <c r="R153" s="141"/>
      <c r="S153" s="141"/>
      <c r="T153" s="141"/>
      <c r="U153" s="141"/>
      <c r="V153" s="141"/>
      <c r="W153" s="141"/>
      <c r="X153" s="141"/>
      <c r="Y153" s="141"/>
      <c r="Z153" s="141"/>
    </row>
    <row r="154" spans="1:26" ht="15" thickBot="1" x14ac:dyDescent="0.35">
      <c r="A154" s="141"/>
      <c r="B154" s="141"/>
      <c r="C154" s="141"/>
      <c r="D154" s="141"/>
      <c r="E154" s="141"/>
      <c r="F154" s="141"/>
      <c r="G154" s="141"/>
      <c r="H154" s="141"/>
      <c r="I154" s="141"/>
      <c r="J154" s="141"/>
      <c r="K154" s="141"/>
      <c r="L154" s="141"/>
      <c r="M154" s="141"/>
      <c r="N154" s="141"/>
      <c r="O154" s="141"/>
      <c r="P154" s="141"/>
      <c r="Q154" s="141"/>
      <c r="R154" s="141"/>
      <c r="S154" s="141"/>
      <c r="T154" s="141"/>
      <c r="U154" s="141"/>
      <c r="V154" s="141"/>
      <c r="W154" s="141"/>
      <c r="X154" s="141"/>
      <c r="Y154" s="141"/>
      <c r="Z154" s="141"/>
    </row>
    <row r="155" spans="1:26" ht="15" thickBot="1" x14ac:dyDescent="0.35">
      <c r="A155" s="141"/>
      <c r="B155" s="141"/>
      <c r="C155" s="141"/>
      <c r="D155" s="141"/>
      <c r="E155" s="141"/>
      <c r="F155" s="141"/>
      <c r="G155" s="141"/>
      <c r="H155" s="141"/>
      <c r="I155" s="141"/>
      <c r="J155" s="141"/>
      <c r="K155" s="141"/>
      <c r="L155" s="141"/>
      <c r="M155" s="141"/>
      <c r="N155" s="141"/>
      <c r="O155" s="141"/>
      <c r="P155" s="141"/>
      <c r="Q155" s="141"/>
      <c r="R155" s="141"/>
      <c r="S155" s="141"/>
      <c r="T155" s="141"/>
      <c r="U155" s="141"/>
      <c r="V155" s="141"/>
      <c r="W155" s="141"/>
      <c r="X155" s="141"/>
      <c r="Y155" s="141"/>
      <c r="Z155" s="141"/>
    </row>
    <row r="156" spans="1:26" ht="15" thickBot="1" x14ac:dyDescent="0.35">
      <c r="A156" s="141"/>
      <c r="B156" s="141"/>
      <c r="C156" s="141"/>
      <c r="D156" s="141"/>
      <c r="E156" s="141"/>
      <c r="F156" s="141"/>
      <c r="G156" s="141"/>
      <c r="H156" s="141"/>
      <c r="I156" s="141"/>
      <c r="J156" s="141"/>
      <c r="K156" s="141"/>
      <c r="L156" s="141"/>
      <c r="M156" s="141"/>
      <c r="N156" s="141"/>
      <c r="O156" s="141"/>
      <c r="P156" s="141"/>
      <c r="Q156" s="141"/>
      <c r="R156" s="141"/>
      <c r="S156" s="141"/>
      <c r="T156" s="141"/>
      <c r="U156" s="141"/>
      <c r="V156" s="141"/>
      <c r="W156" s="141"/>
      <c r="X156" s="141"/>
      <c r="Y156" s="141"/>
      <c r="Z156" s="141"/>
    </row>
    <row r="157" spans="1:26" ht="15" thickBot="1" x14ac:dyDescent="0.35">
      <c r="A157" s="141"/>
      <c r="B157" s="141"/>
      <c r="C157" s="141"/>
      <c r="D157" s="141"/>
      <c r="E157" s="141"/>
      <c r="F157" s="141"/>
      <c r="G157" s="141"/>
      <c r="H157" s="141"/>
      <c r="I157" s="141"/>
      <c r="J157" s="141"/>
      <c r="K157" s="141"/>
      <c r="L157" s="141"/>
      <c r="M157" s="141"/>
      <c r="N157" s="141"/>
      <c r="O157" s="141"/>
      <c r="P157" s="141"/>
      <c r="Q157" s="141"/>
      <c r="R157" s="141"/>
      <c r="S157" s="141"/>
      <c r="T157" s="141"/>
      <c r="U157" s="141"/>
      <c r="V157" s="141"/>
      <c r="W157" s="141"/>
      <c r="X157" s="141"/>
      <c r="Y157" s="141"/>
      <c r="Z157" s="141"/>
    </row>
    <row r="158" spans="1:26" ht="15" thickBot="1" x14ac:dyDescent="0.35">
      <c r="A158" s="141"/>
      <c r="B158" s="141"/>
      <c r="C158" s="141"/>
      <c r="D158" s="141"/>
      <c r="E158" s="141"/>
      <c r="F158" s="141"/>
      <c r="G158" s="141"/>
      <c r="H158" s="141"/>
      <c r="I158" s="141"/>
      <c r="J158" s="141"/>
      <c r="K158" s="141"/>
      <c r="L158" s="141"/>
      <c r="M158" s="141"/>
      <c r="N158" s="141"/>
      <c r="O158" s="141"/>
      <c r="P158" s="141"/>
      <c r="Q158" s="141"/>
      <c r="R158" s="141"/>
      <c r="S158" s="141"/>
      <c r="T158" s="141"/>
      <c r="U158" s="141"/>
      <c r="V158" s="141"/>
      <c r="W158" s="141"/>
      <c r="X158" s="141"/>
      <c r="Y158" s="141"/>
      <c r="Z158" s="141"/>
    </row>
    <row r="159" spans="1:26" ht="15" thickBot="1" x14ac:dyDescent="0.35">
      <c r="A159" s="141"/>
      <c r="B159" s="141"/>
      <c r="C159" s="141"/>
      <c r="D159" s="141"/>
      <c r="E159" s="141"/>
      <c r="F159" s="141"/>
      <c r="G159" s="141"/>
      <c r="H159" s="141"/>
      <c r="I159" s="141"/>
      <c r="J159" s="141"/>
      <c r="K159" s="141"/>
      <c r="L159" s="141"/>
      <c r="M159" s="141"/>
      <c r="N159" s="141"/>
      <c r="O159" s="141"/>
      <c r="P159" s="141"/>
      <c r="Q159" s="141"/>
      <c r="R159" s="141"/>
      <c r="S159" s="141"/>
      <c r="T159" s="141"/>
      <c r="U159" s="141"/>
      <c r="V159" s="141"/>
      <c r="W159" s="141"/>
      <c r="X159" s="141"/>
      <c r="Y159" s="141"/>
      <c r="Z159" s="141"/>
    </row>
    <row r="160" spans="1:26" ht="15" thickBot="1" x14ac:dyDescent="0.35">
      <c r="A160" s="141"/>
      <c r="B160" s="141"/>
      <c r="C160" s="141"/>
      <c r="D160" s="141"/>
      <c r="E160" s="141"/>
      <c r="F160" s="141"/>
      <c r="G160" s="141"/>
      <c r="H160" s="141"/>
      <c r="I160" s="141"/>
      <c r="J160" s="141"/>
      <c r="K160" s="141"/>
      <c r="L160" s="141"/>
      <c r="M160" s="141"/>
      <c r="N160" s="141"/>
      <c r="O160" s="141"/>
      <c r="P160" s="141"/>
      <c r="Q160" s="141"/>
      <c r="R160" s="141"/>
      <c r="S160" s="141"/>
      <c r="T160" s="141"/>
      <c r="U160" s="141"/>
      <c r="V160" s="141"/>
      <c r="W160" s="141"/>
      <c r="X160" s="141"/>
      <c r="Y160" s="141"/>
      <c r="Z160" s="141"/>
    </row>
    <row r="161" spans="1:26" ht="15" thickBot="1" x14ac:dyDescent="0.35">
      <c r="A161" s="141"/>
      <c r="B161" s="141"/>
      <c r="C161" s="141"/>
      <c r="D161" s="141"/>
      <c r="E161" s="141"/>
      <c r="F161" s="141"/>
      <c r="G161" s="141"/>
      <c r="H161" s="141"/>
      <c r="I161" s="141"/>
      <c r="J161" s="141"/>
      <c r="K161" s="141"/>
      <c r="L161" s="141"/>
      <c r="M161" s="141"/>
      <c r="N161" s="141"/>
      <c r="O161" s="141"/>
      <c r="P161" s="141"/>
      <c r="Q161" s="141"/>
      <c r="R161" s="141"/>
      <c r="S161" s="141"/>
      <c r="T161" s="141"/>
      <c r="U161" s="141"/>
      <c r="V161" s="141"/>
      <c r="W161" s="141"/>
      <c r="X161" s="141"/>
      <c r="Y161" s="141"/>
      <c r="Z161" s="141"/>
    </row>
    <row r="162" spans="1:26" ht="15" thickBot="1" x14ac:dyDescent="0.35">
      <c r="A162" s="141"/>
      <c r="B162" s="141"/>
      <c r="C162" s="141"/>
      <c r="D162" s="141"/>
      <c r="E162" s="141"/>
      <c r="F162" s="141"/>
      <c r="G162" s="141"/>
      <c r="H162" s="141"/>
      <c r="I162" s="141"/>
      <c r="J162" s="141"/>
      <c r="K162" s="141"/>
      <c r="L162" s="141"/>
      <c r="M162" s="141"/>
      <c r="N162" s="141"/>
      <c r="O162" s="141"/>
      <c r="P162" s="141"/>
      <c r="Q162" s="141"/>
      <c r="R162" s="141"/>
      <c r="S162" s="141"/>
      <c r="T162" s="141"/>
      <c r="U162" s="141"/>
      <c r="V162" s="141"/>
      <c r="W162" s="141"/>
      <c r="X162" s="141"/>
      <c r="Y162" s="141"/>
      <c r="Z162" s="141"/>
    </row>
    <row r="163" spans="1:26" ht="15" thickBot="1" x14ac:dyDescent="0.35">
      <c r="A163" s="141"/>
      <c r="B163" s="141"/>
      <c r="C163" s="141"/>
      <c r="D163" s="141"/>
      <c r="E163" s="141"/>
      <c r="F163" s="141"/>
      <c r="G163" s="141"/>
      <c r="H163" s="141"/>
      <c r="I163" s="141"/>
      <c r="J163" s="141"/>
      <c r="K163" s="141"/>
      <c r="L163" s="141"/>
      <c r="M163" s="141"/>
      <c r="N163" s="141"/>
      <c r="O163" s="141"/>
      <c r="P163" s="141"/>
      <c r="Q163" s="141"/>
      <c r="R163" s="141"/>
      <c r="S163" s="141"/>
      <c r="T163" s="141"/>
      <c r="U163" s="141"/>
      <c r="V163" s="141"/>
      <c r="W163" s="141"/>
      <c r="X163" s="141"/>
      <c r="Y163" s="141"/>
      <c r="Z163" s="141"/>
    </row>
    <row r="164" spans="1:26" ht="15" thickBot="1" x14ac:dyDescent="0.35">
      <c r="A164" s="141"/>
      <c r="B164" s="141"/>
      <c r="C164" s="141"/>
      <c r="D164" s="141"/>
      <c r="E164" s="141"/>
      <c r="F164" s="141"/>
      <c r="G164" s="141"/>
      <c r="H164" s="141"/>
      <c r="I164" s="141"/>
      <c r="J164" s="141"/>
      <c r="K164" s="141"/>
      <c r="L164" s="141"/>
      <c r="M164" s="141"/>
      <c r="N164" s="141"/>
      <c r="O164" s="141"/>
      <c r="P164" s="141"/>
      <c r="Q164" s="141"/>
      <c r="R164" s="141"/>
      <c r="S164" s="141"/>
      <c r="T164" s="141"/>
      <c r="U164" s="141"/>
      <c r="V164" s="141"/>
      <c r="W164" s="141"/>
      <c r="X164" s="141"/>
      <c r="Y164" s="141"/>
      <c r="Z164" s="141"/>
    </row>
    <row r="165" spans="1:26" ht="15" thickBot="1" x14ac:dyDescent="0.35">
      <c r="A165" s="141"/>
      <c r="B165" s="141"/>
      <c r="C165" s="141"/>
      <c r="D165" s="141"/>
      <c r="E165" s="141"/>
      <c r="F165" s="141"/>
      <c r="G165" s="141"/>
      <c r="H165" s="141"/>
      <c r="I165" s="141"/>
      <c r="J165" s="141"/>
      <c r="K165" s="141"/>
      <c r="L165" s="141"/>
      <c r="M165" s="141"/>
      <c r="N165" s="141"/>
      <c r="O165" s="141"/>
      <c r="P165" s="141"/>
      <c r="Q165" s="141"/>
      <c r="R165" s="141"/>
      <c r="S165" s="141"/>
      <c r="T165" s="141"/>
      <c r="U165" s="141"/>
      <c r="V165" s="141"/>
      <c r="W165" s="141"/>
      <c r="X165" s="141"/>
      <c r="Y165" s="141"/>
      <c r="Z165" s="141"/>
    </row>
    <row r="166" spans="1:26" ht="15" thickBot="1" x14ac:dyDescent="0.35">
      <c r="A166" s="141"/>
      <c r="B166" s="141"/>
      <c r="C166" s="141"/>
      <c r="D166" s="141"/>
      <c r="E166" s="141"/>
      <c r="F166" s="141"/>
      <c r="G166" s="141"/>
      <c r="H166" s="141"/>
      <c r="I166" s="141"/>
      <c r="J166" s="141"/>
      <c r="K166" s="141"/>
      <c r="L166" s="141"/>
      <c r="M166" s="141"/>
      <c r="N166" s="141"/>
      <c r="O166" s="141"/>
      <c r="P166" s="141"/>
      <c r="Q166" s="141"/>
      <c r="R166" s="141"/>
      <c r="S166" s="141"/>
      <c r="T166" s="141"/>
      <c r="U166" s="141"/>
      <c r="V166" s="141"/>
      <c r="W166" s="141"/>
      <c r="X166" s="141"/>
      <c r="Y166" s="141"/>
      <c r="Z166" s="141"/>
    </row>
    <row r="167" spans="1:26" ht="15" thickBot="1" x14ac:dyDescent="0.35">
      <c r="A167" s="141"/>
      <c r="B167" s="141"/>
      <c r="C167" s="141"/>
      <c r="D167" s="141"/>
      <c r="E167" s="141"/>
      <c r="F167" s="141"/>
      <c r="G167" s="141"/>
      <c r="H167" s="141"/>
      <c r="I167" s="141"/>
      <c r="J167" s="141"/>
      <c r="K167" s="141"/>
      <c r="L167" s="141"/>
      <c r="M167" s="141"/>
      <c r="N167" s="141"/>
      <c r="O167" s="141"/>
      <c r="P167" s="141"/>
      <c r="Q167" s="141"/>
      <c r="R167" s="141"/>
      <c r="S167" s="141"/>
      <c r="T167" s="141"/>
      <c r="U167" s="141"/>
      <c r="V167" s="141"/>
      <c r="W167" s="141"/>
      <c r="X167" s="141"/>
      <c r="Y167" s="141"/>
      <c r="Z167" s="141"/>
    </row>
    <row r="168" spans="1:26" ht="15" thickBot="1" x14ac:dyDescent="0.35">
      <c r="A168" s="141"/>
      <c r="B168" s="141"/>
      <c r="C168" s="141"/>
      <c r="D168" s="141"/>
      <c r="E168" s="141"/>
      <c r="F168" s="141"/>
      <c r="G168" s="141"/>
      <c r="H168" s="141"/>
      <c r="I168" s="141"/>
      <c r="J168" s="141"/>
      <c r="K168" s="141"/>
      <c r="L168" s="141"/>
      <c r="M168" s="141"/>
      <c r="N168" s="141"/>
      <c r="O168" s="141"/>
      <c r="P168" s="141"/>
      <c r="Q168" s="141"/>
      <c r="R168" s="141"/>
      <c r="S168" s="141"/>
      <c r="T168" s="141"/>
      <c r="U168" s="141"/>
      <c r="V168" s="141"/>
      <c r="W168" s="141"/>
      <c r="X168" s="141"/>
      <c r="Y168" s="141"/>
      <c r="Z168" s="141"/>
    </row>
    <row r="169" spans="1:26" ht="15" thickBot="1" x14ac:dyDescent="0.35">
      <c r="A169" s="141"/>
      <c r="B169" s="141"/>
      <c r="C169" s="141"/>
      <c r="D169" s="141"/>
      <c r="E169" s="141"/>
      <c r="F169" s="141"/>
      <c r="G169" s="141"/>
      <c r="H169" s="141"/>
      <c r="I169" s="141"/>
      <c r="J169" s="141"/>
      <c r="K169" s="141"/>
      <c r="L169" s="141"/>
      <c r="M169" s="141"/>
      <c r="N169" s="141"/>
      <c r="O169" s="141"/>
      <c r="P169" s="141"/>
      <c r="Q169" s="141"/>
      <c r="R169" s="141"/>
      <c r="S169" s="141"/>
      <c r="T169" s="141"/>
      <c r="U169" s="141"/>
      <c r="V169" s="141"/>
      <c r="W169" s="141"/>
      <c r="X169" s="141"/>
      <c r="Y169" s="141"/>
      <c r="Z169" s="141"/>
    </row>
    <row r="170" spans="1:26" ht="15" thickBot="1" x14ac:dyDescent="0.35">
      <c r="A170" s="141"/>
      <c r="B170" s="141"/>
      <c r="C170" s="141"/>
      <c r="D170" s="141"/>
      <c r="E170" s="141"/>
      <c r="F170" s="141"/>
      <c r="G170" s="141"/>
      <c r="H170" s="141"/>
      <c r="I170" s="141"/>
      <c r="J170" s="141"/>
      <c r="K170" s="141"/>
      <c r="L170" s="141"/>
      <c r="M170" s="141"/>
      <c r="N170" s="141"/>
      <c r="O170" s="141"/>
      <c r="P170" s="141"/>
      <c r="Q170" s="141"/>
      <c r="R170" s="141"/>
      <c r="S170" s="141"/>
      <c r="T170" s="141"/>
      <c r="U170" s="141"/>
      <c r="V170" s="141"/>
      <c r="W170" s="141"/>
      <c r="X170" s="141"/>
      <c r="Y170" s="141"/>
      <c r="Z170" s="141"/>
    </row>
    <row r="171" spans="1:26" ht="15" thickBot="1" x14ac:dyDescent="0.35">
      <c r="A171" s="141"/>
      <c r="B171" s="141"/>
      <c r="C171" s="141"/>
      <c r="D171" s="141"/>
      <c r="E171" s="141"/>
      <c r="F171" s="141"/>
      <c r="G171" s="141"/>
      <c r="H171" s="141"/>
      <c r="I171" s="141"/>
      <c r="J171" s="141"/>
      <c r="K171" s="141"/>
      <c r="L171" s="141"/>
      <c r="M171" s="141"/>
      <c r="N171" s="141"/>
      <c r="O171" s="141"/>
      <c r="P171" s="141"/>
      <c r="Q171" s="141"/>
      <c r="R171" s="141"/>
      <c r="S171" s="141"/>
      <c r="T171" s="141"/>
      <c r="U171" s="141"/>
      <c r="V171" s="141"/>
      <c r="W171" s="141"/>
      <c r="X171" s="141"/>
      <c r="Y171" s="141"/>
      <c r="Z171" s="141"/>
    </row>
    <row r="172" spans="1:26" ht="15" thickBot="1" x14ac:dyDescent="0.35">
      <c r="A172" s="141"/>
      <c r="B172" s="141"/>
      <c r="C172" s="141"/>
      <c r="D172" s="141"/>
      <c r="E172" s="141"/>
      <c r="F172" s="141"/>
      <c r="G172" s="141"/>
      <c r="H172" s="141"/>
      <c r="I172" s="141"/>
      <c r="J172" s="141"/>
      <c r="K172" s="141"/>
      <c r="L172" s="141"/>
      <c r="M172" s="141"/>
      <c r="N172" s="141"/>
      <c r="O172" s="141"/>
      <c r="P172" s="141"/>
      <c r="Q172" s="141"/>
      <c r="R172" s="141"/>
      <c r="S172" s="141"/>
      <c r="T172" s="141"/>
      <c r="U172" s="141"/>
      <c r="V172" s="141"/>
      <c r="W172" s="141"/>
      <c r="X172" s="141"/>
      <c r="Y172" s="141"/>
      <c r="Z172" s="141"/>
    </row>
    <row r="173" spans="1:26" ht="15" thickBot="1" x14ac:dyDescent="0.35">
      <c r="A173" s="141"/>
      <c r="B173" s="141"/>
      <c r="C173" s="141"/>
      <c r="D173" s="141"/>
      <c r="E173" s="141"/>
      <c r="F173" s="141"/>
      <c r="G173" s="141"/>
      <c r="H173" s="141"/>
      <c r="I173" s="141"/>
      <c r="J173" s="141"/>
      <c r="K173" s="141"/>
      <c r="L173" s="141"/>
      <c r="M173" s="141"/>
      <c r="N173" s="141"/>
      <c r="O173" s="141"/>
      <c r="P173" s="141"/>
      <c r="Q173" s="141"/>
      <c r="R173" s="141"/>
      <c r="S173" s="141"/>
      <c r="T173" s="141"/>
      <c r="U173" s="141"/>
      <c r="V173" s="141"/>
      <c r="W173" s="141"/>
      <c r="X173" s="141"/>
      <c r="Y173" s="141"/>
      <c r="Z173" s="141"/>
    </row>
    <row r="174" spans="1:26" ht="15" thickBot="1" x14ac:dyDescent="0.35">
      <c r="A174" s="141"/>
      <c r="B174" s="141"/>
      <c r="C174" s="141"/>
      <c r="D174" s="141"/>
      <c r="E174" s="141"/>
      <c r="F174" s="141"/>
      <c r="G174" s="141"/>
      <c r="H174" s="141"/>
      <c r="I174" s="141"/>
      <c r="J174" s="141"/>
      <c r="K174" s="141"/>
      <c r="L174" s="141"/>
      <c r="M174" s="141"/>
      <c r="N174" s="141"/>
      <c r="O174" s="141"/>
      <c r="P174" s="141"/>
      <c r="Q174" s="141"/>
      <c r="R174" s="141"/>
      <c r="S174" s="141"/>
      <c r="T174" s="141"/>
      <c r="U174" s="141"/>
      <c r="V174" s="141"/>
      <c r="W174" s="141"/>
      <c r="X174" s="141"/>
      <c r="Y174" s="141"/>
      <c r="Z174" s="141"/>
    </row>
    <row r="175" spans="1:26" ht="15" thickBot="1" x14ac:dyDescent="0.35">
      <c r="A175" s="141"/>
      <c r="B175" s="141"/>
      <c r="C175" s="141"/>
      <c r="D175" s="141"/>
      <c r="E175" s="141"/>
      <c r="F175" s="141"/>
      <c r="G175" s="141"/>
      <c r="H175" s="141"/>
      <c r="I175" s="141"/>
      <c r="J175" s="141"/>
      <c r="K175" s="141"/>
      <c r="L175" s="141"/>
      <c r="M175" s="141"/>
      <c r="N175" s="141"/>
      <c r="O175" s="141"/>
      <c r="P175" s="141"/>
      <c r="Q175" s="141"/>
      <c r="R175" s="141"/>
      <c r="S175" s="141"/>
      <c r="T175" s="141"/>
      <c r="U175" s="141"/>
      <c r="V175" s="141"/>
      <c r="W175" s="141"/>
      <c r="X175" s="141"/>
      <c r="Y175" s="141"/>
      <c r="Z175" s="141"/>
    </row>
    <row r="176" spans="1:26" ht="15" thickBot="1" x14ac:dyDescent="0.35">
      <c r="A176" s="141"/>
      <c r="B176" s="141"/>
      <c r="C176" s="141"/>
      <c r="D176" s="141"/>
      <c r="E176" s="141"/>
      <c r="F176" s="141"/>
      <c r="G176" s="141"/>
      <c r="H176" s="141"/>
      <c r="I176" s="141"/>
      <c r="J176" s="141"/>
      <c r="K176" s="141"/>
      <c r="L176" s="141"/>
      <c r="M176" s="141"/>
      <c r="N176" s="141"/>
      <c r="O176" s="141"/>
      <c r="P176" s="141"/>
      <c r="Q176" s="141"/>
      <c r="R176" s="141"/>
      <c r="S176" s="141"/>
      <c r="T176" s="141"/>
      <c r="U176" s="141"/>
      <c r="V176" s="141"/>
      <c r="W176" s="141"/>
      <c r="X176" s="141"/>
      <c r="Y176" s="141"/>
      <c r="Z176" s="141"/>
    </row>
    <row r="177" spans="1:26" ht="15" thickBot="1" x14ac:dyDescent="0.35">
      <c r="A177" s="141"/>
      <c r="B177" s="141"/>
      <c r="C177" s="141"/>
      <c r="D177" s="141"/>
      <c r="E177" s="141"/>
      <c r="F177" s="141"/>
      <c r="G177" s="141"/>
      <c r="H177" s="141"/>
      <c r="I177" s="141"/>
      <c r="J177" s="141"/>
      <c r="K177" s="141"/>
      <c r="L177" s="141"/>
      <c r="M177" s="141"/>
      <c r="N177" s="141"/>
      <c r="O177" s="141"/>
      <c r="P177" s="141"/>
      <c r="Q177" s="141"/>
      <c r="R177" s="141"/>
      <c r="S177" s="141"/>
      <c r="T177" s="141"/>
      <c r="U177" s="141"/>
      <c r="V177" s="141"/>
      <c r="W177" s="141"/>
      <c r="X177" s="141"/>
      <c r="Y177" s="141"/>
      <c r="Z177" s="141"/>
    </row>
    <row r="178" spans="1:26" ht="15" thickBot="1" x14ac:dyDescent="0.35">
      <c r="A178" s="141"/>
      <c r="B178" s="141"/>
      <c r="C178" s="141"/>
      <c r="D178" s="141"/>
      <c r="E178" s="141"/>
      <c r="F178" s="141"/>
      <c r="G178" s="141"/>
      <c r="H178" s="141"/>
      <c r="I178" s="141"/>
      <c r="J178" s="141"/>
      <c r="K178" s="141"/>
      <c r="L178" s="141"/>
      <c r="M178" s="141"/>
      <c r="N178" s="141"/>
      <c r="O178" s="141"/>
      <c r="P178" s="141"/>
      <c r="Q178" s="141"/>
      <c r="R178" s="141"/>
      <c r="S178" s="141"/>
      <c r="T178" s="141"/>
      <c r="U178" s="141"/>
      <c r="V178" s="141"/>
      <c r="W178" s="141"/>
      <c r="X178" s="141"/>
      <c r="Y178" s="141"/>
      <c r="Z178" s="141"/>
    </row>
    <row r="179" spans="1:26" ht="15" thickBot="1" x14ac:dyDescent="0.35">
      <c r="A179" s="141"/>
      <c r="B179" s="141"/>
      <c r="C179" s="141"/>
      <c r="D179" s="141"/>
      <c r="E179" s="141"/>
      <c r="F179" s="141"/>
      <c r="G179" s="141"/>
      <c r="H179" s="141"/>
      <c r="I179" s="141"/>
      <c r="J179" s="141"/>
      <c r="K179" s="141"/>
      <c r="L179" s="141"/>
      <c r="M179" s="141"/>
      <c r="N179" s="141"/>
      <c r="O179" s="141"/>
      <c r="P179" s="141"/>
      <c r="Q179" s="141"/>
      <c r="R179" s="141"/>
      <c r="S179" s="141"/>
      <c r="T179" s="141"/>
      <c r="U179" s="141"/>
      <c r="V179" s="141"/>
      <c r="W179" s="141"/>
      <c r="X179" s="141"/>
      <c r="Y179" s="141"/>
      <c r="Z179" s="141"/>
    </row>
    <row r="180" spans="1:26" ht="15" thickBot="1" x14ac:dyDescent="0.35">
      <c r="A180" s="141"/>
      <c r="B180" s="141"/>
      <c r="C180" s="141"/>
      <c r="D180" s="141"/>
      <c r="E180" s="141"/>
      <c r="F180" s="141"/>
      <c r="G180" s="141"/>
      <c r="H180" s="141"/>
      <c r="I180" s="141"/>
      <c r="J180" s="141"/>
      <c r="K180" s="141"/>
      <c r="L180" s="141"/>
      <c r="M180" s="141"/>
      <c r="N180" s="141"/>
      <c r="O180" s="141"/>
      <c r="P180" s="141"/>
      <c r="Q180" s="141"/>
      <c r="R180" s="141"/>
      <c r="S180" s="141"/>
      <c r="T180" s="141"/>
      <c r="U180" s="141"/>
      <c r="V180" s="141"/>
      <c r="W180" s="141"/>
      <c r="X180" s="141"/>
      <c r="Y180" s="141"/>
      <c r="Z180" s="141"/>
    </row>
    <row r="181" spans="1:26" ht="15" thickBot="1" x14ac:dyDescent="0.35">
      <c r="A181" s="141"/>
      <c r="B181" s="141"/>
      <c r="C181" s="141"/>
      <c r="D181" s="141"/>
      <c r="E181" s="141"/>
      <c r="F181" s="141"/>
      <c r="G181" s="141"/>
      <c r="H181" s="141"/>
      <c r="I181" s="141"/>
      <c r="J181" s="141"/>
      <c r="K181" s="141"/>
      <c r="L181" s="141"/>
      <c r="M181" s="141"/>
      <c r="N181" s="141"/>
      <c r="O181" s="141"/>
      <c r="P181" s="141"/>
      <c r="Q181" s="141"/>
      <c r="R181" s="141"/>
      <c r="S181" s="141"/>
      <c r="T181" s="141"/>
      <c r="U181" s="141"/>
      <c r="V181" s="141"/>
      <c r="W181" s="141"/>
      <c r="X181" s="141"/>
      <c r="Y181" s="141"/>
      <c r="Z181" s="141"/>
    </row>
    <row r="182" spans="1:26" ht="15" thickBot="1" x14ac:dyDescent="0.35">
      <c r="A182" s="141"/>
      <c r="B182" s="141"/>
      <c r="C182" s="141"/>
      <c r="D182" s="141"/>
      <c r="E182" s="141"/>
      <c r="F182" s="141"/>
      <c r="G182" s="141"/>
      <c r="H182" s="141"/>
      <c r="I182" s="141"/>
      <c r="J182" s="141"/>
      <c r="K182" s="141"/>
      <c r="L182" s="141"/>
      <c r="M182" s="141"/>
      <c r="N182" s="141"/>
      <c r="O182" s="141"/>
      <c r="P182" s="141"/>
      <c r="Q182" s="141"/>
      <c r="R182" s="141"/>
      <c r="S182" s="141"/>
      <c r="T182" s="141"/>
      <c r="U182" s="141"/>
      <c r="V182" s="141"/>
      <c r="W182" s="141"/>
      <c r="X182" s="141"/>
      <c r="Y182" s="141"/>
      <c r="Z182" s="141"/>
    </row>
    <row r="183" spans="1:26" ht="15" thickBot="1" x14ac:dyDescent="0.35">
      <c r="A183" s="141"/>
      <c r="B183" s="141"/>
      <c r="C183" s="141"/>
      <c r="D183" s="141"/>
      <c r="E183" s="141"/>
      <c r="F183" s="141"/>
      <c r="G183" s="141"/>
      <c r="H183" s="141"/>
      <c r="I183" s="141"/>
      <c r="J183" s="141"/>
      <c r="K183" s="141"/>
      <c r="L183" s="141"/>
      <c r="M183" s="141"/>
      <c r="N183" s="141"/>
      <c r="O183" s="141"/>
      <c r="P183" s="141"/>
      <c r="Q183" s="141"/>
      <c r="R183" s="141"/>
      <c r="S183" s="141"/>
      <c r="T183" s="141"/>
      <c r="U183" s="141"/>
      <c r="V183" s="141"/>
      <c r="W183" s="141"/>
      <c r="X183" s="141"/>
      <c r="Y183" s="141"/>
      <c r="Z183" s="141"/>
    </row>
    <row r="184" spans="1:26" ht="15" thickBot="1" x14ac:dyDescent="0.35">
      <c r="A184" s="141"/>
      <c r="B184" s="141"/>
      <c r="C184" s="141"/>
      <c r="D184" s="141"/>
      <c r="E184" s="141"/>
      <c r="F184" s="141"/>
      <c r="G184" s="141"/>
      <c r="H184" s="141"/>
      <c r="I184" s="141"/>
      <c r="J184" s="141"/>
      <c r="K184" s="141"/>
      <c r="L184" s="141"/>
      <c r="M184" s="141"/>
      <c r="N184" s="141"/>
      <c r="O184" s="141"/>
      <c r="P184" s="141"/>
      <c r="Q184" s="141"/>
      <c r="R184" s="141"/>
      <c r="S184" s="141"/>
      <c r="T184" s="141"/>
      <c r="U184" s="141"/>
      <c r="V184" s="141"/>
      <c r="W184" s="141"/>
      <c r="X184" s="141"/>
      <c r="Y184" s="141"/>
      <c r="Z184" s="141"/>
    </row>
    <row r="185" spans="1:26" ht="15" thickBot="1" x14ac:dyDescent="0.35">
      <c r="A185" s="141"/>
      <c r="B185" s="141"/>
      <c r="C185" s="141"/>
      <c r="D185" s="141"/>
      <c r="E185" s="141"/>
      <c r="F185" s="141"/>
      <c r="G185" s="141"/>
      <c r="H185" s="141"/>
      <c r="I185" s="141"/>
      <c r="J185" s="141"/>
      <c r="K185" s="141"/>
      <c r="L185" s="141"/>
      <c r="M185" s="141"/>
      <c r="N185" s="141"/>
      <c r="O185" s="141"/>
      <c r="P185" s="141"/>
      <c r="Q185" s="141"/>
      <c r="R185" s="141"/>
      <c r="S185" s="141"/>
      <c r="T185" s="141"/>
      <c r="U185" s="141"/>
      <c r="V185" s="141"/>
      <c r="W185" s="141"/>
      <c r="X185" s="141"/>
      <c r="Y185" s="141"/>
      <c r="Z185" s="141"/>
    </row>
    <row r="186" spans="1:26" ht="15" thickBot="1" x14ac:dyDescent="0.35">
      <c r="A186" s="141"/>
      <c r="B186" s="141"/>
      <c r="C186" s="141"/>
      <c r="D186" s="141"/>
      <c r="E186" s="141"/>
      <c r="F186" s="141"/>
      <c r="G186" s="141"/>
      <c r="H186" s="141"/>
      <c r="I186" s="141"/>
      <c r="J186" s="141"/>
      <c r="K186" s="141"/>
      <c r="L186" s="141"/>
      <c r="M186" s="141"/>
      <c r="N186" s="141"/>
      <c r="O186" s="141"/>
      <c r="P186" s="141"/>
      <c r="Q186" s="141"/>
      <c r="R186" s="141"/>
      <c r="S186" s="141"/>
      <c r="T186" s="141"/>
      <c r="U186" s="141"/>
      <c r="V186" s="141"/>
      <c r="W186" s="141"/>
      <c r="X186" s="141"/>
      <c r="Y186" s="141"/>
      <c r="Z186" s="141"/>
    </row>
    <row r="187" spans="1:26" ht="15" thickBot="1" x14ac:dyDescent="0.35">
      <c r="A187" s="141"/>
      <c r="B187" s="141"/>
      <c r="C187" s="141"/>
      <c r="D187" s="141"/>
      <c r="E187" s="141"/>
      <c r="F187" s="141"/>
      <c r="G187" s="141"/>
      <c r="H187" s="141"/>
      <c r="I187" s="141"/>
      <c r="J187" s="141"/>
      <c r="K187" s="141"/>
      <c r="L187" s="141"/>
      <c r="M187" s="141"/>
      <c r="N187" s="141"/>
      <c r="O187" s="141"/>
      <c r="P187" s="141"/>
      <c r="Q187" s="141"/>
      <c r="R187" s="141"/>
      <c r="S187" s="141"/>
      <c r="T187" s="141"/>
      <c r="U187" s="141"/>
      <c r="V187" s="141"/>
      <c r="W187" s="141"/>
      <c r="X187" s="141"/>
      <c r="Y187" s="141"/>
      <c r="Z187" s="141"/>
    </row>
    <row r="188" spans="1:26" ht="15" thickBot="1" x14ac:dyDescent="0.35">
      <c r="A188" s="141"/>
      <c r="B188" s="141"/>
      <c r="C188" s="141"/>
      <c r="D188" s="141"/>
      <c r="E188" s="141"/>
      <c r="F188" s="141"/>
      <c r="G188" s="141"/>
      <c r="H188" s="141"/>
      <c r="I188" s="141"/>
      <c r="J188" s="141"/>
      <c r="K188" s="141"/>
      <c r="L188" s="141"/>
      <c r="M188" s="141"/>
      <c r="N188" s="141"/>
      <c r="O188" s="141"/>
      <c r="P188" s="141"/>
      <c r="Q188" s="141"/>
      <c r="R188" s="141"/>
      <c r="S188" s="141"/>
      <c r="T188" s="141"/>
      <c r="U188" s="141"/>
      <c r="V188" s="141"/>
      <c r="W188" s="141"/>
      <c r="X188" s="141"/>
      <c r="Y188" s="141"/>
      <c r="Z188" s="141"/>
    </row>
    <row r="189" spans="1:26" ht="15" thickBot="1" x14ac:dyDescent="0.35">
      <c r="A189" s="141"/>
      <c r="B189" s="141"/>
      <c r="C189" s="141"/>
      <c r="D189" s="141"/>
      <c r="E189" s="141"/>
      <c r="F189" s="141"/>
      <c r="G189" s="141"/>
      <c r="H189" s="141"/>
      <c r="I189" s="141"/>
      <c r="J189" s="141"/>
      <c r="K189" s="141"/>
      <c r="L189" s="141"/>
      <c r="M189" s="141"/>
      <c r="N189" s="141"/>
      <c r="O189" s="141"/>
      <c r="P189" s="141"/>
      <c r="Q189" s="141"/>
      <c r="R189" s="141"/>
      <c r="S189" s="141"/>
      <c r="T189" s="141"/>
      <c r="U189" s="141"/>
      <c r="V189" s="141"/>
      <c r="W189" s="141"/>
      <c r="X189" s="141"/>
      <c r="Y189" s="141"/>
      <c r="Z189" s="141"/>
    </row>
    <row r="190" spans="1:26" ht="15" thickBot="1" x14ac:dyDescent="0.35">
      <c r="A190" s="141"/>
      <c r="B190" s="141"/>
      <c r="C190" s="141"/>
      <c r="D190" s="141"/>
      <c r="E190" s="141"/>
      <c r="F190" s="141"/>
      <c r="G190" s="141"/>
      <c r="H190" s="141"/>
      <c r="I190" s="141"/>
      <c r="J190" s="141"/>
      <c r="K190" s="141"/>
      <c r="L190" s="141"/>
      <c r="M190" s="141"/>
      <c r="N190" s="141"/>
      <c r="O190" s="141"/>
      <c r="P190" s="141"/>
      <c r="Q190" s="141"/>
      <c r="R190" s="141"/>
      <c r="S190" s="141"/>
      <c r="T190" s="141"/>
      <c r="U190" s="141"/>
      <c r="V190" s="141"/>
      <c r="W190" s="141"/>
      <c r="X190" s="141"/>
      <c r="Y190" s="141"/>
      <c r="Z190" s="141"/>
    </row>
    <row r="191" spans="1:26" ht="15" thickBot="1" x14ac:dyDescent="0.35">
      <c r="A191" s="141"/>
      <c r="B191" s="141"/>
      <c r="C191" s="141"/>
      <c r="D191" s="141"/>
      <c r="E191" s="141"/>
      <c r="F191" s="141"/>
      <c r="G191" s="141"/>
      <c r="H191" s="141"/>
      <c r="I191" s="141"/>
      <c r="J191" s="141"/>
      <c r="K191" s="141"/>
      <c r="L191" s="141"/>
      <c r="M191" s="141"/>
      <c r="N191" s="141"/>
      <c r="O191" s="141"/>
      <c r="P191" s="141"/>
      <c r="Q191" s="141"/>
      <c r="R191" s="141"/>
      <c r="S191" s="141"/>
      <c r="T191" s="141"/>
      <c r="U191" s="141"/>
      <c r="V191" s="141"/>
      <c r="W191" s="141"/>
      <c r="X191" s="141"/>
      <c r="Y191" s="141"/>
      <c r="Z191" s="141"/>
    </row>
    <row r="192" spans="1:26" ht="15" thickBot="1" x14ac:dyDescent="0.35">
      <c r="A192" s="141"/>
      <c r="B192" s="141"/>
      <c r="C192" s="141"/>
      <c r="D192" s="141"/>
      <c r="E192" s="141"/>
      <c r="F192" s="141"/>
      <c r="G192" s="141"/>
      <c r="H192" s="141"/>
      <c r="I192" s="141"/>
      <c r="J192" s="141"/>
      <c r="K192" s="141"/>
      <c r="L192" s="141"/>
      <c r="M192" s="141"/>
      <c r="N192" s="141"/>
      <c r="O192" s="141"/>
      <c r="P192" s="141"/>
      <c r="Q192" s="141"/>
      <c r="R192" s="141"/>
      <c r="S192" s="141"/>
      <c r="T192" s="141"/>
      <c r="U192" s="141"/>
      <c r="V192" s="141"/>
      <c r="W192" s="141"/>
      <c r="X192" s="141"/>
      <c r="Y192" s="141"/>
      <c r="Z192" s="141"/>
    </row>
    <row r="193" spans="1:26" ht="15" thickBot="1" x14ac:dyDescent="0.35">
      <c r="A193" s="141"/>
      <c r="B193" s="141"/>
      <c r="C193" s="141"/>
      <c r="D193" s="141"/>
      <c r="E193" s="141"/>
      <c r="F193" s="141"/>
      <c r="G193" s="141"/>
      <c r="H193" s="141"/>
      <c r="I193" s="141"/>
      <c r="J193" s="141"/>
      <c r="K193" s="141"/>
      <c r="L193" s="141"/>
      <c r="M193" s="141"/>
      <c r="N193" s="141"/>
      <c r="O193" s="141"/>
      <c r="P193" s="141"/>
      <c r="Q193" s="141"/>
      <c r="R193" s="141"/>
      <c r="S193" s="141"/>
      <c r="T193" s="141"/>
      <c r="U193" s="141"/>
      <c r="V193" s="141"/>
      <c r="W193" s="141"/>
      <c r="X193" s="141"/>
      <c r="Y193" s="141"/>
      <c r="Z193" s="141"/>
    </row>
    <row r="194" spans="1:26" ht="15" thickBot="1" x14ac:dyDescent="0.35">
      <c r="A194" s="141"/>
      <c r="B194" s="141"/>
      <c r="C194" s="141"/>
      <c r="D194" s="141"/>
      <c r="E194" s="141"/>
      <c r="F194" s="141"/>
      <c r="G194" s="141"/>
      <c r="H194" s="141"/>
      <c r="I194" s="141"/>
      <c r="J194" s="141"/>
      <c r="K194" s="141"/>
      <c r="L194" s="141"/>
      <c r="M194" s="141"/>
      <c r="N194" s="141"/>
      <c r="O194" s="141"/>
      <c r="P194" s="141"/>
      <c r="Q194" s="141"/>
      <c r="R194" s="141"/>
      <c r="S194" s="141"/>
      <c r="T194" s="141"/>
      <c r="U194" s="141"/>
      <c r="V194" s="141"/>
      <c r="W194" s="141"/>
      <c r="X194" s="141"/>
      <c r="Y194" s="141"/>
      <c r="Z194" s="141"/>
    </row>
    <row r="195" spans="1:26" ht="15" thickBot="1" x14ac:dyDescent="0.35">
      <c r="A195" s="141"/>
      <c r="B195" s="141"/>
      <c r="C195" s="141"/>
      <c r="D195" s="141"/>
      <c r="E195" s="141"/>
      <c r="F195" s="141"/>
      <c r="G195" s="141"/>
      <c r="H195" s="141"/>
      <c r="I195" s="141"/>
      <c r="J195" s="141"/>
      <c r="K195" s="141"/>
      <c r="L195" s="141"/>
      <c r="M195" s="141"/>
      <c r="N195" s="141"/>
      <c r="O195" s="141"/>
      <c r="P195" s="141"/>
      <c r="Q195" s="141"/>
      <c r="R195" s="141"/>
      <c r="S195" s="141"/>
      <c r="T195" s="141"/>
      <c r="U195" s="141"/>
      <c r="V195" s="141"/>
      <c r="W195" s="141"/>
      <c r="X195" s="141"/>
      <c r="Y195" s="141"/>
      <c r="Z195" s="141"/>
    </row>
    <row r="196" spans="1:26" ht="15" thickBot="1" x14ac:dyDescent="0.35">
      <c r="A196" s="141"/>
      <c r="B196" s="141"/>
      <c r="C196" s="141"/>
      <c r="D196" s="141"/>
      <c r="E196" s="141"/>
      <c r="F196" s="141"/>
      <c r="G196" s="141"/>
      <c r="H196" s="141"/>
      <c r="I196" s="141"/>
      <c r="J196" s="141"/>
      <c r="K196" s="141"/>
      <c r="L196" s="141"/>
      <c r="M196" s="141"/>
      <c r="N196" s="141"/>
      <c r="O196" s="141"/>
      <c r="P196" s="141"/>
      <c r="Q196" s="141"/>
      <c r="R196" s="141"/>
      <c r="S196" s="141"/>
      <c r="T196" s="141"/>
      <c r="U196" s="141"/>
      <c r="V196" s="141"/>
      <c r="W196" s="141"/>
      <c r="X196" s="141"/>
      <c r="Y196" s="141"/>
      <c r="Z196" s="141"/>
    </row>
    <row r="197" spans="1:26" ht="15" thickBot="1" x14ac:dyDescent="0.35">
      <c r="A197" s="141"/>
      <c r="B197" s="141"/>
      <c r="C197" s="141"/>
      <c r="D197" s="141"/>
      <c r="E197" s="141"/>
      <c r="F197" s="141"/>
      <c r="G197" s="141"/>
      <c r="H197" s="141"/>
      <c r="I197" s="141"/>
      <c r="J197" s="141"/>
      <c r="K197" s="141"/>
      <c r="L197" s="141"/>
      <c r="M197" s="141"/>
      <c r="N197" s="141"/>
      <c r="O197" s="141"/>
      <c r="P197" s="141"/>
      <c r="Q197" s="141"/>
      <c r="R197" s="141"/>
      <c r="S197" s="141"/>
      <c r="T197" s="141"/>
      <c r="U197" s="141"/>
      <c r="V197" s="141"/>
      <c r="W197" s="141"/>
      <c r="X197" s="141"/>
      <c r="Y197" s="141"/>
      <c r="Z197" s="141"/>
    </row>
    <row r="198" spans="1:26" ht="15" thickBot="1" x14ac:dyDescent="0.35">
      <c r="A198" s="141"/>
      <c r="B198" s="141"/>
      <c r="C198" s="141"/>
      <c r="D198" s="141"/>
      <c r="E198" s="141"/>
      <c r="F198" s="141"/>
      <c r="G198" s="141"/>
      <c r="H198" s="141"/>
      <c r="I198" s="141"/>
      <c r="J198" s="141"/>
      <c r="K198" s="141"/>
      <c r="L198" s="141"/>
      <c r="M198" s="141"/>
      <c r="N198" s="141"/>
      <c r="O198" s="141"/>
      <c r="P198" s="141"/>
      <c r="Q198" s="141"/>
      <c r="R198" s="141"/>
      <c r="S198" s="141"/>
      <c r="T198" s="141"/>
      <c r="U198" s="141"/>
      <c r="V198" s="141"/>
      <c r="W198" s="141"/>
      <c r="X198" s="141"/>
      <c r="Y198" s="141"/>
      <c r="Z198" s="141"/>
    </row>
    <row r="199" spans="1:26" ht="15" thickBot="1" x14ac:dyDescent="0.35">
      <c r="A199" s="141"/>
      <c r="B199" s="141"/>
      <c r="C199" s="141"/>
      <c r="D199" s="141"/>
      <c r="E199" s="141"/>
      <c r="F199" s="141"/>
      <c r="G199" s="141"/>
      <c r="H199" s="141"/>
      <c r="I199" s="141"/>
      <c r="J199" s="141"/>
      <c r="K199" s="141"/>
      <c r="L199" s="141"/>
      <c r="M199" s="141"/>
      <c r="N199" s="141"/>
      <c r="O199" s="141"/>
      <c r="P199" s="141"/>
      <c r="Q199" s="141"/>
      <c r="R199" s="141"/>
      <c r="S199" s="141"/>
      <c r="T199" s="141"/>
      <c r="U199" s="141"/>
      <c r="V199" s="141"/>
      <c r="W199" s="141"/>
      <c r="X199" s="141"/>
      <c r="Y199" s="141"/>
      <c r="Z199" s="141"/>
    </row>
    <row r="200" spans="1:26" ht="15" thickBot="1" x14ac:dyDescent="0.35">
      <c r="A200" s="141"/>
      <c r="B200" s="141"/>
      <c r="C200" s="141"/>
      <c r="D200" s="141"/>
      <c r="E200" s="141"/>
      <c r="F200" s="141"/>
      <c r="G200" s="141"/>
      <c r="H200" s="141"/>
      <c r="I200" s="141"/>
      <c r="J200" s="141"/>
      <c r="K200" s="141"/>
      <c r="L200" s="141"/>
      <c r="M200" s="141"/>
      <c r="N200" s="141"/>
      <c r="O200" s="141"/>
      <c r="P200" s="141"/>
      <c r="Q200" s="141"/>
      <c r="R200" s="141"/>
      <c r="S200" s="141"/>
      <c r="T200" s="141"/>
      <c r="U200" s="141"/>
      <c r="V200" s="141"/>
      <c r="W200" s="141"/>
      <c r="X200" s="141"/>
      <c r="Y200" s="141"/>
      <c r="Z200" s="141"/>
    </row>
    <row r="201" spans="1:26" ht="15" thickBot="1" x14ac:dyDescent="0.35">
      <c r="A201" s="141"/>
      <c r="B201" s="141"/>
      <c r="C201" s="141"/>
      <c r="D201" s="141"/>
      <c r="E201" s="141"/>
      <c r="F201" s="141"/>
      <c r="G201" s="141"/>
      <c r="H201" s="141"/>
      <c r="I201" s="141"/>
      <c r="J201" s="141"/>
      <c r="K201" s="141"/>
      <c r="L201" s="141"/>
      <c r="M201" s="141"/>
      <c r="N201" s="141"/>
      <c r="O201" s="141"/>
      <c r="P201" s="141"/>
      <c r="Q201" s="141"/>
      <c r="R201" s="141"/>
      <c r="S201" s="141"/>
      <c r="T201" s="141"/>
      <c r="U201" s="141"/>
      <c r="V201" s="141"/>
      <c r="W201" s="141"/>
      <c r="X201" s="141"/>
      <c r="Y201" s="141"/>
      <c r="Z201" s="141"/>
    </row>
    <row r="202" spans="1:26" ht="15" thickBot="1" x14ac:dyDescent="0.35">
      <c r="A202" s="141"/>
      <c r="B202" s="141"/>
      <c r="C202" s="141"/>
      <c r="D202" s="141"/>
      <c r="E202" s="141"/>
      <c r="F202" s="141"/>
      <c r="G202" s="141"/>
      <c r="H202" s="141"/>
      <c r="I202" s="141"/>
      <c r="J202" s="141"/>
      <c r="K202" s="141"/>
      <c r="L202" s="141"/>
      <c r="M202" s="141"/>
      <c r="N202" s="141"/>
      <c r="O202" s="141"/>
      <c r="P202" s="141"/>
      <c r="Q202" s="141"/>
      <c r="R202" s="141"/>
      <c r="S202" s="141"/>
      <c r="T202" s="141"/>
      <c r="U202" s="141"/>
      <c r="V202" s="141"/>
      <c r="W202" s="141"/>
      <c r="X202" s="141"/>
      <c r="Y202" s="141"/>
      <c r="Z202" s="141"/>
    </row>
    <row r="203" spans="1:26" ht="15" thickBot="1" x14ac:dyDescent="0.35">
      <c r="A203" s="141"/>
      <c r="B203" s="141"/>
      <c r="C203" s="141"/>
      <c r="D203" s="141"/>
      <c r="E203" s="141"/>
      <c r="F203" s="141"/>
      <c r="G203" s="141"/>
      <c r="H203" s="141"/>
      <c r="I203" s="141"/>
      <c r="J203" s="141"/>
      <c r="K203" s="141"/>
      <c r="L203" s="141"/>
      <c r="M203" s="141"/>
      <c r="N203" s="141"/>
      <c r="O203" s="141"/>
      <c r="P203" s="141"/>
      <c r="Q203" s="141"/>
      <c r="R203" s="141"/>
      <c r="S203" s="141"/>
      <c r="T203" s="141"/>
      <c r="U203" s="141"/>
      <c r="V203" s="141"/>
      <c r="W203" s="141"/>
      <c r="X203" s="141"/>
      <c r="Y203" s="141"/>
      <c r="Z203" s="141"/>
    </row>
    <row r="204" spans="1:26" ht="15" thickBot="1" x14ac:dyDescent="0.35">
      <c r="A204" s="141"/>
      <c r="B204" s="141"/>
      <c r="C204" s="141"/>
      <c r="D204" s="141"/>
      <c r="E204" s="141"/>
      <c r="F204" s="141"/>
      <c r="G204" s="141"/>
      <c r="H204" s="141"/>
      <c r="I204" s="141"/>
      <c r="J204" s="141"/>
      <c r="K204" s="141"/>
      <c r="L204" s="141"/>
      <c r="M204" s="141"/>
      <c r="N204" s="141"/>
      <c r="O204" s="141"/>
      <c r="P204" s="141"/>
      <c r="Q204" s="141"/>
      <c r="R204" s="141"/>
      <c r="S204" s="141"/>
      <c r="T204" s="141"/>
      <c r="U204" s="141"/>
      <c r="V204" s="141"/>
      <c r="W204" s="141"/>
      <c r="X204" s="141"/>
      <c r="Y204" s="141"/>
      <c r="Z204" s="141"/>
    </row>
    <row r="205" spans="1:26" ht="15" thickBot="1" x14ac:dyDescent="0.35">
      <c r="A205" s="141"/>
      <c r="B205" s="141"/>
      <c r="C205" s="141"/>
      <c r="D205" s="141"/>
      <c r="E205" s="141"/>
      <c r="F205" s="141"/>
      <c r="G205" s="141"/>
      <c r="H205" s="141"/>
      <c r="I205" s="141"/>
      <c r="J205" s="141"/>
      <c r="K205" s="141"/>
      <c r="L205" s="141"/>
      <c r="M205" s="141"/>
      <c r="N205" s="141"/>
      <c r="O205" s="141"/>
      <c r="P205" s="141"/>
      <c r="Q205" s="141"/>
      <c r="R205" s="141"/>
      <c r="S205" s="141"/>
      <c r="T205" s="141"/>
      <c r="U205" s="141"/>
      <c r="V205" s="141"/>
      <c r="W205" s="141"/>
      <c r="X205" s="141"/>
      <c r="Y205" s="141"/>
      <c r="Z205" s="141"/>
    </row>
    <row r="206" spans="1:26" ht="15" thickBot="1" x14ac:dyDescent="0.35">
      <c r="A206" s="141"/>
      <c r="B206" s="141"/>
      <c r="C206" s="141"/>
      <c r="D206" s="141"/>
      <c r="E206" s="141"/>
      <c r="F206" s="141"/>
      <c r="G206" s="141"/>
      <c r="H206" s="141"/>
      <c r="I206" s="141"/>
      <c r="J206" s="141"/>
      <c r="K206" s="141"/>
      <c r="L206" s="141"/>
      <c r="M206" s="141"/>
      <c r="N206" s="141"/>
      <c r="O206" s="141"/>
      <c r="P206" s="141"/>
      <c r="Q206" s="141"/>
      <c r="R206" s="141"/>
      <c r="S206" s="141"/>
      <c r="T206" s="141"/>
      <c r="U206" s="141"/>
      <c r="V206" s="141"/>
      <c r="W206" s="141"/>
      <c r="X206" s="141"/>
      <c r="Y206" s="141"/>
      <c r="Z206" s="141"/>
    </row>
    <row r="207" spans="1:26" ht="15" thickBot="1" x14ac:dyDescent="0.35">
      <c r="A207" s="141"/>
      <c r="B207" s="141"/>
      <c r="C207" s="141"/>
      <c r="D207" s="141"/>
      <c r="E207" s="141"/>
      <c r="F207" s="141"/>
      <c r="G207" s="141"/>
      <c r="H207" s="141"/>
      <c r="I207" s="141"/>
      <c r="J207" s="141"/>
      <c r="K207" s="141"/>
      <c r="L207" s="141"/>
      <c r="M207" s="141"/>
      <c r="N207" s="141"/>
      <c r="O207" s="141"/>
      <c r="P207" s="141"/>
      <c r="Q207" s="141"/>
      <c r="R207" s="141"/>
      <c r="S207" s="141"/>
      <c r="T207" s="141"/>
      <c r="U207" s="141"/>
      <c r="V207" s="141"/>
      <c r="W207" s="141"/>
      <c r="X207" s="141"/>
      <c r="Y207" s="141"/>
      <c r="Z207" s="141"/>
    </row>
    <row r="208" spans="1:26" ht="15" thickBot="1" x14ac:dyDescent="0.35">
      <c r="A208" s="141"/>
      <c r="B208" s="141"/>
      <c r="C208" s="141"/>
      <c r="D208" s="141"/>
      <c r="E208" s="141"/>
      <c r="F208" s="141"/>
      <c r="G208" s="141"/>
      <c r="H208" s="141"/>
      <c r="I208" s="141"/>
      <c r="J208" s="141"/>
      <c r="K208" s="141"/>
      <c r="L208" s="141"/>
      <c r="M208" s="141"/>
      <c r="N208" s="141"/>
      <c r="O208" s="141"/>
      <c r="P208" s="141"/>
      <c r="Q208" s="141"/>
      <c r="R208" s="141"/>
      <c r="S208" s="141"/>
      <c r="T208" s="141"/>
      <c r="U208" s="141"/>
      <c r="V208" s="141"/>
      <c r="W208" s="141"/>
      <c r="X208" s="141"/>
      <c r="Y208" s="141"/>
      <c r="Z208" s="141"/>
    </row>
    <row r="209" spans="1:26" ht="15" thickBot="1" x14ac:dyDescent="0.35">
      <c r="A209" s="141"/>
      <c r="B209" s="141"/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141"/>
      <c r="O209" s="141"/>
      <c r="P209" s="141"/>
      <c r="Q209" s="141"/>
      <c r="R209" s="141"/>
      <c r="S209" s="141"/>
      <c r="T209" s="141"/>
      <c r="U209" s="141"/>
      <c r="V209" s="141"/>
      <c r="W209" s="141"/>
      <c r="X209" s="141"/>
      <c r="Y209" s="141"/>
      <c r="Z209" s="141"/>
    </row>
    <row r="210" spans="1:26" ht="15" thickBot="1" x14ac:dyDescent="0.35">
      <c r="A210" s="141"/>
      <c r="B210" s="141"/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141"/>
      <c r="O210" s="141"/>
      <c r="P210" s="141"/>
      <c r="Q210" s="141"/>
      <c r="R210" s="141"/>
      <c r="S210" s="141"/>
      <c r="T210" s="141"/>
      <c r="U210" s="141"/>
      <c r="V210" s="141"/>
      <c r="W210" s="141"/>
      <c r="X210" s="141"/>
      <c r="Y210" s="141"/>
      <c r="Z210" s="141"/>
    </row>
    <row r="211" spans="1:26" ht="15" thickBot="1" x14ac:dyDescent="0.35">
      <c r="A211" s="141"/>
      <c r="B211" s="141"/>
      <c r="C211" s="141"/>
      <c r="D211" s="141"/>
      <c r="E211" s="141"/>
      <c r="F211" s="141"/>
      <c r="G211" s="141"/>
      <c r="H211" s="141"/>
      <c r="I211" s="141"/>
      <c r="J211" s="141"/>
      <c r="K211" s="141"/>
      <c r="L211" s="141"/>
      <c r="M211" s="141"/>
      <c r="N211" s="141"/>
      <c r="O211" s="141"/>
      <c r="P211" s="141"/>
      <c r="Q211" s="141"/>
      <c r="R211" s="141"/>
      <c r="S211" s="141"/>
      <c r="T211" s="141"/>
      <c r="U211" s="141"/>
      <c r="V211" s="141"/>
      <c r="W211" s="141"/>
      <c r="X211" s="141"/>
      <c r="Y211" s="141"/>
      <c r="Z211" s="141"/>
    </row>
    <row r="212" spans="1:26" ht="15" thickBot="1" x14ac:dyDescent="0.35">
      <c r="A212" s="141"/>
      <c r="B212" s="141"/>
      <c r="C212" s="141"/>
      <c r="D212" s="141"/>
      <c r="E212" s="141"/>
      <c r="F212" s="141"/>
      <c r="G212" s="141"/>
      <c r="H212" s="141"/>
      <c r="I212" s="141"/>
      <c r="J212" s="141"/>
      <c r="K212" s="141"/>
      <c r="L212" s="141"/>
      <c r="M212" s="141"/>
      <c r="N212" s="141"/>
      <c r="O212" s="141"/>
      <c r="P212" s="141"/>
      <c r="Q212" s="141"/>
      <c r="R212" s="141"/>
      <c r="S212" s="141"/>
      <c r="T212" s="141"/>
      <c r="U212" s="141"/>
      <c r="V212" s="141"/>
      <c r="W212" s="141"/>
      <c r="X212" s="141"/>
      <c r="Y212" s="141"/>
      <c r="Z212" s="141"/>
    </row>
    <row r="213" spans="1:26" ht="15" thickBot="1" x14ac:dyDescent="0.35">
      <c r="A213" s="141"/>
      <c r="B213" s="141"/>
      <c r="C213" s="141"/>
      <c r="D213" s="141"/>
      <c r="E213" s="141"/>
      <c r="F213" s="141"/>
      <c r="G213" s="141"/>
      <c r="H213" s="141"/>
      <c r="I213" s="141"/>
      <c r="J213" s="141"/>
      <c r="K213" s="141"/>
      <c r="L213" s="141"/>
      <c r="M213" s="141"/>
      <c r="N213" s="141"/>
      <c r="O213" s="141"/>
      <c r="P213" s="141"/>
      <c r="Q213" s="141"/>
      <c r="R213" s="141"/>
      <c r="S213" s="141"/>
      <c r="T213" s="141"/>
      <c r="U213" s="141"/>
      <c r="V213" s="141"/>
      <c r="W213" s="141"/>
      <c r="X213" s="141"/>
      <c r="Y213" s="141"/>
      <c r="Z213" s="141"/>
    </row>
    <row r="214" spans="1:26" ht="15" thickBot="1" x14ac:dyDescent="0.35">
      <c r="A214" s="141"/>
      <c r="B214" s="141"/>
      <c r="C214" s="141"/>
      <c r="D214" s="141"/>
      <c r="E214" s="141"/>
      <c r="F214" s="141"/>
      <c r="G214" s="141"/>
      <c r="H214" s="141"/>
      <c r="I214" s="141"/>
      <c r="J214" s="141"/>
      <c r="K214" s="141"/>
      <c r="L214" s="141"/>
      <c r="M214" s="141"/>
      <c r="N214" s="141"/>
      <c r="O214" s="141"/>
      <c r="P214" s="141"/>
      <c r="Q214" s="141"/>
      <c r="R214" s="141"/>
      <c r="S214" s="141"/>
      <c r="T214" s="141"/>
      <c r="U214" s="141"/>
      <c r="V214" s="141"/>
      <c r="W214" s="141"/>
      <c r="X214" s="141"/>
      <c r="Y214" s="141"/>
      <c r="Z214" s="141"/>
    </row>
    <row r="215" spans="1:26" ht="15" thickBot="1" x14ac:dyDescent="0.35">
      <c r="A215" s="141"/>
      <c r="B215" s="141"/>
      <c r="C215" s="141"/>
      <c r="D215" s="141"/>
      <c r="E215" s="141"/>
      <c r="F215" s="141"/>
      <c r="G215" s="141"/>
      <c r="H215" s="141"/>
      <c r="I215" s="141"/>
      <c r="J215" s="141"/>
      <c r="K215" s="141"/>
      <c r="L215" s="141"/>
      <c r="M215" s="141"/>
      <c r="N215" s="141"/>
      <c r="O215" s="141"/>
      <c r="P215" s="141"/>
      <c r="Q215" s="141"/>
      <c r="R215" s="141"/>
      <c r="S215" s="141"/>
      <c r="T215" s="141"/>
      <c r="U215" s="141"/>
      <c r="V215" s="141"/>
      <c r="W215" s="141"/>
      <c r="X215" s="141"/>
      <c r="Y215" s="141"/>
      <c r="Z215" s="141"/>
    </row>
    <row r="216" spans="1:26" ht="15" thickBot="1" x14ac:dyDescent="0.35">
      <c r="A216" s="141"/>
      <c r="B216" s="141"/>
      <c r="C216" s="141"/>
      <c r="D216" s="141"/>
      <c r="E216" s="141"/>
      <c r="F216" s="141"/>
      <c r="G216" s="141"/>
      <c r="H216" s="141"/>
      <c r="I216" s="141"/>
      <c r="J216" s="141"/>
      <c r="K216" s="141"/>
      <c r="L216" s="141"/>
      <c r="M216" s="141"/>
      <c r="N216" s="141"/>
      <c r="O216" s="141"/>
      <c r="P216" s="141"/>
      <c r="Q216" s="141"/>
      <c r="R216" s="141"/>
      <c r="S216" s="141"/>
      <c r="T216" s="141"/>
      <c r="U216" s="141"/>
      <c r="V216" s="141"/>
      <c r="W216" s="141"/>
      <c r="X216" s="141"/>
      <c r="Y216" s="141"/>
      <c r="Z216" s="141"/>
    </row>
    <row r="217" spans="1:26" ht="15" thickBot="1" x14ac:dyDescent="0.35">
      <c r="A217" s="141"/>
      <c r="B217" s="141"/>
      <c r="C217" s="141"/>
      <c r="D217" s="141"/>
      <c r="E217" s="141"/>
      <c r="F217" s="141"/>
      <c r="G217" s="141"/>
      <c r="H217" s="141"/>
      <c r="I217" s="141"/>
      <c r="J217" s="141"/>
      <c r="K217" s="141"/>
      <c r="L217" s="141"/>
      <c r="M217" s="141"/>
      <c r="N217" s="141"/>
      <c r="O217" s="141"/>
      <c r="P217" s="141"/>
      <c r="Q217" s="141"/>
      <c r="R217" s="141"/>
      <c r="S217" s="141"/>
      <c r="T217" s="141"/>
      <c r="U217" s="141"/>
      <c r="V217" s="141"/>
      <c r="W217" s="141"/>
      <c r="X217" s="141"/>
      <c r="Y217" s="141"/>
      <c r="Z217" s="141"/>
    </row>
    <row r="218" spans="1:26" ht="15" thickBot="1" x14ac:dyDescent="0.35">
      <c r="A218" s="141"/>
      <c r="B218" s="141"/>
      <c r="C218" s="141"/>
      <c r="D218" s="141"/>
      <c r="E218" s="141"/>
      <c r="F218" s="141"/>
      <c r="G218" s="141"/>
      <c r="H218" s="141"/>
      <c r="I218" s="141"/>
      <c r="J218" s="141"/>
      <c r="K218" s="141"/>
      <c r="L218" s="141"/>
      <c r="M218" s="141"/>
      <c r="N218" s="141"/>
      <c r="O218" s="141"/>
      <c r="P218" s="141"/>
      <c r="Q218" s="141"/>
      <c r="R218" s="141"/>
      <c r="S218" s="141"/>
      <c r="T218" s="141"/>
      <c r="U218" s="141"/>
      <c r="V218" s="141"/>
      <c r="W218" s="141"/>
      <c r="X218" s="141"/>
      <c r="Y218" s="141"/>
      <c r="Z218" s="141"/>
    </row>
    <row r="219" spans="1:26" ht="15" thickBot="1" x14ac:dyDescent="0.35">
      <c r="A219" s="141"/>
      <c r="B219" s="141"/>
      <c r="C219" s="141"/>
      <c r="D219" s="141"/>
      <c r="E219" s="141"/>
      <c r="F219" s="141"/>
      <c r="G219" s="141"/>
      <c r="H219" s="141"/>
      <c r="I219" s="141"/>
      <c r="J219" s="141"/>
      <c r="K219" s="141"/>
      <c r="L219" s="141"/>
      <c r="M219" s="141"/>
      <c r="N219" s="141"/>
      <c r="O219" s="141"/>
      <c r="P219" s="141"/>
      <c r="Q219" s="141"/>
      <c r="R219" s="141"/>
      <c r="S219" s="141"/>
      <c r="T219" s="141"/>
      <c r="U219" s="141"/>
      <c r="V219" s="141"/>
      <c r="W219" s="141"/>
      <c r="X219" s="141"/>
      <c r="Y219" s="141"/>
      <c r="Z219" s="141"/>
    </row>
    <row r="220" spans="1:26" ht="15" thickBot="1" x14ac:dyDescent="0.35">
      <c r="A220" s="141"/>
      <c r="B220" s="141"/>
      <c r="C220" s="141"/>
      <c r="D220" s="141"/>
      <c r="E220" s="141"/>
      <c r="F220" s="141"/>
      <c r="G220" s="141"/>
      <c r="H220" s="141"/>
      <c r="I220" s="141"/>
      <c r="J220" s="141"/>
      <c r="K220" s="141"/>
      <c r="L220" s="141"/>
      <c r="M220" s="141"/>
      <c r="N220" s="141"/>
      <c r="O220" s="141"/>
      <c r="P220" s="141"/>
      <c r="Q220" s="141"/>
      <c r="R220" s="141"/>
      <c r="S220" s="141"/>
      <c r="T220" s="141"/>
      <c r="U220" s="141"/>
      <c r="V220" s="141"/>
      <c r="W220" s="141"/>
      <c r="X220" s="141"/>
      <c r="Y220" s="141"/>
      <c r="Z220" s="141"/>
    </row>
    <row r="221" spans="1:26" ht="15" thickBot="1" x14ac:dyDescent="0.35">
      <c r="A221" s="141"/>
      <c r="B221" s="141"/>
      <c r="C221" s="141"/>
      <c r="D221" s="141"/>
      <c r="E221" s="141"/>
      <c r="F221" s="141"/>
      <c r="G221" s="141"/>
      <c r="H221" s="141"/>
      <c r="I221" s="141"/>
      <c r="J221" s="141"/>
      <c r="K221" s="141"/>
      <c r="L221" s="141"/>
      <c r="M221" s="141"/>
      <c r="N221" s="141"/>
      <c r="O221" s="141"/>
      <c r="P221" s="141"/>
      <c r="Q221" s="141"/>
      <c r="R221" s="141"/>
      <c r="S221" s="141"/>
      <c r="T221" s="141"/>
      <c r="U221" s="141"/>
      <c r="V221" s="141"/>
      <c r="W221" s="141"/>
      <c r="X221" s="141"/>
      <c r="Y221" s="141"/>
      <c r="Z221" s="141"/>
    </row>
    <row r="222" spans="1:26" ht="15" thickBot="1" x14ac:dyDescent="0.35">
      <c r="A222" s="141"/>
      <c r="B222" s="141"/>
      <c r="C222" s="141"/>
      <c r="D222" s="141"/>
      <c r="E222" s="141"/>
      <c r="F222" s="141"/>
      <c r="G222" s="141"/>
      <c r="H222" s="141"/>
      <c r="I222" s="141"/>
      <c r="J222" s="141"/>
      <c r="K222" s="141"/>
      <c r="L222" s="141"/>
      <c r="M222" s="141"/>
      <c r="N222" s="141"/>
      <c r="O222" s="141"/>
      <c r="P222" s="141"/>
      <c r="Q222" s="141"/>
      <c r="R222" s="141"/>
      <c r="S222" s="141"/>
      <c r="T222" s="141"/>
      <c r="U222" s="141"/>
      <c r="V222" s="141"/>
      <c r="W222" s="141"/>
      <c r="X222" s="141"/>
      <c r="Y222" s="141"/>
      <c r="Z222" s="141"/>
    </row>
    <row r="223" spans="1:26" ht="15" thickBot="1" x14ac:dyDescent="0.35">
      <c r="A223" s="141"/>
      <c r="B223" s="141"/>
      <c r="C223" s="141"/>
      <c r="D223" s="141"/>
      <c r="E223" s="141"/>
      <c r="F223" s="141"/>
      <c r="G223" s="141"/>
      <c r="H223" s="141"/>
      <c r="I223" s="141"/>
      <c r="J223" s="141"/>
      <c r="K223" s="141"/>
      <c r="L223" s="141"/>
      <c r="M223" s="141"/>
      <c r="N223" s="141"/>
      <c r="O223" s="141"/>
      <c r="P223" s="141"/>
      <c r="Q223" s="141"/>
      <c r="R223" s="141"/>
      <c r="S223" s="141"/>
      <c r="T223" s="141"/>
      <c r="U223" s="141"/>
      <c r="V223" s="141"/>
      <c r="W223" s="141"/>
      <c r="X223" s="141"/>
      <c r="Y223" s="141"/>
      <c r="Z223" s="141"/>
    </row>
    <row r="224" spans="1:26" ht="15" thickBot="1" x14ac:dyDescent="0.35">
      <c r="A224" s="141"/>
      <c r="B224" s="141"/>
      <c r="C224" s="141"/>
      <c r="D224" s="141"/>
      <c r="E224" s="141"/>
      <c r="F224" s="141"/>
      <c r="G224" s="141"/>
      <c r="H224" s="141"/>
      <c r="I224" s="141"/>
      <c r="J224" s="141"/>
      <c r="K224" s="141"/>
      <c r="L224" s="141"/>
      <c r="M224" s="141"/>
      <c r="N224" s="141"/>
      <c r="O224" s="141"/>
      <c r="P224" s="141"/>
      <c r="Q224" s="141"/>
      <c r="R224" s="141"/>
      <c r="S224" s="141"/>
      <c r="T224" s="141"/>
      <c r="U224" s="141"/>
      <c r="V224" s="141"/>
      <c r="W224" s="141"/>
      <c r="X224" s="141"/>
      <c r="Y224" s="141"/>
      <c r="Z224" s="141"/>
    </row>
    <row r="225" spans="1:26" ht="15" thickBot="1" x14ac:dyDescent="0.35">
      <c r="A225" s="141"/>
      <c r="B225" s="141"/>
      <c r="C225" s="141"/>
      <c r="D225" s="141"/>
      <c r="E225" s="141"/>
      <c r="F225" s="141"/>
      <c r="G225" s="141"/>
      <c r="H225" s="141"/>
      <c r="I225" s="141"/>
      <c r="J225" s="141"/>
      <c r="K225" s="141"/>
      <c r="L225" s="141"/>
      <c r="M225" s="141"/>
      <c r="N225" s="141"/>
      <c r="O225" s="141"/>
      <c r="P225" s="141"/>
      <c r="Q225" s="141"/>
      <c r="R225" s="141"/>
      <c r="S225" s="141"/>
      <c r="T225" s="141"/>
      <c r="U225" s="141"/>
      <c r="V225" s="141"/>
      <c r="W225" s="141"/>
      <c r="X225" s="141"/>
      <c r="Y225" s="141"/>
      <c r="Z225" s="141"/>
    </row>
    <row r="226" spans="1:26" ht="15" thickBot="1" x14ac:dyDescent="0.35">
      <c r="A226" s="141"/>
      <c r="B226" s="141"/>
      <c r="C226" s="141"/>
      <c r="D226" s="141"/>
      <c r="E226" s="141"/>
      <c r="F226" s="141"/>
      <c r="G226" s="141"/>
      <c r="H226" s="141"/>
      <c r="I226" s="141"/>
      <c r="J226" s="141"/>
      <c r="K226" s="141"/>
      <c r="L226" s="141"/>
      <c r="M226" s="141"/>
      <c r="N226" s="141"/>
      <c r="O226" s="141"/>
      <c r="P226" s="141"/>
      <c r="Q226" s="141"/>
      <c r="R226" s="141"/>
      <c r="S226" s="141"/>
      <c r="T226" s="141"/>
      <c r="U226" s="141"/>
      <c r="V226" s="141"/>
      <c r="W226" s="141"/>
      <c r="X226" s="141"/>
      <c r="Y226" s="141"/>
      <c r="Z226" s="141"/>
    </row>
    <row r="227" spans="1:26" ht="15" thickBot="1" x14ac:dyDescent="0.35">
      <c r="A227" s="141"/>
      <c r="B227" s="141"/>
      <c r="C227" s="141"/>
      <c r="D227" s="141"/>
      <c r="E227" s="141"/>
      <c r="F227" s="141"/>
      <c r="G227" s="141"/>
      <c r="H227" s="141"/>
      <c r="I227" s="141"/>
      <c r="J227" s="141"/>
      <c r="K227" s="141"/>
      <c r="L227" s="141"/>
      <c r="M227" s="141"/>
      <c r="N227" s="141"/>
      <c r="O227" s="141"/>
      <c r="P227" s="141"/>
      <c r="Q227" s="141"/>
      <c r="R227" s="141"/>
      <c r="S227" s="141"/>
      <c r="T227" s="141"/>
      <c r="U227" s="141"/>
      <c r="V227" s="141"/>
      <c r="W227" s="141"/>
      <c r="X227" s="141"/>
      <c r="Y227" s="141"/>
      <c r="Z227" s="141"/>
    </row>
    <row r="228" spans="1:26" ht="15" thickBot="1" x14ac:dyDescent="0.35">
      <c r="A228" s="141"/>
      <c r="B228" s="141"/>
      <c r="C228" s="141"/>
      <c r="D228" s="141"/>
      <c r="E228" s="141"/>
      <c r="F228" s="141"/>
      <c r="G228" s="141"/>
      <c r="H228" s="141"/>
      <c r="I228" s="141"/>
      <c r="J228" s="141"/>
      <c r="K228" s="141"/>
      <c r="L228" s="141"/>
      <c r="M228" s="141"/>
      <c r="N228" s="141"/>
      <c r="O228" s="141"/>
      <c r="P228" s="141"/>
      <c r="Q228" s="141"/>
      <c r="R228" s="141"/>
      <c r="S228" s="141"/>
      <c r="T228" s="141"/>
      <c r="U228" s="141"/>
      <c r="V228" s="141"/>
      <c r="W228" s="141"/>
      <c r="X228" s="141"/>
      <c r="Y228" s="141"/>
      <c r="Z228" s="141"/>
    </row>
    <row r="229" spans="1:26" ht="15" thickBot="1" x14ac:dyDescent="0.35">
      <c r="A229" s="141"/>
      <c r="B229" s="141"/>
      <c r="C229" s="141"/>
      <c r="D229" s="141"/>
      <c r="E229" s="141"/>
      <c r="F229" s="141"/>
      <c r="G229" s="141"/>
      <c r="H229" s="141"/>
      <c r="I229" s="141"/>
      <c r="J229" s="141"/>
      <c r="K229" s="141"/>
      <c r="L229" s="141"/>
      <c r="M229" s="141"/>
      <c r="N229" s="141"/>
      <c r="O229" s="141"/>
      <c r="P229" s="141"/>
      <c r="Q229" s="141"/>
      <c r="R229" s="141"/>
      <c r="S229" s="141"/>
      <c r="T229" s="141"/>
      <c r="U229" s="141"/>
      <c r="V229" s="141"/>
      <c r="W229" s="141"/>
      <c r="X229" s="141"/>
      <c r="Y229" s="141"/>
      <c r="Z229" s="141"/>
    </row>
    <row r="230" spans="1:26" ht="15" thickBot="1" x14ac:dyDescent="0.35">
      <c r="A230" s="141"/>
      <c r="B230" s="141"/>
      <c r="C230" s="141"/>
      <c r="D230" s="141"/>
      <c r="E230" s="141"/>
      <c r="F230" s="141"/>
      <c r="G230" s="141"/>
      <c r="H230" s="141"/>
      <c r="I230" s="141"/>
      <c r="J230" s="141"/>
      <c r="K230" s="141"/>
      <c r="L230" s="141"/>
      <c r="M230" s="141"/>
      <c r="N230" s="141"/>
      <c r="O230" s="141"/>
      <c r="P230" s="141"/>
      <c r="Q230" s="141"/>
      <c r="R230" s="141"/>
      <c r="S230" s="141"/>
      <c r="T230" s="141"/>
      <c r="U230" s="141"/>
      <c r="V230" s="141"/>
      <c r="W230" s="141"/>
      <c r="X230" s="141"/>
      <c r="Y230" s="141"/>
      <c r="Z230" s="141"/>
    </row>
    <row r="231" spans="1:26" ht="15" thickBot="1" x14ac:dyDescent="0.35">
      <c r="A231" s="141"/>
      <c r="B231" s="141"/>
      <c r="C231" s="141"/>
      <c r="D231" s="141"/>
      <c r="E231" s="141"/>
      <c r="F231" s="141"/>
      <c r="G231" s="141"/>
      <c r="H231" s="141"/>
      <c r="I231" s="141"/>
      <c r="J231" s="141"/>
      <c r="K231" s="141"/>
      <c r="L231" s="141"/>
      <c r="M231" s="141"/>
      <c r="N231" s="141"/>
      <c r="O231" s="141"/>
      <c r="P231" s="141"/>
      <c r="Q231" s="141"/>
      <c r="R231" s="141"/>
      <c r="S231" s="141"/>
      <c r="T231" s="141"/>
      <c r="U231" s="141"/>
      <c r="V231" s="141"/>
      <c r="W231" s="141"/>
      <c r="X231" s="141"/>
      <c r="Y231" s="141"/>
      <c r="Z231" s="141"/>
    </row>
    <row r="232" spans="1:26" ht="15" thickBot="1" x14ac:dyDescent="0.35">
      <c r="A232" s="141"/>
      <c r="B232" s="141"/>
      <c r="C232" s="141"/>
      <c r="D232" s="141"/>
      <c r="E232" s="141"/>
      <c r="F232" s="141"/>
      <c r="G232" s="141"/>
      <c r="H232" s="141"/>
      <c r="I232" s="141"/>
      <c r="J232" s="141"/>
      <c r="K232" s="141"/>
      <c r="L232" s="141"/>
      <c r="M232" s="141"/>
      <c r="N232" s="141"/>
      <c r="O232" s="141"/>
      <c r="P232" s="141"/>
      <c r="Q232" s="141"/>
      <c r="R232" s="141"/>
      <c r="S232" s="141"/>
      <c r="T232" s="141"/>
      <c r="U232" s="141"/>
      <c r="V232" s="141"/>
      <c r="W232" s="141"/>
      <c r="X232" s="141"/>
      <c r="Y232" s="141"/>
      <c r="Z232" s="141"/>
    </row>
    <row r="233" spans="1:26" ht="15" thickBot="1" x14ac:dyDescent="0.35">
      <c r="A233" s="141"/>
      <c r="B233" s="141"/>
      <c r="C233" s="141"/>
      <c r="D233" s="141"/>
      <c r="E233" s="141"/>
      <c r="F233" s="141"/>
      <c r="G233" s="141"/>
      <c r="H233" s="141"/>
      <c r="I233" s="141"/>
      <c r="J233" s="141"/>
      <c r="K233" s="141"/>
      <c r="L233" s="141"/>
      <c r="M233" s="141"/>
      <c r="N233" s="141"/>
      <c r="O233" s="141"/>
      <c r="P233" s="141"/>
      <c r="Q233" s="141"/>
      <c r="R233" s="141"/>
      <c r="S233" s="141"/>
      <c r="T233" s="141"/>
      <c r="U233" s="141"/>
      <c r="V233" s="141"/>
      <c r="W233" s="141"/>
      <c r="X233" s="141"/>
      <c r="Y233" s="141"/>
      <c r="Z233" s="141"/>
    </row>
    <row r="234" spans="1:26" ht="15" thickBot="1" x14ac:dyDescent="0.35">
      <c r="A234" s="141"/>
      <c r="B234" s="141"/>
      <c r="C234" s="141"/>
      <c r="D234" s="141"/>
      <c r="E234" s="141"/>
      <c r="F234" s="141"/>
      <c r="G234" s="141"/>
      <c r="H234" s="141"/>
      <c r="I234" s="141"/>
      <c r="J234" s="141"/>
      <c r="K234" s="141"/>
      <c r="L234" s="141"/>
      <c r="M234" s="141"/>
      <c r="N234" s="141"/>
      <c r="O234" s="141"/>
      <c r="P234" s="141"/>
      <c r="Q234" s="141"/>
      <c r="R234" s="141"/>
      <c r="S234" s="141"/>
      <c r="T234" s="141"/>
      <c r="U234" s="141"/>
      <c r="V234" s="141"/>
      <c r="W234" s="141"/>
      <c r="X234" s="141"/>
      <c r="Y234" s="141"/>
      <c r="Z234" s="141"/>
    </row>
    <row r="235" spans="1:26" ht="15" thickBot="1" x14ac:dyDescent="0.35">
      <c r="A235" s="141"/>
      <c r="B235" s="141"/>
      <c r="C235" s="141"/>
      <c r="D235" s="141"/>
      <c r="E235" s="141"/>
      <c r="F235" s="141"/>
      <c r="G235" s="141"/>
      <c r="H235" s="141"/>
      <c r="I235" s="141"/>
      <c r="J235" s="141"/>
      <c r="K235" s="141"/>
      <c r="L235" s="141"/>
      <c r="M235" s="141"/>
      <c r="N235" s="141"/>
      <c r="O235" s="141"/>
      <c r="P235" s="141"/>
      <c r="Q235" s="141"/>
      <c r="R235" s="141"/>
      <c r="S235" s="141"/>
      <c r="T235" s="141"/>
      <c r="U235" s="141"/>
      <c r="V235" s="141"/>
      <c r="W235" s="141"/>
      <c r="X235" s="141"/>
      <c r="Y235" s="141"/>
      <c r="Z235" s="141"/>
    </row>
    <row r="236" spans="1:26" ht="15" thickBot="1" x14ac:dyDescent="0.35">
      <c r="A236" s="141"/>
      <c r="B236" s="141"/>
      <c r="C236" s="141"/>
      <c r="D236" s="141"/>
      <c r="E236" s="141"/>
      <c r="F236" s="141"/>
      <c r="G236" s="141"/>
      <c r="H236" s="141"/>
      <c r="I236" s="141"/>
      <c r="J236" s="141"/>
      <c r="K236" s="141"/>
      <c r="L236" s="141"/>
      <c r="M236" s="141"/>
      <c r="N236" s="141"/>
      <c r="O236" s="141"/>
      <c r="P236" s="141"/>
      <c r="Q236" s="141"/>
      <c r="R236" s="141"/>
      <c r="S236" s="141"/>
      <c r="T236" s="141"/>
      <c r="U236" s="141"/>
      <c r="V236" s="141"/>
      <c r="W236" s="141"/>
      <c r="X236" s="141"/>
      <c r="Y236" s="141"/>
      <c r="Z236" s="141"/>
    </row>
    <row r="237" spans="1:26" ht="15" thickBot="1" x14ac:dyDescent="0.35">
      <c r="A237" s="141"/>
      <c r="B237" s="141"/>
      <c r="C237" s="141"/>
      <c r="D237" s="141"/>
      <c r="E237" s="141"/>
      <c r="F237" s="141"/>
      <c r="G237" s="141"/>
      <c r="H237" s="141"/>
      <c r="I237" s="141"/>
      <c r="J237" s="141"/>
      <c r="K237" s="141"/>
      <c r="L237" s="141"/>
      <c r="M237" s="141"/>
      <c r="N237" s="141"/>
      <c r="O237" s="141"/>
      <c r="P237" s="141"/>
      <c r="Q237" s="141"/>
      <c r="R237" s="141"/>
      <c r="S237" s="141"/>
      <c r="T237" s="141"/>
      <c r="U237" s="141"/>
      <c r="V237" s="141"/>
      <c r="W237" s="141"/>
      <c r="X237" s="141"/>
      <c r="Y237" s="141"/>
      <c r="Z237" s="141"/>
    </row>
    <row r="238" spans="1:26" ht="15" thickBot="1" x14ac:dyDescent="0.35">
      <c r="A238" s="141"/>
      <c r="B238" s="141"/>
      <c r="C238" s="141"/>
      <c r="D238" s="141"/>
      <c r="E238" s="141"/>
      <c r="F238" s="141"/>
      <c r="G238" s="141"/>
      <c r="H238" s="141"/>
      <c r="I238" s="141"/>
      <c r="J238" s="141"/>
      <c r="K238" s="141"/>
      <c r="L238" s="141"/>
      <c r="M238" s="141"/>
      <c r="N238" s="141"/>
      <c r="O238" s="141"/>
      <c r="P238" s="141"/>
      <c r="Q238" s="141"/>
      <c r="R238" s="141"/>
      <c r="S238" s="141"/>
      <c r="T238" s="141"/>
      <c r="U238" s="141"/>
      <c r="V238" s="141"/>
      <c r="W238" s="141"/>
      <c r="X238" s="141"/>
      <c r="Y238" s="141"/>
      <c r="Z238" s="141"/>
    </row>
    <row r="239" spans="1:26" ht="15" thickBot="1" x14ac:dyDescent="0.35">
      <c r="A239" s="141"/>
      <c r="B239" s="141"/>
      <c r="C239" s="141"/>
      <c r="D239" s="141"/>
      <c r="E239" s="141"/>
      <c r="F239" s="141"/>
      <c r="G239" s="141"/>
      <c r="H239" s="141"/>
      <c r="I239" s="141"/>
      <c r="J239" s="141"/>
      <c r="K239" s="141"/>
      <c r="L239" s="141"/>
      <c r="M239" s="141"/>
      <c r="N239" s="141"/>
      <c r="O239" s="141"/>
      <c r="P239" s="141"/>
      <c r="Q239" s="141"/>
      <c r="R239" s="141"/>
      <c r="S239" s="141"/>
      <c r="T239" s="141"/>
      <c r="U239" s="141"/>
      <c r="V239" s="141"/>
      <c r="W239" s="141"/>
      <c r="X239" s="141"/>
      <c r="Y239" s="141"/>
      <c r="Z239" s="141"/>
    </row>
    <row r="240" spans="1:26" ht="15" thickBot="1" x14ac:dyDescent="0.35">
      <c r="A240" s="141"/>
      <c r="B240" s="141"/>
      <c r="C240" s="141"/>
      <c r="D240" s="141"/>
      <c r="E240" s="141"/>
      <c r="F240" s="141"/>
      <c r="G240" s="141"/>
      <c r="H240" s="141"/>
      <c r="I240" s="141"/>
      <c r="J240" s="141"/>
      <c r="K240" s="141"/>
      <c r="L240" s="141"/>
      <c r="M240" s="141"/>
      <c r="N240" s="141"/>
      <c r="O240" s="141"/>
      <c r="P240" s="141"/>
      <c r="Q240" s="141"/>
      <c r="R240" s="141"/>
      <c r="S240" s="141"/>
      <c r="T240" s="141"/>
      <c r="U240" s="141"/>
      <c r="V240" s="141"/>
      <c r="W240" s="141"/>
      <c r="X240" s="141"/>
      <c r="Y240" s="141"/>
      <c r="Z240" s="141"/>
    </row>
    <row r="241" spans="1:26" ht="15" thickBot="1" x14ac:dyDescent="0.35">
      <c r="A241" s="141"/>
      <c r="B241" s="141"/>
      <c r="C241" s="141"/>
      <c r="D241" s="141"/>
      <c r="E241" s="141"/>
      <c r="F241" s="141"/>
      <c r="G241" s="141"/>
      <c r="H241" s="141"/>
      <c r="I241" s="141"/>
      <c r="J241" s="141"/>
      <c r="K241" s="141"/>
      <c r="L241" s="141"/>
      <c r="M241" s="141"/>
      <c r="N241" s="141"/>
      <c r="O241" s="141"/>
      <c r="P241" s="141"/>
      <c r="Q241" s="141"/>
      <c r="R241" s="141"/>
      <c r="S241" s="141"/>
      <c r="T241" s="141"/>
      <c r="U241" s="141"/>
      <c r="V241" s="141"/>
      <c r="W241" s="141"/>
      <c r="X241" s="141"/>
      <c r="Y241" s="141"/>
      <c r="Z241" s="141"/>
    </row>
    <row r="242" spans="1:26" ht="15" thickBot="1" x14ac:dyDescent="0.35">
      <c r="A242" s="141"/>
      <c r="B242" s="141"/>
      <c r="C242" s="141"/>
      <c r="D242" s="141"/>
      <c r="E242" s="141"/>
      <c r="F242" s="141"/>
      <c r="G242" s="141"/>
      <c r="H242" s="141"/>
      <c r="I242" s="141"/>
      <c r="J242" s="141"/>
      <c r="K242" s="141"/>
      <c r="L242" s="141"/>
      <c r="M242" s="141"/>
      <c r="N242" s="141"/>
      <c r="O242" s="141"/>
      <c r="P242" s="141"/>
      <c r="Q242" s="141"/>
      <c r="R242" s="141"/>
      <c r="S242" s="141"/>
      <c r="T242" s="141"/>
      <c r="U242" s="141"/>
      <c r="V242" s="141"/>
      <c r="W242" s="141"/>
      <c r="X242" s="141"/>
      <c r="Y242" s="141"/>
      <c r="Z242" s="141"/>
    </row>
    <row r="243" spans="1:26" ht="15" thickBot="1" x14ac:dyDescent="0.35">
      <c r="A243" s="141"/>
      <c r="B243" s="141"/>
      <c r="C243" s="141"/>
      <c r="D243" s="141"/>
      <c r="E243" s="141"/>
      <c r="F243" s="141"/>
      <c r="G243" s="141"/>
      <c r="H243" s="141"/>
      <c r="I243" s="141"/>
      <c r="J243" s="141"/>
      <c r="K243" s="141"/>
      <c r="L243" s="141"/>
      <c r="M243" s="141"/>
      <c r="N243" s="141"/>
      <c r="O243" s="141"/>
      <c r="P243" s="141"/>
      <c r="Q243" s="141"/>
      <c r="R243" s="141"/>
      <c r="S243" s="141"/>
      <c r="T243" s="141"/>
      <c r="U243" s="141"/>
      <c r="V243" s="141"/>
      <c r="W243" s="141"/>
      <c r="X243" s="141"/>
      <c r="Y243" s="141"/>
      <c r="Z243" s="141"/>
    </row>
    <row r="244" spans="1:26" ht="15" thickBot="1" x14ac:dyDescent="0.35">
      <c r="A244" s="141"/>
      <c r="B244" s="141"/>
      <c r="C244" s="141"/>
      <c r="D244" s="141"/>
      <c r="E244" s="141"/>
      <c r="F244" s="141"/>
      <c r="G244" s="141"/>
      <c r="H244" s="141"/>
      <c r="I244" s="141"/>
      <c r="J244" s="141"/>
      <c r="K244" s="141"/>
      <c r="L244" s="141"/>
      <c r="M244" s="141"/>
      <c r="N244" s="141"/>
      <c r="O244" s="141"/>
      <c r="P244" s="141"/>
      <c r="Q244" s="141"/>
      <c r="R244" s="141"/>
      <c r="S244" s="141"/>
      <c r="T244" s="141"/>
      <c r="U244" s="141"/>
      <c r="V244" s="141"/>
      <c r="W244" s="141"/>
      <c r="X244" s="141"/>
      <c r="Y244" s="141"/>
      <c r="Z244" s="141"/>
    </row>
    <row r="245" spans="1:26" ht="15" thickBot="1" x14ac:dyDescent="0.35">
      <c r="A245" s="141"/>
      <c r="B245" s="141"/>
      <c r="C245" s="141"/>
      <c r="D245" s="141"/>
      <c r="E245" s="141"/>
      <c r="F245" s="141"/>
      <c r="G245" s="141"/>
      <c r="H245" s="141"/>
      <c r="I245" s="141"/>
      <c r="J245" s="141"/>
      <c r="K245" s="141"/>
      <c r="L245" s="141"/>
      <c r="M245" s="141"/>
      <c r="N245" s="141"/>
      <c r="O245" s="141"/>
      <c r="P245" s="141"/>
      <c r="Q245" s="141"/>
      <c r="R245" s="141"/>
      <c r="S245" s="141"/>
      <c r="T245" s="141"/>
      <c r="U245" s="141"/>
      <c r="V245" s="141"/>
      <c r="W245" s="141"/>
      <c r="X245" s="141"/>
      <c r="Y245" s="141"/>
      <c r="Z245" s="141"/>
    </row>
    <row r="246" spans="1:26" ht="15" thickBot="1" x14ac:dyDescent="0.35">
      <c r="A246" s="141"/>
      <c r="B246" s="141"/>
      <c r="C246" s="141"/>
      <c r="D246" s="141"/>
      <c r="E246" s="141"/>
      <c r="F246" s="141"/>
      <c r="G246" s="141"/>
      <c r="H246" s="141"/>
      <c r="I246" s="141"/>
      <c r="J246" s="141"/>
      <c r="K246" s="141"/>
      <c r="L246" s="141"/>
      <c r="M246" s="141"/>
      <c r="N246" s="141"/>
      <c r="O246" s="141"/>
      <c r="P246" s="141"/>
      <c r="Q246" s="141"/>
      <c r="R246" s="141"/>
      <c r="S246" s="141"/>
      <c r="T246" s="141"/>
      <c r="U246" s="141"/>
      <c r="V246" s="141"/>
      <c r="W246" s="141"/>
      <c r="X246" s="141"/>
      <c r="Y246" s="141"/>
      <c r="Z246" s="141"/>
    </row>
    <row r="247" spans="1:26" ht="15" thickBot="1" x14ac:dyDescent="0.35">
      <c r="A247" s="141"/>
      <c r="B247" s="141"/>
      <c r="C247" s="141"/>
      <c r="D247" s="141"/>
      <c r="E247" s="141"/>
      <c r="F247" s="141"/>
      <c r="G247" s="141"/>
      <c r="H247" s="141"/>
      <c r="I247" s="141"/>
      <c r="J247" s="141"/>
      <c r="K247" s="141"/>
      <c r="L247" s="141"/>
      <c r="M247" s="141"/>
      <c r="N247" s="141"/>
      <c r="O247" s="141"/>
      <c r="P247" s="141"/>
      <c r="Q247" s="141"/>
      <c r="R247" s="141"/>
      <c r="S247" s="141"/>
      <c r="T247" s="141"/>
      <c r="U247" s="141"/>
      <c r="V247" s="141"/>
      <c r="W247" s="141"/>
      <c r="X247" s="141"/>
      <c r="Y247" s="141"/>
      <c r="Z247" s="141"/>
    </row>
    <row r="248" spans="1:26" ht="15" thickBot="1" x14ac:dyDescent="0.35">
      <c r="A248" s="141"/>
      <c r="B248" s="141"/>
      <c r="C248" s="141"/>
      <c r="D248" s="141"/>
      <c r="E248" s="141"/>
      <c r="F248" s="141"/>
      <c r="G248" s="141"/>
      <c r="H248" s="141"/>
      <c r="I248" s="141"/>
      <c r="J248" s="141"/>
      <c r="K248" s="141"/>
      <c r="L248" s="141"/>
      <c r="M248" s="141"/>
      <c r="N248" s="141"/>
      <c r="O248" s="141"/>
      <c r="P248" s="141"/>
      <c r="Q248" s="141"/>
      <c r="R248" s="141"/>
      <c r="S248" s="141"/>
      <c r="T248" s="141"/>
      <c r="U248" s="141"/>
      <c r="V248" s="141"/>
      <c r="W248" s="141"/>
      <c r="X248" s="141"/>
      <c r="Y248" s="141"/>
      <c r="Z248" s="141"/>
    </row>
    <row r="249" spans="1:26" ht="15" thickBot="1" x14ac:dyDescent="0.35">
      <c r="A249" s="141"/>
      <c r="B249" s="141"/>
      <c r="C249" s="141"/>
      <c r="D249" s="141"/>
      <c r="E249" s="141"/>
      <c r="F249" s="141"/>
      <c r="G249" s="141"/>
      <c r="H249" s="141"/>
      <c r="I249" s="141"/>
      <c r="J249" s="141"/>
      <c r="K249" s="141"/>
      <c r="L249" s="141"/>
      <c r="M249" s="141"/>
      <c r="N249" s="141"/>
      <c r="O249" s="141"/>
      <c r="P249" s="141"/>
      <c r="Q249" s="141"/>
      <c r="R249" s="141"/>
      <c r="S249" s="141"/>
      <c r="T249" s="141"/>
      <c r="U249" s="141"/>
      <c r="V249" s="141"/>
      <c r="W249" s="141"/>
      <c r="X249" s="141"/>
      <c r="Y249" s="141"/>
      <c r="Z249" s="141"/>
    </row>
    <row r="250" spans="1:26" ht="15" thickBot="1" x14ac:dyDescent="0.35">
      <c r="A250" s="141"/>
      <c r="B250" s="141"/>
      <c r="C250" s="141"/>
      <c r="D250" s="141"/>
      <c r="E250" s="141"/>
      <c r="F250" s="141"/>
      <c r="G250" s="141"/>
      <c r="H250" s="141"/>
      <c r="I250" s="141"/>
      <c r="J250" s="141"/>
      <c r="K250" s="141"/>
      <c r="L250" s="141"/>
      <c r="M250" s="141"/>
      <c r="N250" s="141"/>
      <c r="O250" s="141"/>
      <c r="P250" s="141"/>
      <c r="Q250" s="141"/>
      <c r="R250" s="141"/>
      <c r="S250" s="141"/>
      <c r="T250" s="141"/>
      <c r="U250" s="141"/>
      <c r="V250" s="141"/>
      <c r="W250" s="141"/>
      <c r="X250" s="141"/>
      <c r="Y250" s="141"/>
      <c r="Z250" s="141"/>
    </row>
    <row r="251" spans="1:26" ht="15" thickBot="1" x14ac:dyDescent="0.35">
      <c r="A251" s="141"/>
      <c r="B251" s="141"/>
      <c r="C251" s="141"/>
      <c r="D251" s="141"/>
      <c r="E251" s="141"/>
      <c r="F251" s="141"/>
      <c r="G251" s="141"/>
      <c r="H251" s="141"/>
      <c r="I251" s="141"/>
      <c r="J251" s="141"/>
      <c r="K251" s="141"/>
      <c r="L251" s="141"/>
      <c r="M251" s="141"/>
      <c r="N251" s="141"/>
      <c r="O251" s="141"/>
      <c r="P251" s="141"/>
      <c r="Q251" s="141"/>
      <c r="R251" s="141"/>
      <c r="S251" s="141"/>
      <c r="T251" s="141"/>
      <c r="U251" s="141"/>
      <c r="V251" s="141"/>
      <c r="W251" s="141"/>
      <c r="X251" s="141"/>
      <c r="Y251" s="141"/>
      <c r="Z251" s="141"/>
    </row>
    <row r="252" spans="1:26" ht="15" thickBot="1" x14ac:dyDescent="0.35">
      <c r="A252" s="141"/>
      <c r="B252" s="141"/>
      <c r="C252" s="141"/>
      <c r="D252" s="141"/>
      <c r="E252" s="141"/>
      <c r="F252" s="141"/>
      <c r="G252" s="141"/>
      <c r="H252" s="141"/>
      <c r="I252" s="141"/>
      <c r="J252" s="141"/>
      <c r="K252" s="141"/>
      <c r="L252" s="141"/>
      <c r="M252" s="141"/>
      <c r="N252" s="141"/>
      <c r="O252" s="141"/>
      <c r="P252" s="141"/>
      <c r="Q252" s="141"/>
      <c r="R252" s="141"/>
      <c r="S252" s="141"/>
      <c r="T252" s="141"/>
      <c r="U252" s="141"/>
      <c r="V252" s="141"/>
      <c r="W252" s="141"/>
      <c r="X252" s="141"/>
      <c r="Y252" s="141"/>
      <c r="Z252" s="141"/>
    </row>
    <row r="253" spans="1:26" ht="15" thickBot="1" x14ac:dyDescent="0.35">
      <c r="A253" s="141"/>
      <c r="B253" s="141"/>
      <c r="C253" s="141"/>
      <c r="D253" s="141"/>
      <c r="E253" s="141"/>
      <c r="F253" s="141"/>
      <c r="G253" s="141"/>
      <c r="H253" s="141"/>
      <c r="I253" s="141"/>
      <c r="J253" s="141"/>
      <c r="K253" s="141"/>
      <c r="L253" s="141"/>
      <c r="M253" s="141"/>
      <c r="N253" s="141"/>
      <c r="O253" s="141"/>
      <c r="P253" s="141"/>
      <c r="Q253" s="141"/>
      <c r="R253" s="141"/>
      <c r="S253" s="141"/>
      <c r="T253" s="141"/>
      <c r="U253" s="141"/>
      <c r="V253" s="141"/>
      <c r="W253" s="141"/>
      <c r="X253" s="141"/>
      <c r="Y253" s="141"/>
      <c r="Z253" s="141"/>
    </row>
    <row r="254" spans="1:26" ht="15" thickBot="1" x14ac:dyDescent="0.35">
      <c r="A254" s="141"/>
      <c r="B254" s="141"/>
      <c r="C254" s="141"/>
      <c r="D254" s="141"/>
      <c r="E254" s="141"/>
      <c r="F254" s="141"/>
      <c r="G254" s="141"/>
      <c r="H254" s="141"/>
      <c r="I254" s="141"/>
      <c r="J254" s="141"/>
      <c r="K254" s="141"/>
      <c r="L254" s="141"/>
      <c r="M254" s="141"/>
      <c r="N254" s="141"/>
      <c r="O254" s="141"/>
      <c r="P254" s="141"/>
      <c r="Q254" s="141"/>
      <c r="R254" s="141"/>
      <c r="S254" s="141"/>
      <c r="T254" s="141"/>
      <c r="U254" s="141"/>
      <c r="V254" s="141"/>
      <c r="W254" s="141"/>
      <c r="X254" s="141"/>
      <c r="Y254" s="141"/>
      <c r="Z254" s="141"/>
    </row>
    <row r="255" spans="1:26" ht="15" thickBot="1" x14ac:dyDescent="0.35">
      <c r="A255" s="141"/>
      <c r="B255" s="141"/>
      <c r="C255" s="141"/>
      <c r="D255" s="141"/>
      <c r="E255" s="141"/>
      <c r="F255" s="141"/>
      <c r="G255" s="141"/>
      <c r="H255" s="141"/>
      <c r="I255" s="141"/>
      <c r="J255" s="141"/>
      <c r="K255" s="141"/>
      <c r="L255" s="141"/>
      <c r="M255" s="141"/>
      <c r="N255" s="141"/>
      <c r="O255" s="141"/>
      <c r="P255" s="141"/>
      <c r="Q255" s="141"/>
      <c r="R255" s="141"/>
      <c r="S255" s="141"/>
      <c r="T255" s="141"/>
      <c r="U255" s="141"/>
      <c r="V255" s="141"/>
      <c r="W255" s="141"/>
      <c r="X255" s="141"/>
      <c r="Y255" s="141"/>
      <c r="Z255" s="141"/>
    </row>
    <row r="256" spans="1:26" ht="15" thickBot="1" x14ac:dyDescent="0.35">
      <c r="A256" s="141"/>
      <c r="B256" s="141"/>
      <c r="C256" s="141"/>
      <c r="D256" s="141"/>
      <c r="E256" s="141"/>
      <c r="F256" s="141"/>
      <c r="G256" s="141"/>
      <c r="H256" s="141"/>
      <c r="I256" s="141"/>
      <c r="J256" s="141"/>
      <c r="K256" s="141"/>
      <c r="L256" s="141"/>
      <c r="M256" s="141"/>
      <c r="N256" s="141"/>
      <c r="O256" s="141"/>
      <c r="P256" s="141"/>
      <c r="Q256" s="141"/>
      <c r="R256" s="141"/>
      <c r="S256" s="141"/>
      <c r="T256" s="141"/>
      <c r="U256" s="141"/>
      <c r="V256" s="141"/>
      <c r="W256" s="141"/>
      <c r="X256" s="141"/>
      <c r="Y256" s="141"/>
      <c r="Z256" s="141"/>
    </row>
    <row r="257" spans="1:26" ht="15" thickBot="1" x14ac:dyDescent="0.35">
      <c r="A257" s="141"/>
      <c r="B257" s="141"/>
      <c r="C257" s="141"/>
      <c r="D257" s="141"/>
      <c r="E257" s="141"/>
      <c r="F257" s="141"/>
      <c r="G257" s="141"/>
      <c r="H257" s="141"/>
      <c r="I257" s="141"/>
      <c r="J257" s="141"/>
      <c r="K257" s="141"/>
      <c r="L257" s="141"/>
      <c r="M257" s="141"/>
      <c r="N257" s="141"/>
      <c r="O257" s="141"/>
      <c r="P257" s="141"/>
      <c r="Q257" s="141"/>
      <c r="R257" s="141"/>
      <c r="S257" s="141"/>
      <c r="T257" s="141"/>
      <c r="U257" s="141"/>
      <c r="V257" s="141"/>
      <c r="W257" s="141"/>
      <c r="X257" s="141"/>
      <c r="Y257" s="141"/>
      <c r="Z257" s="141"/>
    </row>
    <row r="258" spans="1:26" ht="15" thickBot="1" x14ac:dyDescent="0.35">
      <c r="A258" s="141"/>
      <c r="B258" s="141"/>
      <c r="C258" s="141"/>
      <c r="D258" s="141"/>
      <c r="E258" s="141"/>
      <c r="F258" s="141"/>
      <c r="G258" s="141"/>
      <c r="H258" s="141"/>
      <c r="I258" s="141"/>
      <c r="J258" s="141"/>
      <c r="K258" s="141"/>
      <c r="L258" s="141"/>
      <c r="M258" s="141"/>
      <c r="N258" s="141"/>
      <c r="O258" s="141"/>
      <c r="P258" s="141"/>
      <c r="Q258" s="141"/>
      <c r="R258" s="141"/>
      <c r="S258" s="141"/>
      <c r="T258" s="141"/>
      <c r="U258" s="141"/>
      <c r="V258" s="141"/>
      <c r="W258" s="141"/>
      <c r="X258" s="141"/>
      <c r="Y258" s="141"/>
      <c r="Z258" s="141"/>
    </row>
    <row r="259" spans="1:26" ht="15" thickBot="1" x14ac:dyDescent="0.35">
      <c r="A259" s="141"/>
      <c r="B259" s="141"/>
      <c r="C259" s="141"/>
      <c r="D259" s="141"/>
      <c r="E259" s="141"/>
      <c r="F259" s="141"/>
      <c r="G259" s="141"/>
      <c r="H259" s="141"/>
      <c r="I259" s="141"/>
      <c r="J259" s="141"/>
      <c r="K259" s="141"/>
      <c r="L259" s="141"/>
      <c r="M259" s="141"/>
      <c r="N259" s="141"/>
      <c r="O259" s="141"/>
      <c r="P259" s="141"/>
      <c r="Q259" s="141"/>
      <c r="R259" s="141"/>
      <c r="S259" s="141"/>
      <c r="T259" s="141"/>
      <c r="U259" s="141"/>
      <c r="V259" s="141"/>
      <c r="W259" s="141"/>
      <c r="X259" s="141"/>
      <c r="Y259" s="141"/>
      <c r="Z259" s="141"/>
    </row>
    <row r="260" spans="1:26" ht="15" thickBot="1" x14ac:dyDescent="0.35">
      <c r="A260" s="141"/>
      <c r="B260" s="141"/>
      <c r="C260" s="141"/>
      <c r="D260" s="141"/>
      <c r="E260" s="141"/>
      <c r="F260" s="141"/>
      <c r="G260" s="141"/>
      <c r="H260" s="141"/>
      <c r="I260" s="141"/>
      <c r="J260" s="141"/>
      <c r="K260" s="141"/>
      <c r="L260" s="141"/>
      <c r="M260" s="141"/>
      <c r="N260" s="141"/>
      <c r="O260" s="141"/>
      <c r="P260" s="141"/>
      <c r="Q260" s="141"/>
      <c r="R260" s="141"/>
      <c r="S260" s="141"/>
      <c r="T260" s="141"/>
      <c r="U260" s="141"/>
      <c r="V260" s="141"/>
      <c r="W260" s="141"/>
      <c r="X260" s="141"/>
      <c r="Y260" s="141"/>
      <c r="Z260" s="141"/>
    </row>
    <row r="261" spans="1:26" ht="15" thickBot="1" x14ac:dyDescent="0.35">
      <c r="A261" s="141"/>
      <c r="B261" s="141"/>
      <c r="C261" s="141"/>
      <c r="D261" s="141"/>
      <c r="E261" s="141"/>
      <c r="F261" s="141"/>
      <c r="G261" s="141"/>
      <c r="H261" s="141"/>
      <c r="I261" s="141"/>
      <c r="J261" s="141"/>
      <c r="K261" s="141"/>
      <c r="L261" s="141"/>
      <c r="M261" s="141"/>
      <c r="N261" s="141"/>
      <c r="O261" s="141"/>
      <c r="P261" s="141"/>
      <c r="Q261" s="141"/>
      <c r="R261" s="141"/>
      <c r="S261" s="141"/>
      <c r="T261" s="141"/>
      <c r="U261" s="141"/>
      <c r="V261" s="141"/>
      <c r="W261" s="141"/>
      <c r="X261" s="141"/>
      <c r="Y261" s="141"/>
      <c r="Z261" s="141"/>
    </row>
    <row r="262" spans="1:26" ht="15" thickBot="1" x14ac:dyDescent="0.35">
      <c r="A262" s="141"/>
      <c r="B262" s="141"/>
      <c r="C262" s="141"/>
      <c r="D262" s="141"/>
      <c r="E262" s="141"/>
      <c r="F262" s="141"/>
      <c r="G262" s="141"/>
      <c r="H262" s="141"/>
      <c r="I262" s="141"/>
      <c r="J262" s="141"/>
      <c r="K262" s="141"/>
      <c r="L262" s="141"/>
      <c r="M262" s="141"/>
      <c r="N262" s="141"/>
      <c r="O262" s="141"/>
      <c r="P262" s="141"/>
      <c r="Q262" s="141"/>
      <c r="R262" s="141"/>
      <c r="S262" s="141"/>
      <c r="T262" s="141"/>
      <c r="U262" s="141"/>
      <c r="V262" s="141"/>
      <c r="W262" s="141"/>
      <c r="X262" s="141"/>
      <c r="Y262" s="141"/>
      <c r="Z262" s="141"/>
    </row>
    <row r="263" spans="1:26" ht="15" thickBot="1" x14ac:dyDescent="0.35">
      <c r="A263" s="141"/>
      <c r="B263" s="141"/>
      <c r="C263" s="141"/>
      <c r="D263" s="141"/>
      <c r="E263" s="141"/>
      <c r="F263" s="141"/>
      <c r="G263" s="141"/>
      <c r="H263" s="141"/>
      <c r="I263" s="141"/>
      <c r="J263" s="141"/>
      <c r="K263" s="141"/>
      <c r="L263" s="141"/>
      <c r="M263" s="141"/>
      <c r="N263" s="141"/>
      <c r="O263" s="141"/>
      <c r="P263" s="141"/>
      <c r="Q263" s="141"/>
      <c r="R263" s="141"/>
      <c r="S263" s="141"/>
      <c r="T263" s="141"/>
      <c r="U263" s="141"/>
      <c r="V263" s="141"/>
      <c r="W263" s="141"/>
      <c r="X263" s="141"/>
      <c r="Y263" s="141"/>
      <c r="Z263" s="141"/>
    </row>
    <row r="264" spans="1:26" ht="15" thickBot="1" x14ac:dyDescent="0.35">
      <c r="A264" s="141"/>
      <c r="B264" s="141"/>
      <c r="C264" s="141"/>
      <c r="D264" s="141"/>
      <c r="E264" s="141"/>
      <c r="F264" s="141"/>
      <c r="G264" s="141"/>
      <c r="H264" s="141"/>
      <c r="I264" s="141"/>
      <c r="J264" s="141"/>
      <c r="K264" s="141"/>
      <c r="L264" s="141"/>
      <c r="M264" s="141"/>
      <c r="N264" s="141"/>
      <c r="O264" s="141"/>
      <c r="P264" s="141"/>
      <c r="Q264" s="141"/>
      <c r="R264" s="141"/>
      <c r="S264" s="141"/>
      <c r="T264" s="141"/>
      <c r="U264" s="141"/>
      <c r="V264" s="141"/>
      <c r="W264" s="141"/>
      <c r="X264" s="141"/>
      <c r="Y264" s="141"/>
      <c r="Z264" s="141"/>
    </row>
    <row r="265" spans="1:26" ht="15" thickBot="1" x14ac:dyDescent="0.35">
      <c r="A265" s="141"/>
      <c r="B265" s="141"/>
      <c r="C265" s="141"/>
      <c r="D265" s="141"/>
      <c r="E265" s="141"/>
      <c r="F265" s="141"/>
      <c r="G265" s="141"/>
      <c r="H265" s="141"/>
      <c r="I265" s="141"/>
      <c r="J265" s="141"/>
      <c r="K265" s="141"/>
      <c r="L265" s="141"/>
      <c r="M265" s="141"/>
      <c r="N265" s="141"/>
      <c r="O265" s="141"/>
      <c r="P265" s="141"/>
      <c r="Q265" s="141"/>
      <c r="R265" s="141"/>
      <c r="S265" s="141"/>
      <c r="T265" s="141"/>
      <c r="U265" s="141"/>
      <c r="V265" s="141"/>
      <c r="W265" s="141"/>
      <c r="X265" s="141"/>
      <c r="Y265" s="141"/>
      <c r="Z265" s="141"/>
    </row>
    <row r="266" spans="1:26" ht="15" thickBot="1" x14ac:dyDescent="0.35">
      <c r="A266" s="141"/>
      <c r="B266" s="141"/>
      <c r="C266" s="141"/>
      <c r="D266" s="141"/>
      <c r="E266" s="141"/>
      <c r="F266" s="141"/>
      <c r="G266" s="141"/>
      <c r="H266" s="141"/>
      <c r="I266" s="141"/>
      <c r="J266" s="141"/>
      <c r="K266" s="141"/>
      <c r="L266" s="141"/>
      <c r="M266" s="141"/>
      <c r="N266" s="141"/>
      <c r="O266" s="141"/>
      <c r="P266" s="141"/>
      <c r="Q266" s="141"/>
      <c r="R266" s="141"/>
      <c r="S266" s="141"/>
      <c r="T266" s="141"/>
      <c r="U266" s="141"/>
      <c r="V266" s="141"/>
      <c r="W266" s="141"/>
      <c r="X266" s="141"/>
      <c r="Y266" s="141"/>
      <c r="Z266" s="141"/>
    </row>
    <row r="267" spans="1:26" ht="15" thickBot="1" x14ac:dyDescent="0.35">
      <c r="A267" s="141"/>
      <c r="B267" s="141"/>
      <c r="C267" s="141"/>
      <c r="D267" s="141"/>
      <c r="E267" s="141"/>
      <c r="F267" s="141"/>
      <c r="G267" s="141"/>
      <c r="H267" s="141"/>
      <c r="I267" s="141"/>
      <c r="J267" s="141"/>
      <c r="K267" s="141"/>
      <c r="L267" s="141"/>
      <c r="M267" s="141"/>
      <c r="N267" s="141"/>
      <c r="O267" s="141"/>
      <c r="P267" s="141"/>
      <c r="Q267" s="141"/>
      <c r="R267" s="141"/>
      <c r="S267" s="141"/>
      <c r="T267" s="141"/>
      <c r="U267" s="141"/>
      <c r="V267" s="141"/>
      <c r="W267" s="141"/>
      <c r="X267" s="141"/>
      <c r="Y267" s="141"/>
      <c r="Z267" s="141"/>
    </row>
    <row r="268" spans="1:26" ht="15" thickBot="1" x14ac:dyDescent="0.35">
      <c r="A268" s="141"/>
      <c r="B268" s="141"/>
      <c r="C268" s="141"/>
      <c r="D268" s="141"/>
      <c r="E268" s="141"/>
      <c r="F268" s="141"/>
      <c r="G268" s="141"/>
      <c r="H268" s="141"/>
      <c r="I268" s="141"/>
      <c r="J268" s="141"/>
      <c r="K268" s="141"/>
      <c r="L268" s="141"/>
      <c r="M268" s="141"/>
      <c r="N268" s="141"/>
      <c r="O268" s="141"/>
      <c r="P268" s="141"/>
      <c r="Q268" s="141"/>
      <c r="R268" s="141"/>
      <c r="S268" s="141"/>
      <c r="T268" s="141"/>
      <c r="U268" s="141"/>
      <c r="V268" s="141"/>
      <c r="W268" s="141"/>
      <c r="X268" s="141"/>
      <c r="Y268" s="141"/>
      <c r="Z268" s="141"/>
    </row>
    <row r="269" spans="1:26" ht="15" thickBot="1" x14ac:dyDescent="0.35">
      <c r="A269" s="141"/>
      <c r="B269" s="141"/>
      <c r="C269" s="141"/>
      <c r="D269" s="141"/>
      <c r="E269" s="141"/>
      <c r="F269" s="141"/>
      <c r="G269" s="141"/>
      <c r="H269" s="141"/>
      <c r="I269" s="141"/>
      <c r="J269" s="141"/>
      <c r="K269" s="141"/>
      <c r="L269" s="141"/>
      <c r="M269" s="141"/>
      <c r="N269" s="141"/>
      <c r="O269" s="141"/>
      <c r="P269" s="141"/>
      <c r="Q269" s="141"/>
      <c r="R269" s="141"/>
      <c r="S269" s="141"/>
      <c r="T269" s="141"/>
      <c r="U269" s="141"/>
      <c r="V269" s="141"/>
      <c r="W269" s="141"/>
      <c r="X269" s="141"/>
      <c r="Y269" s="141"/>
      <c r="Z269" s="141"/>
    </row>
    <row r="270" spans="1:26" ht="15" thickBot="1" x14ac:dyDescent="0.35">
      <c r="A270" s="141"/>
      <c r="B270" s="141"/>
      <c r="C270" s="141"/>
      <c r="D270" s="141"/>
      <c r="E270" s="141"/>
      <c r="F270" s="141"/>
      <c r="G270" s="141"/>
      <c r="H270" s="141"/>
      <c r="I270" s="141"/>
      <c r="J270" s="141"/>
      <c r="K270" s="141"/>
      <c r="L270" s="141"/>
      <c r="M270" s="141"/>
      <c r="N270" s="141"/>
      <c r="O270" s="141"/>
      <c r="P270" s="141"/>
      <c r="Q270" s="141"/>
      <c r="R270" s="141"/>
      <c r="S270" s="141"/>
      <c r="T270" s="141"/>
      <c r="U270" s="141"/>
      <c r="V270" s="141"/>
      <c r="W270" s="141"/>
      <c r="X270" s="141"/>
      <c r="Y270" s="141"/>
      <c r="Z270" s="141"/>
    </row>
    <row r="271" spans="1:26" ht="15" thickBot="1" x14ac:dyDescent="0.35">
      <c r="A271" s="141"/>
      <c r="B271" s="141"/>
      <c r="C271" s="141"/>
      <c r="D271" s="141"/>
      <c r="E271" s="141"/>
      <c r="F271" s="141"/>
      <c r="G271" s="141"/>
      <c r="H271" s="141"/>
      <c r="I271" s="141"/>
      <c r="J271" s="141"/>
      <c r="K271" s="141"/>
      <c r="L271" s="141"/>
      <c r="M271" s="141"/>
      <c r="N271" s="141"/>
      <c r="O271" s="141"/>
      <c r="P271" s="141"/>
      <c r="Q271" s="141"/>
      <c r="R271" s="141"/>
      <c r="S271" s="141"/>
      <c r="T271" s="141"/>
      <c r="U271" s="141"/>
      <c r="V271" s="141"/>
      <c r="W271" s="141"/>
      <c r="X271" s="141"/>
      <c r="Y271" s="141"/>
      <c r="Z271" s="141"/>
    </row>
    <row r="272" spans="1:26" ht="15" thickBot="1" x14ac:dyDescent="0.35">
      <c r="A272" s="141"/>
      <c r="B272" s="141"/>
      <c r="C272" s="141"/>
      <c r="D272" s="141"/>
      <c r="E272" s="141"/>
      <c r="F272" s="141"/>
      <c r="G272" s="141"/>
      <c r="H272" s="141"/>
      <c r="I272" s="141"/>
      <c r="J272" s="141"/>
      <c r="K272" s="141"/>
      <c r="L272" s="141"/>
      <c r="M272" s="141"/>
      <c r="N272" s="141"/>
      <c r="O272" s="141"/>
      <c r="P272" s="141"/>
      <c r="Q272" s="141"/>
      <c r="R272" s="141"/>
      <c r="S272" s="141"/>
      <c r="T272" s="141"/>
      <c r="U272" s="141"/>
      <c r="V272" s="141"/>
      <c r="W272" s="141"/>
      <c r="X272" s="141"/>
      <c r="Y272" s="141"/>
      <c r="Z272" s="141"/>
    </row>
    <row r="273" spans="1:26" ht="15" thickBot="1" x14ac:dyDescent="0.35">
      <c r="A273" s="141"/>
      <c r="B273" s="141"/>
      <c r="C273" s="141"/>
      <c r="D273" s="141"/>
      <c r="E273" s="141"/>
      <c r="F273" s="141"/>
      <c r="G273" s="141"/>
      <c r="H273" s="141"/>
      <c r="I273" s="141"/>
      <c r="J273" s="141"/>
      <c r="K273" s="141"/>
      <c r="L273" s="141"/>
      <c r="M273" s="141"/>
      <c r="N273" s="141"/>
      <c r="O273" s="141"/>
      <c r="P273" s="141"/>
      <c r="Q273" s="141"/>
      <c r="R273" s="141"/>
      <c r="S273" s="141"/>
      <c r="T273" s="141"/>
      <c r="U273" s="141"/>
      <c r="V273" s="141"/>
      <c r="W273" s="141"/>
      <c r="X273" s="141"/>
      <c r="Y273" s="141"/>
      <c r="Z273" s="141"/>
    </row>
    <row r="274" spans="1:26" ht="15" thickBot="1" x14ac:dyDescent="0.35">
      <c r="A274" s="141"/>
      <c r="B274" s="141"/>
      <c r="C274" s="141"/>
      <c r="D274" s="141"/>
      <c r="E274" s="141"/>
      <c r="F274" s="141"/>
      <c r="G274" s="141"/>
      <c r="H274" s="141"/>
      <c r="I274" s="141"/>
      <c r="J274" s="141"/>
      <c r="K274" s="141"/>
      <c r="L274" s="141"/>
      <c r="M274" s="141"/>
      <c r="N274" s="141"/>
      <c r="O274" s="141"/>
      <c r="P274" s="141"/>
      <c r="Q274" s="141"/>
      <c r="R274" s="141"/>
      <c r="S274" s="141"/>
      <c r="T274" s="141"/>
      <c r="U274" s="141"/>
      <c r="V274" s="141"/>
      <c r="W274" s="141"/>
      <c r="X274" s="141"/>
      <c r="Y274" s="141"/>
      <c r="Z274" s="141"/>
    </row>
    <row r="275" spans="1:26" ht="15" thickBot="1" x14ac:dyDescent="0.35">
      <c r="A275" s="141"/>
      <c r="B275" s="141"/>
      <c r="C275" s="141"/>
      <c r="D275" s="141"/>
      <c r="E275" s="141"/>
      <c r="F275" s="141"/>
      <c r="G275" s="141"/>
      <c r="H275" s="141"/>
      <c r="I275" s="141"/>
      <c r="J275" s="141"/>
      <c r="K275" s="141"/>
      <c r="L275" s="141"/>
      <c r="M275" s="141"/>
      <c r="N275" s="141"/>
      <c r="O275" s="141"/>
      <c r="P275" s="141"/>
      <c r="Q275" s="141"/>
      <c r="R275" s="141"/>
      <c r="S275" s="141"/>
      <c r="T275" s="141"/>
      <c r="U275" s="141"/>
      <c r="V275" s="141"/>
      <c r="W275" s="141"/>
      <c r="X275" s="141"/>
      <c r="Y275" s="141"/>
      <c r="Z275" s="141"/>
    </row>
    <row r="276" spans="1:26" ht="15" thickBot="1" x14ac:dyDescent="0.35">
      <c r="A276" s="141"/>
      <c r="B276" s="141"/>
      <c r="C276" s="141"/>
      <c r="D276" s="141"/>
      <c r="E276" s="141"/>
      <c r="F276" s="141"/>
      <c r="G276" s="141"/>
      <c r="H276" s="141"/>
      <c r="I276" s="141"/>
      <c r="J276" s="141"/>
      <c r="K276" s="141"/>
      <c r="L276" s="141"/>
      <c r="M276" s="141"/>
      <c r="N276" s="141"/>
      <c r="O276" s="141"/>
      <c r="P276" s="141"/>
      <c r="Q276" s="141"/>
      <c r="R276" s="141"/>
      <c r="S276" s="141"/>
      <c r="T276" s="141"/>
      <c r="U276" s="141"/>
      <c r="V276" s="141"/>
      <c r="W276" s="141"/>
      <c r="X276" s="141"/>
      <c r="Y276" s="141"/>
      <c r="Z276" s="141"/>
    </row>
    <row r="277" spans="1:26" ht="15" thickBot="1" x14ac:dyDescent="0.35">
      <c r="A277" s="141"/>
      <c r="B277" s="141"/>
      <c r="C277" s="141"/>
      <c r="D277" s="141"/>
      <c r="E277" s="141"/>
      <c r="F277" s="141"/>
      <c r="G277" s="141"/>
      <c r="H277" s="141"/>
      <c r="I277" s="141"/>
      <c r="J277" s="141"/>
      <c r="K277" s="141"/>
      <c r="L277" s="141"/>
      <c r="M277" s="141"/>
      <c r="N277" s="141"/>
      <c r="O277" s="141"/>
      <c r="P277" s="141"/>
      <c r="Q277" s="141"/>
      <c r="R277" s="141"/>
      <c r="S277" s="141"/>
      <c r="T277" s="141"/>
      <c r="U277" s="141"/>
      <c r="V277" s="141"/>
      <c r="W277" s="141"/>
      <c r="X277" s="141"/>
      <c r="Y277" s="141"/>
      <c r="Z277" s="141"/>
    </row>
    <row r="278" spans="1:26" ht="15" thickBot="1" x14ac:dyDescent="0.35">
      <c r="A278" s="141"/>
      <c r="B278" s="141"/>
      <c r="C278" s="141"/>
      <c r="D278" s="141"/>
      <c r="E278" s="141"/>
      <c r="F278" s="141"/>
      <c r="G278" s="141"/>
      <c r="H278" s="141"/>
      <c r="I278" s="141"/>
      <c r="J278" s="141"/>
      <c r="K278" s="141"/>
      <c r="L278" s="141"/>
      <c r="M278" s="141"/>
      <c r="N278" s="141"/>
      <c r="O278" s="141"/>
      <c r="P278" s="141"/>
      <c r="Q278" s="141"/>
      <c r="R278" s="141"/>
      <c r="S278" s="141"/>
      <c r="T278" s="141"/>
      <c r="U278" s="141"/>
      <c r="V278" s="141"/>
      <c r="W278" s="141"/>
      <c r="X278" s="141"/>
      <c r="Y278" s="141"/>
      <c r="Z278" s="141"/>
    </row>
    <row r="279" spans="1:26" ht="15" thickBot="1" x14ac:dyDescent="0.35">
      <c r="A279" s="141"/>
      <c r="B279" s="141"/>
      <c r="C279" s="141"/>
      <c r="D279" s="141"/>
      <c r="E279" s="141"/>
      <c r="F279" s="141"/>
      <c r="G279" s="141"/>
      <c r="H279" s="141"/>
      <c r="I279" s="141"/>
      <c r="J279" s="141"/>
      <c r="K279" s="141"/>
      <c r="L279" s="141"/>
      <c r="M279" s="141"/>
      <c r="N279" s="141"/>
      <c r="O279" s="141"/>
      <c r="P279" s="141"/>
      <c r="Q279" s="141"/>
      <c r="R279" s="141"/>
      <c r="S279" s="141"/>
      <c r="T279" s="141"/>
      <c r="U279" s="141"/>
      <c r="V279" s="141"/>
      <c r="W279" s="141"/>
      <c r="X279" s="141"/>
      <c r="Y279" s="141"/>
      <c r="Z279" s="141"/>
    </row>
    <row r="280" spans="1:26" ht="15" thickBot="1" x14ac:dyDescent="0.35">
      <c r="A280" s="141"/>
      <c r="B280" s="141"/>
      <c r="C280" s="141"/>
      <c r="D280" s="141"/>
      <c r="E280" s="141"/>
      <c r="F280" s="141"/>
      <c r="G280" s="141"/>
      <c r="H280" s="141"/>
      <c r="I280" s="141"/>
      <c r="J280" s="141"/>
      <c r="K280" s="141"/>
      <c r="L280" s="141"/>
      <c r="M280" s="141"/>
      <c r="N280" s="141"/>
      <c r="O280" s="141"/>
      <c r="P280" s="141"/>
      <c r="Q280" s="141"/>
      <c r="R280" s="141"/>
      <c r="S280" s="141"/>
      <c r="T280" s="141"/>
      <c r="U280" s="141"/>
      <c r="V280" s="141"/>
      <c r="W280" s="141"/>
      <c r="X280" s="141"/>
      <c r="Y280" s="141"/>
      <c r="Z280" s="141"/>
    </row>
    <row r="281" spans="1:26" ht="15" thickBot="1" x14ac:dyDescent="0.35">
      <c r="A281" s="141"/>
      <c r="B281" s="141"/>
      <c r="C281" s="141"/>
      <c r="D281" s="141"/>
      <c r="E281" s="141"/>
      <c r="F281" s="141"/>
      <c r="G281" s="141"/>
      <c r="H281" s="141"/>
      <c r="I281" s="141"/>
      <c r="J281" s="141"/>
      <c r="K281" s="141"/>
      <c r="L281" s="141"/>
      <c r="M281" s="141"/>
      <c r="N281" s="141"/>
      <c r="O281" s="141"/>
      <c r="P281" s="141"/>
      <c r="Q281" s="141"/>
      <c r="R281" s="141"/>
      <c r="S281" s="141"/>
      <c r="T281" s="141"/>
      <c r="U281" s="141"/>
      <c r="V281" s="141"/>
      <c r="W281" s="141"/>
      <c r="X281" s="141"/>
      <c r="Y281" s="141"/>
      <c r="Z281" s="141"/>
    </row>
    <row r="282" spans="1:26" ht="15" thickBot="1" x14ac:dyDescent="0.35">
      <c r="A282" s="141"/>
      <c r="B282" s="141"/>
      <c r="C282" s="141"/>
      <c r="D282" s="141"/>
      <c r="E282" s="141"/>
      <c r="F282" s="141"/>
      <c r="G282" s="141"/>
      <c r="H282" s="141"/>
      <c r="I282" s="141"/>
      <c r="J282" s="141"/>
      <c r="K282" s="141"/>
      <c r="L282" s="141"/>
      <c r="M282" s="141"/>
      <c r="N282" s="141"/>
      <c r="O282" s="141"/>
      <c r="P282" s="141"/>
      <c r="Q282" s="141"/>
      <c r="R282" s="141"/>
      <c r="S282" s="141"/>
      <c r="T282" s="141"/>
      <c r="U282" s="141"/>
      <c r="V282" s="141"/>
      <c r="W282" s="141"/>
      <c r="X282" s="141"/>
      <c r="Y282" s="141"/>
      <c r="Z282" s="141"/>
    </row>
    <row r="283" spans="1:26" ht="15" thickBot="1" x14ac:dyDescent="0.35">
      <c r="A283" s="141"/>
      <c r="B283" s="141"/>
      <c r="C283" s="141"/>
      <c r="D283" s="141"/>
      <c r="E283" s="141"/>
      <c r="F283" s="141"/>
      <c r="G283" s="141"/>
      <c r="H283" s="141"/>
      <c r="I283" s="141"/>
      <c r="J283" s="141"/>
      <c r="K283" s="141"/>
      <c r="L283" s="141"/>
      <c r="M283" s="141"/>
      <c r="N283" s="141"/>
      <c r="O283" s="141"/>
      <c r="P283" s="141"/>
      <c r="Q283" s="141"/>
      <c r="R283" s="141"/>
      <c r="S283" s="141"/>
      <c r="T283" s="141"/>
      <c r="U283" s="141"/>
      <c r="V283" s="141"/>
      <c r="W283" s="141"/>
      <c r="X283" s="141"/>
      <c r="Y283" s="141"/>
      <c r="Z283" s="141"/>
    </row>
    <row r="284" spans="1:26" ht="15" thickBot="1" x14ac:dyDescent="0.35">
      <c r="A284" s="141"/>
      <c r="B284" s="141"/>
      <c r="C284" s="141"/>
      <c r="D284" s="141"/>
      <c r="E284" s="141"/>
      <c r="F284" s="141"/>
      <c r="G284" s="141"/>
      <c r="H284" s="141"/>
      <c r="I284" s="141"/>
      <c r="J284" s="141"/>
      <c r="K284" s="141"/>
      <c r="L284" s="141"/>
      <c r="M284" s="141"/>
      <c r="N284" s="141"/>
      <c r="O284" s="141"/>
      <c r="P284" s="141"/>
      <c r="Q284" s="141"/>
      <c r="R284" s="141"/>
      <c r="S284" s="141"/>
      <c r="T284" s="141"/>
      <c r="U284" s="141"/>
      <c r="V284" s="141"/>
      <c r="W284" s="141"/>
      <c r="X284" s="141"/>
      <c r="Y284" s="141"/>
      <c r="Z284" s="141"/>
    </row>
    <row r="285" spans="1:26" ht="15" thickBot="1" x14ac:dyDescent="0.35">
      <c r="A285" s="141"/>
      <c r="B285" s="141"/>
      <c r="C285" s="141"/>
      <c r="D285" s="141"/>
      <c r="E285" s="141"/>
      <c r="F285" s="141"/>
      <c r="G285" s="141"/>
      <c r="H285" s="141"/>
      <c r="I285" s="141"/>
      <c r="J285" s="141"/>
      <c r="K285" s="141"/>
      <c r="L285" s="141"/>
      <c r="M285" s="141"/>
      <c r="N285" s="141"/>
      <c r="O285" s="141"/>
      <c r="P285" s="141"/>
      <c r="Q285" s="141"/>
      <c r="R285" s="141"/>
      <c r="S285" s="141"/>
      <c r="T285" s="141"/>
      <c r="U285" s="141"/>
      <c r="V285" s="141"/>
      <c r="W285" s="141"/>
      <c r="X285" s="141"/>
      <c r="Y285" s="141"/>
      <c r="Z285" s="141"/>
    </row>
    <row r="286" spans="1:26" ht="15" thickBot="1" x14ac:dyDescent="0.35">
      <c r="A286" s="141"/>
      <c r="B286" s="141"/>
      <c r="C286" s="141"/>
      <c r="D286" s="141"/>
      <c r="E286" s="141"/>
      <c r="F286" s="141"/>
      <c r="G286" s="141"/>
      <c r="H286" s="141"/>
      <c r="I286" s="141"/>
      <c r="J286" s="141"/>
      <c r="K286" s="141"/>
      <c r="L286" s="141"/>
      <c r="M286" s="141"/>
      <c r="N286" s="141"/>
      <c r="O286" s="141"/>
      <c r="P286" s="141"/>
      <c r="Q286" s="141"/>
      <c r="R286" s="141"/>
      <c r="S286" s="141"/>
      <c r="T286" s="141"/>
      <c r="U286" s="141"/>
      <c r="V286" s="141"/>
      <c r="W286" s="141"/>
      <c r="X286" s="141"/>
      <c r="Y286" s="141"/>
      <c r="Z286" s="141"/>
    </row>
    <row r="287" spans="1:26" ht="15" thickBot="1" x14ac:dyDescent="0.35">
      <c r="A287" s="141"/>
      <c r="B287" s="141"/>
      <c r="C287" s="141"/>
      <c r="D287" s="141"/>
      <c r="E287" s="141"/>
      <c r="F287" s="141"/>
      <c r="G287" s="141"/>
      <c r="H287" s="141"/>
      <c r="I287" s="141"/>
      <c r="J287" s="141"/>
      <c r="K287" s="141"/>
      <c r="L287" s="141"/>
      <c r="M287" s="141"/>
      <c r="N287" s="141"/>
      <c r="O287" s="141"/>
      <c r="P287" s="141"/>
      <c r="Q287" s="141"/>
      <c r="R287" s="141"/>
      <c r="S287" s="141"/>
      <c r="T287" s="141"/>
      <c r="U287" s="141"/>
      <c r="V287" s="141"/>
      <c r="W287" s="141"/>
      <c r="X287" s="141"/>
      <c r="Y287" s="141"/>
      <c r="Z287" s="141"/>
    </row>
    <row r="288" spans="1:26" ht="15" thickBot="1" x14ac:dyDescent="0.35">
      <c r="A288" s="141"/>
      <c r="B288" s="141"/>
      <c r="C288" s="141"/>
      <c r="D288" s="141"/>
      <c r="E288" s="141"/>
      <c r="F288" s="141"/>
      <c r="G288" s="141"/>
      <c r="H288" s="141"/>
      <c r="I288" s="141"/>
      <c r="J288" s="141"/>
      <c r="K288" s="141"/>
      <c r="L288" s="141"/>
      <c r="M288" s="141"/>
      <c r="N288" s="141"/>
      <c r="O288" s="141"/>
      <c r="P288" s="141"/>
      <c r="Q288" s="141"/>
      <c r="R288" s="141"/>
      <c r="S288" s="141"/>
      <c r="T288" s="141"/>
      <c r="U288" s="141"/>
      <c r="V288" s="141"/>
      <c r="W288" s="141"/>
      <c r="X288" s="141"/>
      <c r="Y288" s="141"/>
      <c r="Z288" s="141"/>
    </row>
    <row r="289" spans="1:26" ht="15" thickBot="1" x14ac:dyDescent="0.35">
      <c r="A289" s="141"/>
      <c r="B289" s="141"/>
      <c r="C289" s="141"/>
      <c r="D289" s="141"/>
      <c r="E289" s="141"/>
      <c r="F289" s="141"/>
      <c r="G289" s="141"/>
      <c r="H289" s="141"/>
      <c r="I289" s="141"/>
      <c r="J289" s="141"/>
      <c r="K289" s="141"/>
      <c r="L289" s="141"/>
      <c r="M289" s="141"/>
      <c r="N289" s="141"/>
      <c r="O289" s="141"/>
      <c r="P289" s="141"/>
      <c r="Q289" s="141"/>
      <c r="R289" s="141"/>
      <c r="S289" s="141"/>
      <c r="T289" s="141"/>
      <c r="U289" s="141"/>
      <c r="V289" s="141"/>
      <c r="W289" s="141"/>
      <c r="X289" s="141"/>
      <c r="Y289" s="141"/>
      <c r="Z289" s="141"/>
    </row>
    <row r="290" spans="1:26" ht="15" thickBot="1" x14ac:dyDescent="0.35">
      <c r="A290" s="141"/>
      <c r="B290" s="141"/>
      <c r="C290" s="141"/>
      <c r="D290" s="141"/>
      <c r="E290" s="141"/>
      <c r="F290" s="141"/>
      <c r="G290" s="141"/>
      <c r="H290" s="141"/>
      <c r="I290" s="141"/>
      <c r="J290" s="141"/>
      <c r="K290" s="141"/>
      <c r="L290" s="141"/>
      <c r="M290" s="141"/>
      <c r="N290" s="141"/>
      <c r="O290" s="141"/>
      <c r="P290" s="141"/>
      <c r="Q290" s="141"/>
      <c r="R290" s="141"/>
      <c r="S290" s="141"/>
      <c r="T290" s="141"/>
      <c r="U290" s="141"/>
      <c r="V290" s="141"/>
      <c r="W290" s="141"/>
      <c r="X290" s="141"/>
      <c r="Y290" s="141"/>
      <c r="Z290" s="141"/>
    </row>
    <row r="291" spans="1:26" ht="15" thickBot="1" x14ac:dyDescent="0.35">
      <c r="A291" s="141"/>
      <c r="B291" s="141"/>
      <c r="C291" s="141"/>
      <c r="D291" s="141"/>
      <c r="E291" s="141"/>
      <c r="F291" s="141"/>
      <c r="G291" s="141"/>
      <c r="H291" s="141"/>
      <c r="I291" s="141"/>
      <c r="J291" s="141"/>
      <c r="K291" s="141"/>
      <c r="L291" s="141"/>
      <c r="M291" s="141"/>
      <c r="N291" s="141"/>
      <c r="O291" s="141"/>
      <c r="P291" s="141"/>
      <c r="Q291" s="141"/>
      <c r="R291" s="141"/>
      <c r="S291" s="141"/>
      <c r="T291" s="141"/>
      <c r="U291" s="141"/>
      <c r="V291" s="141"/>
      <c r="W291" s="141"/>
      <c r="X291" s="141"/>
      <c r="Y291" s="141"/>
      <c r="Z291" s="141"/>
    </row>
    <row r="292" spans="1:26" ht="15" thickBot="1" x14ac:dyDescent="0.35">
      <c r="A292" s="141"/>
      <c r="B292" s="141"/>
      <c r="C292" s="141"/>
      <c r="D292" s="141"/>
      <c r="E292" s="141"/>
      <c r="F292" s="141"/>
      <c r="G292" s="141"/>
      <c r="H292" s="141"/>
      <c r="I292" s="141"/>
      <c r="J292" s="141"/>
      <c r="K292" s="141"/>
      <c r="L292" s="141"/>
      <c r="M292" s="141"/>
      <c r="N292" s="141"/>
      <c r="O292" s="141"/>
      <c r="P292" s="141"/>
      <c r="Q292" s="141"/>
      <c r="R292" s="141"/>
      <c r="S292" s="141"/>
      <c r="T292" s="141"/>
      <c r="U292" s="141"/>
      <c r="V292" s="141"/>
      <c r="W292" s="141"/>
      <c r="X292" s="141"/>
      <c r="Y292" s="141"/>
      <c r="Z292" s="141"/>
    </row>
    <row r="293" spans="1:26" ht="15" thickBot="1" x14ac:dyDescent="0.35">
      <c r="A293" s="141"/>
      <c r="B293" s="141"/>
      <c r="C293" s="141"/>
      <c r="D293" s="141"/>
      <c r="E293" s="141"/>
      <c r="F293" s="141"/>
      <c r="G293" s="141"/>
      <c r="H293" s="141"/>
      <c r="I293" s="141"/>
      <c r="J293" s="141"/>
      <c r="K293" s="141"/>
      <c r="L293" s="141"/>
      <c r="M293" s="141"/>
      <c r="N293" s="141"/>
      <c r="O293" s="141"/>
      <c r="P293" s="141"/>
      <c r="Q293" s="141"/>
      <c r="R293" s="141"/>
      <c r="S293" s="141"/>
      <c r="T293" s="141"/>
      <c r="U293" s="141"/>
      <c r="V293" s="141"/>
      <c r="W293" s="141"/>
      <c r="X293" s="141"/>
      <c r="Y293" s="141"/>
      <c r="Z293" s="141"/>
    </row>
    <row r="294" spans="1:26" ht="15" thickBot="1" x14ac:dyDescent="0.35">
      <c r="A294" s="141"/>
      <c r="B294" s="141"/>
      <c r="C294" s="141"/>
      <c r="D294" s="141"/>
      <c r="E294" s="141"/>
      <c r="F294" s="141"/>
      <c r="G294" s="141"/>
      <c r="H294" s="141"/>
      <c r="I294" s="141"/>
      <c r="J294" s="141"/>
      <c r="K294" s="141"/>
      <c r="L294" s="141"/>
      <c r="M294" s="141"/>
      <c r="N294" s="141"/>
      <c r="O294" s="141"/>
      <c r="P294" s="141"/>
      <c r="Q294" s="141"/>
      <c r="R294" s="141"/>
      <c r="S294" s="141"/>
      <c r="T294" s="141"/>
      <c r="U294" s="141"/>
      <c r="V294" s="141"/>
      <c r="W294" s="141"/>
      <c r="X294" s="141"/>
      <c r="Y294" s="141"/>
      <c r="Z294" s="141"/>
    </row>
    <row r="295" spans="1:26" ht="15" thickBot="1" x14ac:dyDescent="0.35">
      <c r="A295" s="141"/>
      <c r="B295" s="141"/>
      <c r="C295" s="141"/>
      <c r="D295" s="141"/>
      <c r="E295" s="141"/>
      <c r="F295" s="141"/>
      <c r="G295" s="141"/>
      <c r="H295" s="141"/>
      <c r="I295" s="141"/>
      <c r="J295" s="141"/>
      <c r="K295" s="141"/>
      <c r="L295" s="141"/>
      <c r="M295" s="141"/>
      <c r="N295" s="141"/>
      <c r="O295" s="141"/>
      <c r="P295" s="141"/>
      <c r="Q295" s="141"/>
      <c r="R295" s="141"/>
      <c r="S295" s="141"/>
      <c r="T295" s="141"/>
      <c r="U295" s="141"/>
      <c r="V295" s="141"/>
      <c r="W295" s="141"/>
      <c r="X295" s="141"/>
      <c r="Y295" s="141"/>
      <c r="Z295" s="141"/>
    </row>
    <row r="296" spans="1:26" ht="15" thickBot="1" x14ac:dyDescent="0.35">
      <c r="A296" s="141"/>
      <c r="B296" s="141"/>
      <c r="C296" s="141"/>
      <c r="D296" s="141"/>
      <c r="E296" s="141"/>
      <c r="F296" s="141"/>
      <c r="G296" s="141"/>
      <c r="H296" s="141"/>
      <c r="I296" s="141"/>
      <c r="J296" s="141"/>
      <c r="K296" s="141"/>
      <c r="L296" s="141"/>
      <c r="M296" s="141"/>
      <c r="N296" s="141"/>
      <c r="O296" s="141"/>
      <c r="P296" s="141"/>
      <c r="Q296" s="141"/>
      <c r="R296" s="141"/>
      <c r="S296" s="141"/>
      <c r="T296" s="141"/>
      <c r="U296" s="141"/>
      <c r="V296" s="141"/>
      <c r="W296" s="141"/>
      <c r="X296" s="141"/>
      <c r="Y296" s="141"/>
      <c r="Z296" s="141"/>
    </row>
    <row r="297" spans="1:26" ht="15" thickBot="1" x14ac:dyDescent="0.35">
      <c r="A297" s="141"/>
      <c r="B297" s="141"/>
      <c r="C297" s="141"/>
      <c r="D297" s="141"/>
      <c r="E297" s="141"/>
      <c r="F297" s="141"/>
      <c r="G297" s="141"/>
      <c r="H297" s="141"/>
      <c r="I297" s="141"/>
      <c r="J297" s="141"/>
      <c r="K297" s="141"/>
      <c r="L297" s="141"/>
      <c r="M297" s="141"/>
      <c r="N297" s="141"/>
      <c r="O297" s="141"/>
      <c r="P297" s="141"/>
      <c r="Q297" s="141"/>
      <c r="R297" s="141"/>
      <c r="S297" s="141"/>
      <c r="T297" s="141"/>
      <c r="U297" s="141"/>
      <c r="V297" s="141"/>
      <c r="W297" s="141"/>
      <c r="X297" s="141"/>
      <c r="Y297" s="141"/>
      <c r="Z297" s="141"/>
    </row>
    <row r="298" spans="1:26" ht="15" thickBot="1" x14ac:dyDescent="0.35">
      <c r="A298" s="141"/>
      <c r="B298" s="141"/>
      <c r="C298" s="141"/>
      <c r="D298" s="141"/>
      <c r="E298" s="141"/>
      <c r="F298" s="141"/>
      <c r="G298" s="141"/>
      <c r="H298" s="141"/>
      <c r="I298" s="141"/>
      <c r="J298" s="141"/>
      <c r="K298" s="141"/>
      <c r="L298" s="141"/>
      <c r="M298" s="141"/>
      <c r="N298" s="141"/>
      <c r="O298" s="141"/>
      <c r="P298" s="141"/>
      <c r="Q298" s="141"/>
      <c r="R298" s="141"/>
      <c r="S298" s="141"/>
      <c r="T298" s="141"/>
      <c r="U298" s="141"/>
      <c r="V298" s="141"/>
      <c r="W298" s="141"/>
      <c r="X298" s="141"/>
      <c r="Y298" s="141"/>
      <c r="Z298" s="141"/>
    </row>
    <row r="299" spans="1:26" ht="15" thickBot="1" x14ac:dyDescent="0.35">
      <c r="A299" s="141"/>
      <c r="B299" s="141"/>
      <c r="C299" s="141"/>
      <c r="D299" s="141"/>
      <c r="E299" s="141"/>
      <c r="F299" s="141"/>
      <c r="G299" s="141"/>
      <c r="H299" s="141"/>
      <c r="I299" s="141"/>
      <c r="J299" s="141"/>
      <c r="K299" s="141"/>
      <c r="L299" s="141"/>
      <c r="M299" s="141"/>
      <c r="N299" s="141"/>
      <c r="O299" s="141"/>
      <c r="P299" s="141"/>
      <c r="Q299" s="141"/>
      <c r="R299" s="141"/>
      <c r="S299" s="141"/>
      <c r="T299" s="141"/>
      <c r="U299" s="141"/>
      <c r="V299" s="141"/>
      <c r="W299" s="141"/>
      <c r="X299" s="141"/>
      <c r="Y299" s="141"/>
      <c r="Z299" s="141"/>
    </row>
    <row r="300" spans="1:26" ht="15" thickBot="1" x14ac:dyDescent="0.35">
      <c r="A300" s="141"/>
      <c r="B300" s="141"/>
      <c r="C300" s="141"/>
      <c r="D300" s="141"/>
      <c r="E300" s="141"/>
      <c r="F300" s="141"/>
      <c r="G300" s="141"/>
      <c r="H300" s="141"/>
      <c r="I300" s="141"/>
      <c r="J300" s="141"/>
      <c r="K300" s="141"/>
      <c r="L300" s="141"/>
      <c r="M300" s="141"/>
      <c r="N300" s="141"/>
      <c r="O300" s="141"/>
      <c r="P300" s="141"/>
      <c r="Q300" s="141"/>
      <c r="R300" s="141"/>
      <c r="S300" s="141"/>
      <c r="T300" s="141"/>
      <c r="U300" s="141"/>
      <c r="V300" s="141"/>
      <c r="W300" s="141"/>
      <c r="X300" s="141"/>
      <c r="Y300" s="141"/>
      <c r="Z300" s="141"/>
    </row>
    <row r="301" spans="1:26" ht="15" thickBot="1" x14ac:dyDescent="0.35">
      <c r="A301" s="141"/>
      <c r="B301" s="141"/>
      <c r="C301" s="141"/>
      <c r="D301" s="141"/>
      <c r="E301" s="141"/>
      <c r="F301" s="141"/>
      <c r="G301" s="141"/>
      <c r="H301" s="141"/>
      <c r="I301" s="141"/>
      <c r="J301" s="141"/>
      <c r="K301" s="141"/>
      <c r="L301" s="141"/>
      <c r="M301" s="141"/>
      <c r="N301" s="141"/>
      <c r="O301" s="141"/>
      <c r="P301" s="141"/>
      <c r="Q301" s="141"/>
      <c r="R301" s="141"/>
      <c r="S301" s="141"/>
      <c r="T301" s="141"/>
      <c r="U301" s="141"/>
      <c r="V301" s="141"/>
      <c r="W301" s="141"/>
      <c r="X301" s="141"/>
      <c r="Y301" s="141"/>
      <c r="Z301" s="141"/>
    </row>
    <row r="302" spans="1:26" ht="15" thickBot="1" x14ac:dyDescent="0.35">
      <c r="A302" s="141"/>
      <c r="B302" s="141"/>
      <c r="C302" s="141"/>
      <c r="D302" s="141"/>
      <c r="E302" s="141"/>
      <c r="F302" s="141"/>
      <c r="G302" s="141"/>
      <c r="H302" s="141"/>
      <c r="I302" s="141"/>
      <c r="J302" s="141"/>
      <c r="K302" s="141"/>
      <c r="L302" s="141"/>
      <c r="M302" s="141"/>
      <c r="N302" s="141"/>
      <c r="O302" s="141"/>
      <c r="P302" s="141"/>
      <c r="Q302" s="141"/>
      <c r="R302" s="141"/>
      <c r="S302" s="141"/>
      <c r="T302" s="141"/>
      <c r="U302" s="141"/>
      <c r="V302" s="141"/>
      <c r="W302" s="141"/>
      <c r="X302" s="141"/>
      <c r="Y302" s="141"/>
      <c r="Z302" s="141"/>
    </row>
    <row r="303" spans="1:26" ht="15" thickBot="1" x14ac:dyDescent="0.35">
      <c r="A303" s="141"/>
      <c r="B303" s="141"/>
      <c r="C303" s="141"/>
      <c r="D303" s="141"/>
      <c r="E303" s="141"/>
      <c r="F303" s="141"/>
      <c r="G303" s="141"/>
      <c r="H303" s="141"/>
      <c r="I303" s="141"/>
      <c r="J303" s="141"/>
      <c r="K303" s="141"/>
      <c r="L303" s="141"/>
      <c r="M303" s="141"/>
      <c r="N303" s="141"/>
      <c r="O303" s="141"/>
      <c r="P303" s="141"/>
      <c r="Q303" s="141"/>
      <c r="R303" s="141"/>
      <c r="S303" s="141"/>
      <c r="T303" s="141"/>
      <c r="U303" s="141"/>
      <c r="V303" s="141"/>
      <c r="W303" s="141"/>
      <c r="X303" s="141"/>
      <c r="Y303" s="141"/>
      <c r="Z303" s="141"/>
    </row>
    <row r="304" spans="1:26" ht="15" thickBot="1" x14ac:dyDescent="0.35">
      <c r="A304" s="141"/>
      <c r="B304" s="141"/>
      <c r="C304" s="141"/>
      <c r="D304" s="141"/>
      <c r="E304" s="141"/>
      <c r="F304" s="141"/>
      <c r="G304" s="141"/>
      <c r="H304" s="141"/>
      <c r="I304" s="141"/>
      <c r="J304" s="141"/>
      <c r="K304" s="141"/>
      <c r="L304" s="141"/>
      <c r="M304" s="141"/>
      <c r="N304" s="141"/>
      <c r="O304" s="141"/>
      <c r="P304" s="141"/>
      <c r="Q304" s="141"/>
      <c r="R304" s="141"/>
      <c r="S304" s="141"/>
      <c r="T304" s="141"/>
      <c r="U304" s="141"/>
      <c r="V304" s="141"/>
      <c r="W304" s="141"/>
      <c r="X304" s="141"/>
      <c r="Y304" s="141"/>
      <c r="Z304" s="141"/>
    </row>
    <row r="305" spans="1:26" ht="15" thickBot="1" x14ac:dyDescent="0.35">
      <c r="A305" s="141"/>
      <c r="B305" s="141"/>
      <c r="C305" s="141"/>
      <c r="D305" s="141"/>
      <c r="E305" s="141"/>
      <c r="F305" s="141"/>
      <c r="G305" s="141"/>
      <c r="H305" s="141"/>
      <c r="I305" s="141"/>
      <c r="J305" s="141"/>
      <c r="K305" s="141"/>
      <c r="L305" s="141"/>
      <c r="M305" s="141"/>
      <c r="N305" s="141"/>
      <c r="O305" s="141"/>
      <c r="P305" s="141"/>
      <c r="Q305" s="141"/>
      <c r="R305" s="141"/>
      <c r="S305" s="141"/>
      <c r="T305" s="141"/>
      <c r="U305" s="141"/>
      <c r="V305" s="141"/>
      <c r="W305" s="141"/>
      <c r="X305" s="141"/>
      <c r="Y305" s="141"/>
      <c r="Z305" s="141"/>
    </row>
    <row r="306" spans="1:26" ht="15" thickBot="1" x14ac:dyDescent="0.35">
      <c r="A306" s="141"/>
      <c r="B306" s="141"/>
      <c r="C306" s="141"/>
      <c r="D306" s="141"/>
      <c r="E306" s="141"/>
      <c r="F306" s="141"/>
      <c r="G306" s="141"/>
      <c r="H306" s="141"/>
      <c r="I306" s="141"/>
      <c r="J306" s="141"/>
      <c r="K306" s="141"/>
      <c r="L306" s="141"/>
      <c r="M306" s="141"/>
      <c r="N306" s="141"/>
      <c r="O306" s="141"/>
      <c r="P306" s="141"/>
      <c r="Q306" s="141"/>
      <c r="R306" s="141"/>
      <c r="S306" s="141"/>
      <c r="T306" s="141"/>
      <c r="U306" s="141"/>
      <c r="V306" s="141"/>
      <c r="W306" s="141"/>
      <c r="X306" s="141"/>
      <c r="Y306" s="141"/>
      <c r="Z306" s="141"/>
    </row>
    <row r="307" spans="1:26" ht="15" thickBot="1" x14ac:dyDescent="0.35">
      <c r="A307" s="141"/>
      <c r="B307" s="141"/>
      <c r="C307" s="141"/>
      <c r="D307" s="141"/>
      <c r="E307" s="141"/>
      <c r="F307" s="141"/>
      <c r="G307" s="141"/>
      <c r="H307" s="141"/>
      <c r="I307" s="141"/>
      <c r="J307" s="141"/>
      <c r="K307" s="141"/>
      <c r="L307" s="141"/>
      <c r="M307" s="141"/>
      <c r="N307" s="141"/>
      <c r="O307" s="141"/>
      <c r="P307" s="141"/>
      <c r="Q307" s="141"/>
      <c r="R307" s="141"/>
      <c r="S307" s="141"/>
      <c r="T307" s="141"/>
      <c r="U307" s="141"/>
      <c r="V307" s="141"/>
      <c r="W307" s="141"/>
      <c r="X307" s="141"/>
      <c r="Y307" s="141"/>
      <c r="Z307" s="141"/>
    </row>
    <row r="308" spans="1:26" ht="15" thickBot="1" x14ac:dyDescent="0.35">
      <c r="A308" s="141"/>
      <c r="B308" s="141"/>
      <c r="C308" s="141"/>
      <c r="D308" s="141"/>
      <c r="E308" s="141"/>
      <c r="F308" s="141"/>
      <c r="G308" s="141"/>
      <c r="H308" s="141"/>
      <c r="I308" s="141"/>
      <c r="J308" s="141"/>
      <c r="K308" s="141"/>
      <c r="L308" s="141"/>
      <c r="M308" s="141"/>
      <c r="N308" s="141"/>
      <c r="O308" s="141"/>
      <c r="P308" s="141"/>
      <c r="Q308" s="141"/>
      <c r="R308" s="141"/>
      <c r="S308" s="141"/>
      <c r="T308" s="141"/>
      <c r="U308" s="141"/>
      <c r="V308" s="141"/>
      <c r="W308" s="141"/>
      <c r="X308" s="141"/>
      <c r="Y308" s="141"/>
      <c r="Z308" s="141"/>
    </row>
    <row r="309" spans="1:26" ht="15" thickBot="1" x14ac:dyDescent="0.35">
      <c r="A309" s="141"/>
      <c r="B309" s="141"/>
      <c r="C309" s="141"/>
      <c r="D309" s="141"/>
      <c r="E309" s="141"/>
      <c r="F309" s="141"/>
      <c r="G309" s="141"/>
      <c r="H309" s="141"/>
      <c r="I309" s="141"/>
      <c r="J309" s="141"/>
      <c r="K309" s="141"/>
      <c r="L309" s="141"/>
      <c r="M309" s="141"/>
      <c r="N309" s="141"/>
      <c r="O309" s="141"/>
      <c r="P309" s="141"/>
      <c r="Q309" s="141"/>
      <c r="R309" s="141"/>
      <c r="S309" s="141"/>
      <c r="T309" s="141"/>
      <c r="U309" s="141"/>
      <c r="V309" s="141"/>
      <c r="W309" s="141"/>
      <c r="X309" s="141"/>
      <c r="Y309" s="141"/>
      <c r="Z309" s="141"/>
    </row>
    <row r="310" spans="1:26" ht="15" thickBot="1" x14ac:dyDescent="0.35">
      <c r="A310" s="141"/>
      <c r="B310" s="141"/>
      <c r="C310" s="141"/>
      <c r="D310" s="141"/>
      <c r="E310" s="141"/>
      <c r="F310" s="141"/>
      <c r="G310" s="141"/>
      <c r="H310" s="141"/>
      <c r="I310" s="141"/>
      <c r="J310" s="141"/>
      <c r="K310" s="141"/>
      <c r="L310" s="141"/>
      <c r="M310" s="141"/>
      <c r="N310" s="141"/>
      <c r="O310" s="141"/>
      <c r="P310" s="141"/>
      <c r="Q310" s="141"/>
      <c r="R310" s="141"/>
      <c r="S310" s="141"/>
      <c r="T310" s="141"/>
      <c r="U310" s="141"/>
      <c r="V310" s="141"/>
      <c r="W310" s="141"/>
      <c r="X310" s="141"/>
      <c r="Y310" s="141"/>
      <c r="Z310" s="141"/>
    </row>
    <row r="311" spans="1:26" ht="15" thickBot="1" x14ac:dyDescent="0.35">
      <c r="A311" s="141"/>
      <c r="B311" s="141"/>
      <c r="C311" s="141"/>
      <c r="D311" s="141"/>
      <c r="E311" s="141"/>
      <c r="F311" s="141"/>
      <c r="G311" s="141"/>
      <c r="H311" s="141"/>
      <c r="I311" s="141"/>
      <c r="J311" s="141"/>
      <c r="K311" s="141"/>
      <c r="L311" s="141"/>
      <c r="M311" s="141"/>
      <c r="N311" s="141"/>
      <c r="O311" s="141"/>
      <c r="P311" s="141"/>
      <c r="Q311" s="141"/>
      <c r="R311" s="141"/>
      <c r="S311" s="141"/>
      <c r="T311" s="141"/>
      <c r="U311" s="141"/>
      <c r="V311" s="141"/>
      <c r="W311" s="141"/>
      <c r="X311" s="141"/>
      <c r="Y311" s="141"/>
      <c r="Z311" s="141"/>
    </row>
    <row r="312" spans="1:26" ht="15" thickBot="1" x14ac:dyDescent="0.35">
      <c r="A312" s="141"/>
      <c r="B312" s="141"/>
      <c r="C312" s="141"/>
      <c r="D312" s="141"/>
      <c r="E312" s="141"/>
      <c r="F312" s="141"/>
      <c r="G312" s="141"/>
      <c r="H312" s="141"/>
      <c r="I312" s="141"/>
      <c r="J312" s="141"/>
      <c r="K312" s="141"/>
      <c r="L312" s="141"/>
      <c r="M312" s="141"/>
      <c r="N312" s="141"/>
      <c r="O312" s="141"/>
      <c r="P312" s="141"/>
      <c r="Q312" s="141"/>
      <c r="R312" s="141"/>
      <c r="S312" s="141"/>
      <c r="T312" s="141"/>
      <c r="U312" s="141"/>
      <c r="V312" s="141"/>
      <c r="W312" s="141"/>
      <c r="X312" s="141"/>
      <c r="Y312" s="141"/>
      <c r="Z312" s="141"/>
    </row>
    <row r="313" spans="1:26" ht="15" thickBot="1" x14ac:dyDescent="0.35">
      <c r="A313" s="141"/>
      <c r="B313" s="141"/>
      <c r="C313" s="141"/>
      <c r="D313" s="141"/>
      <c r="E313" s="141"/>
      <c r="F313" s="141"/>
      <c r="G313" s="141"/>
      <c r="H313" s="141"/>
      <c r="I313" s="141"/>
      <c r="J313" s="141"/>
      <c r="K313" s="141"/>
      <c r="L313" s="141"/>
      <c r="M313" s="141"/>
      <c r="N313" s="141"/>
      <c r="O313" s="141"/>
      <c r="P313" s="141"/>
      <c r="Q313" s="141"/>
      <c r="R313" s="141"/>
      <c r="S313" s="141"/>
      <c r="T313" s="141"/>
      <c r="U313" s="141"/>
      <c r="V313" s="141"/>
      <c r="W313" s="141"/>
      <c r="X313" s="141"/>
      <c r="Y313" s="141"/>
      <c r="Z313" s="141"/>
    </row>
    <row r="314" spans="1:26" ht="15" thickBot="1" x14ac:dyDescent="0.35">
      <c r="A314" s="141"/>
      <c r="B314" s="141"/>
      <c r="C314" s="141"/>
      <c r="D314" s="141"/>
      <c r="E314" s="141"/>
      <c r="F314" s="141"/>
      <c r="G314" s="141"/>
      <c r="H314" s="141"/>
      <c r="I314" s="141"/>
      <c r="J314" s="141"/>
      <c r="K314" s="141"/>
      <c r="L314" s="141"/>
      <c r="M314" s="141"/>
      <c r="N314" s="141"/>
      <c r="O314" s="141"/>
      <c r="P314" s="141"/>
      <c r="Q314" s="141"/>
      <c r="R314" s="141"/>
      <c r="S314" s="141"/>
      <c r="T314" s="141"/>
      <c r="U314" s="141"/>
      <c r="V314" s="141"/>
      <c r="W314" s="141"/>
      <c r="X314" s="141"/>
      <c r="Y314" s="141"/>
      <c r="Z314" s="141"/>
    </row>
    <row r="315" spans="1:26" ht="15" thickBot="1" x14ac:dyDescent="0.35">
      <c r="A315" s="141"/>
      <c r="B315" s="141"/>
      <c r="C315" s="141"/>
      <c r="D315" s="141"/>
      <c r="E315" s="141"/>
      <c r="F315" s="141"/>
      <c r="G315" s="141"/>
      <c r="H315" s="141"/>
      <c r="I315" s="141"/>
      <c r="J315" s="141"/>
      <c r="K315" s="141"/>
      <c r="L315" s="141"/>
      <c r="M315" s="141"/>
      <c r="N315" s="141"/>
      <c r="O315" s="141"/>
      <c r="P315" s="141"/>
      <c r="Q315" s="141"/>
      <c r="R315" s="141"/>
      <c r="S315" s="141"/>
      <c r="T315" s="141"/>
      <c r="U315" s="141"/>
      <c r="V315" s="141"/>
      <c r="W315" s="141"/>
      <c r="X315" s="141"/>
      <c r="Y315" s="141"/>
      <c r="Z315" s="141"/>
    </row>
    <row r="316" spans="1:26" ht="15" thickBot="1" x14ac:dyDescent="0.35">
      <c r="A316" s="141"/>
      <c r="B316" s="141"/>
      <c r="C316" s="141"/>
      <c r="D316" s="141"/>
      <c r="E316" s="141"/>
      <c r="F316" s="141"/>
      <c r="G316" s="141"/>
      <c r="H316" s="141"/>
      <c r="I316" s="141"/>
      <c r="J316" s="141"/>
      <c r="K316" s="141"/>
      <c r="L316" s="141"/>
      <c r="M316" s="141"/>
      <c r="N316" s="141"/>
      <c r="O316" s="141"/>
      <c r="P316" s="141"/>
      <c r="Q316" s="141"/>
      <c r="R316" s="141"/>
      <c r="S316" s="141"/>
      <c r="T316" s="141"/>
      <c r="U316" s="141"/>
      <c r="V316" s="141"/>
      <c r="W316" s="141"/>
      <c r="X316" s="141"/>
      <c r="Y316" s="141"/>
      <c r="Z316" s="141"/>
    </row>
    <row r="317" spans="1:26" ht="15" thickBot="1" x14ac:dyDescent="0.35">
      <c r="A317" s="141"/>
      <c r="B317" s="141"/>
      <c r="C317" s="141"/>
      <c r="D317" s="141"/>
      <c r="E317" s="141"/>
      <c r="F317" s="141"/>
      <c r="G317" s="141"/>
      <c r="H317" s="141"/>
      <c r="I317" s="141"/>
      <c r="J317" s="141"/>
      <c r="K317" s="141"/>
      <c r="L317" s="141"/>
      <c r="M317" s="141"/>
      <c r="N317" s="141"/>
      <c r="O317" s="141"/>
      <c r="P317" s="141"/>
      <c r="Q317" s="141"/>
      <c r="R317" s="141"/>
      <c r="S317" s="141"/>
      <c r="T317" s="141"/>
      <c r="U317" s="141"/>
      <c r="V317" s="141"/>
      <c r="W317" s="141"/>
      <c r="X317" s="141"/>
      <c r="Y317" s="141"/>
      <c r="Z317" s="141"/>
    </row>
    <row r="318" spans="1:26" ht="15" thickBot="1" x14ac:dyDescent="0.35">
      <c r="A318" s="141"/>
      <c r="B318" s="141"/>
      <c r="C318" s="141"/>
      <c r="D318" s="141"/>
      <c r="E318" s="141"/>
      <c r="F318" s="141"/>
      <c r="G318" s="141"/>
      <c r="H318" s="141"/>
      <c r="I318" s="141"/>
      <c r="J318" s="141"/>
      <c r="K318" s="141"/>
      <c r="L318" s="141"/>
      <c r="M318" s="141"/>
      <c r="N318" s="141"/>
      <c r="O318" s="141"/>
      <c r="P318" s="141"/>
      <c r="Q318" s="141"/>
      <c r="R318" s="141"/>
      <c r="S318" s="141"/>
      <c r="T318" s="141"/>
      <c r="U318" s="141"/>
      <c r="V318" s="141"/>
      <c r="W318" s="141"/>
      <c r="X318" s="141"/>
      <c r="Y318" s="141"/>
      <c r="Z318" s="141"/>
    </row>
    <row r="319" spans="1:26" ht="15" thickBot="1" x14ac:dyDescent="0.35">
      <c r="A319" s="141"/>
      <c r="B319" s="141"/>
      <c r="C319" s="141"/>
      <c r="D319" s="141"/>
      <c r="E319" s="141"/>
      <c r="F319" s="141"/>
      <c r="G319" s="141"/>
      <c r="H319" s="141"/>
      <c r="I319" s="141"/>
      <c r="J319" s="141"/>
      <c r="K319" s="141"/>
      <c r="L319" s="141"/>
      <c r="M319" s="141"/>
      <c r="N319" s="141"/>
      <c r="O319" s="141"/>
      <c r="P319" s="141"/>
      <c r="Q319" s="141"/>
      <c r="R319" s="141"/>
      <c r="S319" s="141"/>
      <c r="T319" s="141"/>
      <c r="U319" s="141"/>
      <c r="V319" s="141"/>
      <c r="W319" s="141"/>
      <c r="X319" s="141"/>
      <c r="Y319" s="141"/>
      <c r="Z319" s="141"/>
    </row>
    <row r="320" spans="1:26" ht="15" thickBot="1" x14ac:dyDescent="0.35">
      <c r="A320" s="141"/>
      <c r="B320" s="141"/>
      <c r="C320" s="141"/>
      <c r="D320" s="141"/>
      <c r="E320" s="141"/>
      <c r="F320" s="141"/>
      <c r="G320" s="141"/>
      <c r="H320" s="141"/>
      <c r="I320" s="141"/>
      <c r="J320" s="141"/>
      <c r="K320" s="141"/>
      <c r="L320" s="141"/>
      <c r="M320" s="141"/>
      <c r="N320" s="141"/>
      <c r="O320" s="141"/>
      <c r="P320" s="141"/>
      <c r="Q320" s="141"/>
      <c r="R320" s="141"/>
      <c r="S320" s="141"/>
      <c r="T320" s="141"/>
      <c r="U320" s="141"/>
      <c r="V320" s="141"/>
      <c r="W320" s="141"/>
      <c r="X320" s="141"/>
      <c r="Y320" s="141"/>
      <c r="Z320" s="141"/>
    </row>
    <row r="321" spans="1:26" ht="15" thickBot="1" x14ac:dyDescent="0.35">
      <c r="A321" s="141"/>
      <c r="B321" s="141"/>
      <c r="C321" s="141"/>
      <c r="D321" s="141"/>
      <c r="E321" s="141"/>
      <c r="F321" s="141"/>
      <c r="G321" s="141"/>
      <c r="H321" s="141"/>
      <c r="I321" s="141"/>
      <c r="J321" s="141"/>
      <c r="K321" s="141"/>
      <c r="L321" s="141"/>
      <c r="M321" s="141"/>
      <c r="N321" s="141"/>
      <c r="O321" s="141"/>
      <c r="P321" s="141"/>
      <c r="Q321" s="141"/>
      <c r="R321" s="141"/>
      <c r="S321" s="141"/>
      <c r="T321" s="141"/>
      <c r="U321" s="141"/>
      <c r="V321" s="141"/>
      <c r="W321" s="141"/>
      <c r="X321" s="141"/>
      <c r="Y321" s="141"/>
      <c r="Z321" s="141"/>
    </row>
    <row r="322" spans="1:26" ht="15" thickBot="1" x14ac:dyDescent="0.35">
      <c r="A322" s="141"/>
      <c r="B322" s="141"/>
      <c r="C322" s="141"/>
      <c r="D322" s="141"/>
      <c r="E322" s="141"/>
      <c r="F322" s="141"/>
      <c r="G322" s="141"/>
      <c r="H322" s="141"/>
      <c r="I322" s="141"/>
      <c r="J322" s="141"/>
      <c r="K322" s="141"/>
      <c r="L322" s="141"/>
      <c r="M322" s="141"/>
      <c r="N322" s="141"/>
      <c r="O322" s="141"/>
      <c r="P322" s="141"/>
      <c r="Q322" s="141"/>
      <c r="R322" s="141"/>
      <c r="S322" s="141"/>
      <c r="T322" s="141"/>
      <c r="U322" s="141"/>
      <c r="V322" s="141"/>
      <c r="W322" s="141"/>
      <c r="X322" s="141"/>
      <c r="Y322" s="141"/>
      <c r="Z322" s="141"/>
    </row>
    <row r="323" spans="1:26" ht="15" thickBot="1" x14ac:dyDescent="0.35">
      <c r="A323" s="141"/>
      <c r="B323" s="141"/>
      <c r="C323" s="141"/>
      <c r="D323" s="141"/>
      <c r="E323" s="141"/>
      <c r="F323" s="141"/>
      <c r="G323" s="141"/>
      <c r="H323" s="141"/>
      <c r="I323" s="141"/>
      <c r="J323" s="141"/>
      <c r="K323" s="141"/>
      <c r="L323" s="141"/>
      <c r="M323" s="141"/>
      <c r="N323" s="141"/>
      <c r="O323" s="141"/>
      <c r="P323" s="141"/>
      <c r="Q323" s="141"/>
      <c r="R323" s="141"/>
      <c r="S323" s="141"/>
      <c r="T323" s="141"/>
      <c r="U323" s="141"/>
      <c r="V323" s="141"/>
      <c r="W323" s="141"/>
      <c r="X323" s="141"/>
      <c r="Y323" s="141"/>
      <c r="Z323" s="141"/>
    </row>
    <row r="324" spans="1:26" ht="15" thickBot="1" x14ac:dyDescent="0.35">
      <c r="A324" s="141"/>
      <c r="B324" s="141"/>
      <c r="C324" s="141"/>
      <c r="D324" s="141"/>
      <c r="E324" s="141"/>
      <c r="F324" s="141"/>
      <c r="G324" s="141"/>
      <c r="H324" s="141"/>
      <c r="I324" s="141"/>
      <c r="J324" s="141"/>
      <c r="K324" s="141"/>
      <c r="L324" s="141"/>
      <c r="M324" s="141"/>
      <c r="N324" s="141"/>
      <c r="O324" s="141"/>
      <c r="P324" s="141"/>
      <c r="Q324" s="141"/>
      <c r="R324" s="141"/>
      <c r="S324" s="141"/>
      <c r="T324" s="141"/>
      <c r="U324" s="141"/>
      <c r="V324" s="141"/>
      <c r="W324" s="141"/>
      <c r="X324" s="141"/>
      <c r="Y324" s="141"/>
      <c r="Z324" s="141"/>
    </row>
    <row r="325" spans="1:26" ht="15" thickBot="1" x14ac:dyDescent="0.35">
      <c r="A325" s="141"/>
      <c r="B325" s="141"/>
      <c r="C325" s="141"/>
      <c r="D325" s="141"/>
      <c r="E325" s="141"/>
      <c r="F325" s="141"/>
      <c r="G325" s="141"/>
      <c r="H325" s="141"/>
      <c r="I325" s="141"/>
      <c r="J325" s="141"/>
      <c r="K325" s="141"/>
      <c r="L325" s="141"/>
      <c r="M325" s="141"/>
      <c r="N325" s="141"/>
      <c r="O325" s="141"/>
      <c r="P325" s="141"/>
      <c r="Q325" s="141"/>
      <c r="R325" s="141"/>
      <c r="S325" s="141"/>
      <c r="T325" s="141"/>
      <c r="U325" s="141"/>
      <c r="V325" s="141"/>
      <c r="W325" s="141"/>
      <c r="X325" s="141"/>
      <c r="Y325" s="141"/>
      <c r="Z325" s="141"/>
    </row>
    <row r="326" spans="1:26" ht="15" thickBot="1" x14ac:dyDescent="0.35">
      <c r="A326" s="141"/>
      <c r="B326" s="141"/>
      <c r="C326" s="141"/>
      <c r="D326" s="141"/>
      <c r="E326" s="141"/>
      <c r="F326" s="141"/>
      <c r="G326" s="141"/>
      <c r="H326" s="141"/>
      <c r="I326" s="141"/>
      <c r="J326" s="141"/>
      <c r="K326" s="141"/>
      <c r="L326" s="141"/>
      <c r="M326" s="141"/>
      <c r="N326" s="141"/>
      <c r="O326" s="141"/>
      <c r="P326" s="141"/>
      <c r="Q326" s="141"/>
      <c r="R326" s="141"/>
      <c r="S326" s="141"/>
      <c r="T326" s="141"/>
      <c r="U326" s="141"/>
      <c r="V326" s="141"/>
      <c r="W326" s="141"/>
      <c r="X326" s="141"/>
      <c r="Y326" s="141"/>
      <c r="Z326" s="141"/>
    </row>
    <row r="327" spans="1:26" ht="15" thickBot="1" x14ac:dyDescent="0.35">
      <c r="A327" s="141"/>
      <c r="B327" s="141"/>
      <c r="C327" s="141"/>
      <c r="D327" s="141"/>
      <c r="E327" s="141"/>
      <c r="F327" s="141"/>
      <c r="G327" s="141"/>
      <c r="H327" s="141"/>
      <c r="I327" s="141"/>
      <c r="J327" s="141"/>
      <c r="K327" s="141"/>
      <c r="L327" s="141"/>
      <c r="M327" s="141"/>
      <c r="N327" s="141"/>
      <c r="O327" s="141"/>
      <c r="P327" s="141"/>
      <c r="Q327" s="141"/>
      <c r="R327" s="141"/>
      <c r="S327" s="141"/>
      <c r="T327" s="141"/>
      <c r="U327" s="141"/>
      <c r="V327" s="141"/>
      <c r="W327" s="141"/>
      <c r="X327" s="141"/>
      <c r="Y327" s="141"/>
      <c r="Z327" s="141"/>
    </row>
    <row r="328" spans="1:26" ht="15" thickBot="1" x14ac:dyDescent="0.35">
      <c r="A328" s="141"/>
      <c r="B328" s="141"/>
      <c r="C328" s="141"/>
      <c r="D328" s="141"/>
      <c r="E328" s="141"/>
      <c r="F328" s="141"/>
      <c r="G328" s="141"/>
      <c r="H328" s="141"/>
      <c r="I328" s="141"/>
      <c r="J328" s="141"/>
      <c r="K328" s="141"/>
      <c r="L328" s="141"/>
      <c r="M328" s="141"/>
      <c r="N328" s="141"/>
      <c r="O328" s="141"/>
      <c r="P328" s="141"/>
      <c r="Q328" s="141"/>
      <c r="R328" s="141"/>
      <c r="S328" s="141"/>
      <c r="T328" s="141"/>
      <c r="U328" s="141"/>
      <c r="V328" s="141"/>
      <c r="W328" s="141"/>
      <c r="X328" s="141"/>
      <c r="Y328" s="141"/>
      <c r="Z328" s="141"/>
    </row>
    <row r="329" spans="1:26" ht="15" thickBot="1" x14ac:dyDescent="0.35">
      <c r="A329" s="141"/>
      <c r="B329" s="141"/>
      <c r="C329" s="141"/>
      <c r="D329" s="141"/>
      <c r="E329" s="141"/>
      <c r="F329" s="141"/>
      <c r="G329" s="141"/>
      <c r="H329" s="141"/>
      <c r="I329" s="141"/>
      <c r="J329" s="141"/>
      <c r="K329" s="141"/>
      <c r="L329" s="141"/>
      <c r="M329" s="141"/>
      <c r="N329" s="141"/>
      <c r="O329" s="141"/>
      <c r="P329" s="141"/>
      <c r="Q329" s="141"/>
      <c r="R329" s="141"/>
      <c r="S329" s="141"/>
      <c r="T329" s="141"/>
      <c r="U329" s="141"/>
      <c r="V329" s="141"/>
      <c r="W329" s="141"/>
      <c r="X329" s="141"/>
      <c r="Y329" s="141"/>
      <c r="Z329" s="141"/>
    </row>
    <row r="330" spans="1:26" ht="15" thickBot="1" x14ac:dyDescent="0.35">
      <c r="A330" s="141"/>
      <c r="B330" s="141"/>
      <c r="C330" s="141"/>
      <c r="D330" s="141"/>
      <c r="E330" s="141"/>
      <c r="F330" s="141"/>
      <c r="G330" s="141"/>
      <c r="H330" s="141"/>
      <c r="I330" s="141"/>
      <c r="J330" s="141"/>
      <c r="K330" s="141"/>
      <c r="L330" s="141"/>
      <c r="M330" s="141"/>
      <c r="N330" s="141"/>
      <c r="O330" s="141"/>
      <c r="P330" s="141"/>
      <c r="Q330" s="141"/>
      <c r="R330" s="141"/>
      <c r="S330" s="141"/>
      <c r="T330" s="141"/>
      <c r="U330" s="141"/>
      <c r="V330" s="141"/>
      <c r="W330" s="141"/>
      <c r="X330" s="141"/>
      <c r="Y330" s="141"/>
      <c r="Z330" s="141"/>
    </row>
    <row r="331" spans="1:26" ht="15" thickBot="1" x14ac:dyDescent="0.35">
      <c r="A331" s="141"/>
      <c r="B331" s="141"/>
      <c r="C331" s="141"/>
      <c r="D331" s="141"/>
      <c r="E331" s="141"/>
      <c r="F331" s="141"/>
      <c r="G331" s="141"/>
      <c r="H331" s="141"/>
      <c r="I331" s="141"/>
      <c r="J331" s="141"/>
      <c r="K331" s="141"/>
      <c r="L331" s="141"/>
      <c r="M331" s="141"/>
      <c r="N331" s="141"/>
      <c r="O331" s="141"/>
      <c r="P331" s="141"/>
      <c r="Q331" s="141"/>
      <c r="R331" s="141"/>
      <c r="S331" s="141"/>
      <c r="T331" s="141"/>
      <c r="U331" s="141"/>
      <c r="V331" s="141"/>
      <c r="W331" s="141"/>
      <c r="X331" s="141"/>
      <c r="Y331" s="141"/>
      <c r="Z331" s="141"/>
    </row>
    <row r="332" spans="1:26" ht="15" thickBot="1" x14ac:dyDescent="0.35">
      <c r="A332" s="141"/>
      <c r="B332" s="141"/>
      <c r="C332" s="141"/>
      <c r="D332" s="141"/>
      <c r="E332" s="141"/>
      <c r="F332" s="141"/>
      <c r="G332" s="141"/>
      <c r="H332" s="141"/>
      <c r="I332" s="141"/>
      <c r="J332" s="141"/>
      <c r="K332" s="141"/>
      <c r="L332" s="141"/>
      <c r="M332" s="141"/>
      <c r="N332" s="141"/>
      <c r="O332" s="141"/>
      <c r="P332" s="141"/>
      <c r="Q332" s="141"/>
      <c r="R332" s="141"/>
      <c r="S332" s="141"/>
      <c r="T332" s="141"/>
      <c r="U332" s="141"/>
      <c r="V332" s="141"/>
      <c r="W332" s="141"/>
      <c r="X332" s="141"/>
      <c r="Y332" s="141"/>
      <c r="Z332" s="141"/>
    </row>
    <row r="333" spans="1:26" ht="15" thickBot="1" x14ac:dyDescent="0.35">
      <c r="A333" s="141"/>
      <c r="B333" s="141"/>
      <c r="C333" s="141"/>
      <c r="D333" s="141"/>
      <c r="E333" s="141"/>
      <c r="F333" s="141"/>
      <c r="G333" s="141"/>
      <c r="H333" s="141"/>
      <c r="I333" s="141"/>
      <c r="J333" s="141"/>
      <c r="K333" s="141"/>
      <c r="L333" s="141"/>
      <c r="M333" s="141"/>
      <c r="N333" s="141"/>
      <c r="O333" s="141"/>
      <c r="P333" s="141"/>
      <c r="Q333" s="141"/>
      <c r="R333" s="141"/>
      <c r="S333" s="141"/>
      <c r="T333" s="141"/>
      <c r="U333" s="141"/>
      <c r="V333" s="141"/>
      <c r="W333" s="141"/>
      <c r="X333" s="141"/>
      <c r="Y333" s="141"/>
      <c r="Z333" s="141"/>
    </row>
    <row r="334" spans="1:26" ht="15" thickBot="1" x14ac:dyDescent="0.35">
      <c r="A334" s="141"/>
      <c r="B334" s="141"/>
      <c r="C334" s="141"/>
      <c r="D334" s="141"/>
      <c r="E334" s="141"/>
      <c r="F334" s="141"/>
      <c r="G334" s="141"/>
      <c r="H334" s="141"/>
      <c r="I334" s="141"/>
      <c r="J334" s="141"/>
      <c r="K334" s="141"/>
      <c r="L334" s="141"/>
      <c r="M334" s="141"/>
      <c r="N334" s="141"/>
      <c r="O334" s="141"/>
      <c r="P334" s="141"/>
      <c r="Q334" s="141"/>
      <c r="R334" s="141"/>
      <c r="S334" s="141"/>
      <c r="T334" s="141"/>
      <c r="U334" s="141"/>
      <c r="V334" s="141"/>
      <c r="W334" s="141"/>
      <c r="X334" s="141"/>
      <c r="Y334" s="141"/>
      <c r="Z334" s="141"/>
    </row>
    <row r="335" spans="1:26" ht="15" thickBot="1" x14ac:dyDescent="0.35">
      <c r="A335" s="141"/>
      <c r="B335" s="141"/>
      <c r="C335" s="141"/>
      <c r="D335" s="141"/>
      <c r="E335" s="141"/>
      <c r="F335" s="141"/>
      <c r="G335" s="141"/>
      <c r="H335" s="141"/>
      <c r="I335" s="141"/>
      <c r="J335" s="141"/>
      <c r="K335" s="141"/>
      <c r="L335" s="141"/>
      <c r="M335" s="141"/>
      <c r="N335" s="141"/>
      <c r="O335" s="141"/>
      <c r="P335" s="141"/>
      <c r="Q335" s="141"/>
      <c r="R335" s="141"/>
      <c r="S335" s="141"/>
      <c r="T335" s="141"/>
      <c r="U335" s="141"/>
      <c r="V335" s="141"/>
      <c r="W335" s="141"/>
      <c r="X335" s="141"/>
      <c r="Y335" s="141"/>
      <c r="Z335" s="141"/>
    </row>
    <row r="336" spans="1:26" ht="15" thickBot="1" x14ac:dyDescent="0.35">
      <c r="A336" s="141"/>
      <c r="B336" s="141"/>
      <c r="C336" s="141"/>
      <c r="D336" s="141"/>
      <c r="E336" s="141"/>
      <c r="F336" s="141"/>
      <c r="G336" s="141"/>
      <c r="H336" s="141"/>
      <c r="I336" s="141"/>
      <c r="J336" s="141"/>
      <c r="K336" s="141"/>
      <c r="L336" s="141"/>
      <c r="M336" s="141"/>
      <c r="N336" s="141"/>
      <c r="O336" s="141"/>
      <c r="P336" s="141"/>
      <c r="Q336" s="141"/>
      <c r="R336" s="141"/>
      <c r="S336" s="141"/>
      <c r="T336" s="141"/>
      <c r="U336" s="141"/>
      <c r="V336" s="141"/>
      <c r="W336" s="141"/>
      <c r="X336" s="141"/>
      <c r="Y336" s="141"/>
      <c r="Z336" s="141"/>
    </row>
    <row r="337" spans="1:26" ht="15" thickBot="1" x14ac:dyDescent="0.35">
      <c r="A337" s="141"/>
      <c r="B337" s="141"/>
      <c r="C337" s="141"/>
      <c r="D337" s="141"/>
      <c r="E337" s="141"/>
      <c r="F337" s="141"/>
      <c r="G337" s="141"/>
      <c r="H337" s="141"/>
      <c r="I337" s="141"/>
      <c r="J337" s="141"/>
      <c r="K337" s="141"/>
      <c r="L337" s="141"/>
      <c r="M337" s="141"/>
      <c r="N337" s="141"/>
      <c r="O337" s="141"/>
      <c r="P337" s="141"/>
      <c r="Q337" s="141"/>
      <c r="R337" s="141"/>
      <c r="S337" s="141"/>
      <c r="T337" s="141"/>
      <c r="U337" s="141"/>
      <c r="V337" s="141"/>
      <c r="W337" s="141"/>
      <c r="X337" s="141"/>
      <c r="Y337" s="141"/>
      <c r="Z337" s="141"/>
    </row>
    <row r="338" spans="1:26" ht="15" thickBot="1" x14ac:dyDescent="0.35">
      <c r="A338" s="141"/>
      <c r="B338" s="141"/>
      <c r="C338" s="141"/>
      <c r="D338" s="141"/>
      <c r="E338" s="141"/>
      <c r="F338" s="141"/>
      <c r="G338" s="141"/>
      <c r="H338" s="141"/>
      <c r="I338" s="141"/>
      <c r="J338" s="141"/>
      <c r="K338" s="141"/>
      <c r="L338" s="141"/>
      <c r="M338" s="141"/>
      <c r="N338" s="141"/>
      <c r="O338" s="141"/>
      <c r="P338" s="141"/>
      <c r="Q338" s="141"/>
      <c r="R338" s="141"/>
      <c r="S338" s="141"/>
      <c r="T338" s="141"/>
      <c r="U338" s="141"/>
      <c r="V338" s="141"/>
      <c r="W338" s="141"/>
      <c r="X338" s="141"/>
      <c r="Y338" s="141"/>
      <c r="Z338" s="141"/>
    </row>
    <row r="339" spans="1:26" ht="15" thickBot="1" x14ac:dyDescent="0.35">
      <c r="A339" s="141"/>
      <c r="B339" s="141"/>
      <c r="C339" s="141"/>
      <c r="D339" s="141"/>
      <c r="E339" s="141"/>
      <c r="F339" s="141"/>
      <c r="G339" s="141"/>
      <c r="H339" s="141"/>
      <c r="I339" s="141"/>
      <c r="J339" s="141"/>
      <c r="K339" s="141"/>
      <c r="L339" s="141"/>
      <c r="M339" s="141"/>
      <c r="N339" s="141"/>
      <c r="O339" s="141"/>
      <c r="P339" s="141"/>
      <c r="Q339" s="141"/>
      <c r="R339" s="141"/>
      <c r="S339" s="141"/>
      <c r="T339" s="141"/>
      <c r="U339" s="141"/>
      <c r="V339" s="141"/>
      <c r="W339" s="141"/>
      <c r="X339" s="141"/>
      <c r="Y339" s="141"/>
      <c r="Z339" s="141"/>
    </row>
    <row r="340" spans="1:26" ht="15" thickBot="1" x14ac:dyDescent="0.35">
      <c r="A340" s="141"/>
      <c r="B340" s="141"/>
      <c r="C340" s="141"/>
      <c r="D340" s="141"/>
      <c r="E340" s="141"/>
      <c r="F340" s="141"/>
      <c r="G340" s="141"/>
      <c r="H340" s="141"/>
      <c r="I340" s="141"/>
      <c r="J340" s="141"/>
      <c r="K340" s="141"/>
      <c r="L340" s="141"/>
      <c r="M340" s="141"/>
      <c r="N340" s="141"/>
      <c r="O340" s="141"/>
      <c r="P340" s="141"/>
      <c r="Q340" s="141"/>
      <c r="R340" s="141"/>
      <c r="S340" s="141"/>
      <c r="T340" s="141"/>
      <c r="U340" s="141"/>
      <c r="V340" s="141"/>
      <c r="W340" s="141"/>
      <c r="X340" s="141"/>
      <c r="Y340" s="141"/>
      <c r="Z340" s="141"/>
    </row>
    <row r="341" spans="1:26" ht="15" thickBot="1" x14ac:dyDescent="0.35">
      <c r="A341" s="141"/>
      <c r="B341" s="141"/>
      <c r="C341" s="141"/>
      <c r="D341" s="141"/>
      <c r="E341" s="141"/>
      <c r="F341" s="141"/>
      <c r="G341" s="141"/>
      <c r="H341" s="141"/>
      <c r="I341" s="141"/>
      <c r="J341" s="141"/>
      <c r="K341" s="141"/>
      <c r="L341" s="141"/>
      <c r="M341" s="141"/>
      <c r="N341" s="141"/>
      <c r="O341" s="141"/>
      <c r="P341" s="141"/>
      <c r="Q341" s="141"/>
      <c r="R341" s="141"/>
      <c r="S341" s="141"/>
      <c r="T341" s="141"/>
      <c r="U341" s="141"/>
      <c r="V341" s="141"/>
      <c r="W341" s="141"/>
      <c r="X341" s="141"/>
      <c r="Y341" s="141"/>
      <c r="Z341" s="141"/>
    </row>
    <row r="342" spans="1:26" ht="15" thickBot="1" x14ac:dyDescent="0.35">
      <c r="A342" s="141"/>
      <c r="B342" s="141"/>
      <c r="C342" s="141"/>
      <c r="D342" s="141"/>
      <c r="E342" s="141"/>
      <c r="F342" s="141"/>
      <c r="G342" s="141"/>
      <c r="H342" s="141"/>
      <c r="I342" s="141"/>
      <c r="J342" s="141"/>
      <c r="K342" s="141"/>
      <c r="L342" s="141"/>
      <c r="M342" s="141"/>
      <c r="N342" s="141"/>
      <c r="O342" s="141"/>
      <c r="P342" s="141"/>
      <c r="Q342" s="141"/>
      <c r="R342" s="141"/>
      <c r="S342" s="141"/>
      <c r="T342" s="141"/>
      <c r="U342" s="141"/>
      <c r="V342" s="141"/>
      <c r="W342" s="141"/>
      <c r="X342" s="141"/>
      <c r="Y342" s="141"/>
      <c r="Z342" s="141"/>
    </row>
    <row r="343" spans="1:26" ht="15" thickBot="1" x14ac:dyDescent="0.35">
      <c r="A343" s="141"/>
      <c r="B343" s="141"/>
      <c r="C343" s="141"/>
      <c r="D343" s="141"/>
      <c r="E343" s="141"/>
      <c r="F343" s="141"/>
      <c r="G343" s="141"/>
      <c r="H343" s="141"/>
      <c r="I343" s="141"/>
      <c r="J343" s="141"/>
      <c r="K343" s="141"/>
      <c r="L343" s="141"/>
      <c r="M343" s="141"/>
      <c r="N343" s="141"/>
      <c r="O343" s="141"/>
      <c r="P343" s="141"/>
      <c r="Q343" s="141"/>
      <c r="R343" s="141"/>
      <c r="S343" s="141"/>
      <c r="T343" s="141"/>
      <c r="U343" s="141"/>
      <c r="V343" s="141"/>
      <c r="W343" s="141"/>
      <c r="X343" s="141"/>
      <c r="Y343" s="141"/>
      <c r="Z343" s="141"/>
    </row>
    <row r="344" spans="1:26" ht="15" thickBot="1" x14ac:dyDescent="0.35">
      <c r="A344" s="141"/>
      <c r="B344" s="141"/>
      <c r="C344" s="141"/>
      <c r="D344" s="141"/>
      <c r="E344" s="141"/>
      <c r="F344" s="141"/>
      <c r="G344" s="141"/>
      <c r="H344" s="141"/>
      <c r="I344" s="141"/>
      <c r="J344" s="141"/>
      <c r="K344" s="141"/>
      <c r="L344" s="141"/>
      <c r="M344" s="141"/>
      <c r="N344" s="141"/>
      <c r="O344" s="141"/>
      <c r="P344" s="141"/>
      <c r="Q344" s="141"/>
      <c r="R344" s="141"/>
      <c r="S344" s="141"/>
      <c r="T344" s="141"/>
      <c r="U344" s="141"/>
      <c r="V344" s="141"/>
      <c r="W344" s="141"/>
      <c r="X344" s="141"/>
      <c r="Y344" s="141"/>
      <c r="Z344" s="141"/>
    </row>
    <row r="345" spans="1:26" ht="15" thickBot="1" x14ac:dyDescent="0.35">
      <c r="A345" s="141"/>
      <c r="B345" s="141"/>
      <c r="C345" s="141"/>
      <c r="D345" s="141"/>
      <c r="E345" s="141"/>
      <c r="F345" s="141"/>
      <c r="G345" s="141"/>
      <c r="H345" s="141"/>
      <c r="I345" s="141"/>
      <c r="J345" s="141"/>
      <c r="K345" s="141"/>
      <c r="L345" s="141"/>
      <c r="M345" s="141"/>
      <c r="N345" s="141"/>
      <c r="O345" s="141"/>
      <c r="P345" s="141"/>
      <c r="Q345" s="141"/>
      <c r="R345" s="141"/>
      <c r="S345" s="141"/>
      <c r="T345" s="141"/>
      <c r="U345" s="141"/>
      <c r="V345" s="141"/>
      <c r="W345" s="141"/>
      <c r="X345" s="141"/>
      <c r="Y345" s="141"/>
      <c r="Z345" s="141"/>
    </row>
    <row r="346" spans="1:26" ht="15" thickBot="1" x14ac:dyDescent="0.35">
      <c r="A346" s="141"/>
      <c r="B346" s="141"/>
      <c r="C346" s="141"/>
      <c r="D346" s="141"/>
      <c r="E346" s="141"/>
      <c r="F346" s="141"/>
      <c r="G346" s="141"/>
      <c r="H346" s="141"/>
      <c r="I346" s="141"/>
      <c r="J346" s="141"/>
      <c r="K346" s="141"/>
      <c r="L346" s="141"/>
      <c r="M346" s="141"/>
      <c r="N346" s="141"/>
      <c r="O346" s="141"/>
      <c r="P346" s="141"/>
      <c r="Q346" s="141"/>
      <c r="R346" s="141"/>
      <c r="S346" s="141"/>
      <c r="T346" s="141"/>
      <c r="U346" s="141"/>
      <c r="V346" s="141"/>
      <c r="W346" s="141"/>
      <c r="X346" s="141"/>
      <c r="Y346" s="141"/>
      <c r="Z346" s="141"/>
    </row>
    <row r="347" spans="1:26" ht="15" thickBot="1" x14ac:dyDescent="0.35">
      <c r="A347" s="141"/>
      <c r="B347" s="141"/>
      <c r="C347" s="141"/>
      <c r="D347" s="141"/>
      <c r="E347" s="141"/>
      <c r="F347" s="141"/>
      <c r="G347" s="141"/>
      <c r="H347" s="141"/>
      <c r="I347" s="141"/>
      <c r="J347" s="141"/>
      <c r="K347" s="141"/>
      <c r="L347" s="141"/>
      <c r="M347" s="141"/>
      <c r="N347" s="141"/>
      <c r="O347" s="141"/>
      <c r="P347" s="141"/>
      <c r="Q347" s="141"/>
      <c r="R347" s="141"/>
      <c r="S347" s="141"/>
      <c r="T347" s="141"/>
      <c r="U347" s="141"/>
      <c r="V347" s="141"/>
      <c r="W347" s="141"/>
      <c r="X347" s="141"/>
      <c r="Y347" s="141"/>
      <c r="Z347" s="141"/>
    </row>
    <row r="348" spans="1:26" ht="15" thickBot="1" x14ac:dyDescent="0.35">
      <c r="A348" s="141"/>
      <c r="B348" s="141"/>
      <c r="C348" s="141"/>
      <c r="D348" s="141"/>
      <c r="E348" s="141"/>
      <c r="F348" s="141"/>
      <c r="G348" s="141"/>
      <c r="H348" s="141"/>
      <c r="I348" s="141"/>
      <c r="J348" s="141"/>
      <c r="K348" s="141"/>
      <c r="L348" s="141"/>
      <c r="M348" s="141"/>
      <c r="N348" s="141"/>
      <c r="O348" s="141"/>
      <c r="P348" s="141"/>
      <c r="Q348" s="141"/>
      <c r="R348" s="141"/>
      <c r="S348" s="141"/>
      <c r="T348" s="141"/>
      <c r="U348" s="141"/>
      <c r="V348" s="141"/>
      <c r="W348" s="141"/>
      <c r="X348" s="141"/>
      <c r="Y348" s="141"/>
      <c r="Z348" s="141"/>
    </row>
    <row r="349" spans="1:26" ht="15" thickBot="1" x14ac:dyDescent="0.35">
      <c r="A349" s="141"/>
      <c r="B349" s="141"/>
      <c r="C349" s="141"/>
      <c r="D349" s="141"/>
      <c r="E349" s="141"/>
      <c r="F349" s="141"/>
      <c r="G349" s="141"/>
      <c r="H349" s="141"/>
      <c r="I349" s="141"/>
      <c r="J349" s="141"/>
      <c r="K349" s="141"/>
      <c r="L349" s="141"/>
      <c r="M349" s="141"/>
      <c r="N349" s="141"/>
      <c r="O349" s="141"/>
      <c r="P349" s="141"/>
      <c r="Q349" s="141"/>
      <c r="R349" s="141"/>
      <c r="S349" s="141"/>
      <c r="T349" s="141"/>
      <c r="U349" s="141"/>
      <c r="V349" s="141"/>
      <c r="W349" s="141"/>
      <c r="X349" s="141"/>
      <c r="Y349" s="141"/>
      <c r="Z349" s="141"/>
    </row>
    <row r="350" spans="1:26" ht="15" thickBot="1" x14ac:dyDescent="0.35">
      <c r="A350" s="141"/>
      <c r="B350" s="141"/>
      <c r="C350" s="141"/>
      <c r="D350" s="141"/>
      <c r="E350" s="141"/>
      <c r="F350" s="141"/>
      <c r="G350" s="141"/>
      <c r="H350" s="141"/>
      <c r="I350" s="141"/>
      <c r="J350" s="141"/>
      <c r="K350" s="141"/>
      <c r="L350" s="141"/>
      <c r="M350" s="141"/>
      <c r="N350" s="141"/>
      <c r="O350" s="141"/>
      <c r="P350" s="141"/>
      <c r="Q350" s="141"/>
      <c r="R350" s="141"/>
      <c r="S350" s="141"/>
      <c r="T350" s="141"/>
      <c r="U350" s="141"/>
      <c r="V350" s="141"/>
      <c r="W350" s="141"/>
      <c r="X350" s="141"/>
      <c r="Y350" s="141"/>
      <c r="Z350" s="141"/>
    </row>
    <row r="351" spans="1:26" ht="15" thickBot="1" x14ac:dyDescent="0.35">
      <c r="A351" s="141"/>
      <c r="B351" s="141"/>
      <c r="C351" s="141"/>
      <c r="D351" s="141"/>
      <c r="E351" s="141"/>
      <c r="F351" s="141"/>
      <c r="G351" s="141"/>
      <c r="H351" s="141"/>
      <c r="I351" s="141"/>
      <c r="J351" s="141"/>
      <c r="K351" s="141"/>
      <c r="L351" s="141"/>
      <c r="M351" s="141"/>
      <c r="N351" s="141"/>
      <c r="O351" s="141"/>
      <c r="P351" s="141"/>
      <c r="Q351" s="141"/>
      <c r="R351" s="141"/>
      <c r="S351" s="141"/>
      <c r="T351" s="141"/>
      <c r="U351" s="141"/>
      <c r="V351" s="141"/>
      <c r="W351" s="141"/>
      <c r="X351" s="141"/>
      <c r="Y351" s="141"/>
      <c r="Z351" s="141"/>
    </row>
    <row r="352" spans="1:26" ht="15" thickBot="1" x14ac:dyDescent="0.35">
      <c r="A352" s="141"/>
      <c r="B352" s="141"/>
      <c r="C352" s="141"/>
      <c r="D352" s="141"/>
      <c r="E352" s="141"/>
      <c r="F352" s="141"/>
      <c r="G352" s="141"/>
      <c r="H352" s="141"/>
      <c r="I352" s="141"/>
      <c r="J352" s="141"/>
      <c r="K352" s="141"/>
      <c r="L352" s="141"/>
      <c r="M352" s="141"/>
      <c r="N352" s="141"/>
      <c r="O352" s="141"/>
      <c r="P352" s="141"/>
      <c r="Q352" s="141"/>
      <c r="R352" s="141"/>
      <c r="S352" s="141"/>
      <c r="T352" s="141"/>
      <c r="U352" s="141"/>
      <c r="V352" s="141"/>
      <c r="W352" s="141"/>
      <c r="X352" s="141"/>
      <c r="Y352" s="141"/>
      <c r="Z352" s="141"/>
    </row>
    <row r="353" spans="1:26" ht="15" thickBot="1" x14ac:dyDescent="0.35">
      <c r="A353" s="141"/>
      <c r="B353" s="141"/>
      <c r="C353" s="141"/>
      <c r="D353" s="141"/>
      <c r="E353" s="141"/>
      <c r="F353" s="141"/>
      <c r="G353" s="141"/>
      <c r="H353" s="141"/>
      <c r="I353" s="141"/>
      <c r="J353" s="141"/>
      <c r="K353" s="141"/>
      <c r="L353" s="141"/>
      <c r="M353" s="141"/>
      <c r="N353" s="141"/>
      <c r="O353" s="141"/>
      <c r="P353" s="141"/>
      <c r="Q353" s="141"/>
      <c r="R353" s="141"/>
      <c r="S353" s="141"/>
      <c r="T353" s="141"/>
      <c r="U353" s="141"/>
      <c r="V353" s="141"/>
      <c r="W353" s="141"/>
      <c r="X353" s="141"/>
      <c r="Y353" s="141"/>
      <c r="Z353" s="141"/>
    </row>
    <row r="354" spans="1:26" ht="15" thickBot="1" x14ac:dyDescent="0.35">
      <c r="A354" s="141"/>
      <c r="B354" s="141"/>
      <c r="C354" s="141"/>
      <c r="D354" s="141"/>
      <c r="E354" s="141"/>
      <c r="F354" s="141"/>
      <c r="G354" s="141"/>
      <c r="H354" s="141"/>
      <c r="I354" s="141"/>
      <c r="J354" s="141"/>
      <c r="K354" s="141"/>
      <c r="L354" s="141"/>
      <c r="M354" s="141"/>
      <c r="N354" s="141"/>
      <c r="O354" s="141"/>
      <c r="P354" s="141"/>
      <c r="Q354" s="141"/>
      <c r="R354" s="141"/>
      <c r="S354" s="141"/>
      <c r="T354" s="141"/>
      <c r="U354" s="141"/>
      <c r="V354" s="141"/>
      <c r="W354" s="141"/>
      <c r="X354" s="141"/>
      <c r="Y354" s="141"/>
      <c r="Z354" s="141"/>
    </row>
    <row r="355" spans="1:26" ht="15" thickBot="1" x14ac:dyDescent="0.35">
      <c r="A355" s="141"/>
      <c r="B355" s="141"/>
      <c r="C355" s="141"/>
      <c r="D355" s="141"/>
      <c r="E355" s="141"/>
      <c r="F355" s="141"/>
      <c r="G355" s="141"/>
      <c r="H355" s="141"/>
      <c r="I355" s="141"/>
      <c r="J355" s="141"/>
      <c r="K355" s="141"/>
      <c r="L355" s="141"/>
      <c r="M355" s="141"/>
      <c r="N355" s="141"/>
      <c r="O355" s="141"/>
      <c r="P355" s="141"/>
      <c r="Q355" s="141"/>
      <c r="R355" s="141"/>
      <c r="S355" s="141"/>
      <c r="T355" s="141"/>
      <c r="U355" s="141"/>
      <c r="V355" s="141"/>
      <c r="W355" s="141"/>
      <c r="X355" s="141"/>
      <c r="Y355" s="141"/>
      <c r="Z355" s="141"/>
    </row>
    <row r="356" spans="1:26" ht="15" thickBot="1" x14ac:dyDescent="0.35">
      <c r="A356" s="141"/>
      <c r="B356" s="141"/>
      <c r="C356" s="141"/>
      <c r="D356" s="141"/>
      <c r="E356" s="141"/>
      <c r="F356" s="141"/>
      <c r="G356" s="141"/>
      <c r="H356" s="141"/>
      <c r="I356" s="141"/>
      <c r="J356" s="141"/>
      <c r="K356" s="141"/>
      <c r="L356" s="141"/>
      <c r="M356" s="141"/>
      <c r="N356" s="141"/>
      <c r="O356" s="141"/>
      <c r="P356" s="141"/>
      <c r="Q356" s="141"/>
      <c r="R356" s="141"/>
      <c r="S356" s="141"/>
      <c r="T356" s="141"/>
      <c r="U356" s="141"/>
      <c r="V356" s="141"/>
      <c r="W356" s="141"/>
      <c r="X356" s="141"/>
      <c r="Y356" s="141"/>
      <c r="Z356" s="141"/>
    </row>
    <row r="357" spans="1:26" ht="15" thickBot="1" x14ac:dyDescent="0.35">
      <c r="A357" s="141"/>
      <c r="B357" s="141"/>
      <c r="C357" s="141"/>
      <c r="D357" s="141"/>
      <c r="E357" s="141"/>
      <c r="F357" s="141"/>
      <c r="G357" s="141"/>
      <c r="H357" s="141"/>
      <c r="I357" s="141"/>
      <c r="J357" s="141"/>
      <c r="K357" s="141"/>
      <c r="L357" s="141"/>
      <c r="M357" s="141"/>
      <c r="N357" s="141"/>
      <c r="O357" s="141"/>
      <c r="P357" s="141"/>
      <c r="Q357" s="141"/>
      <c r="R357" s="141"/>
      <c r="S357" s="141"/>
      <c r="T357" s="141"/>
      <c r="U357" s="141"/>
      <c r="V357" s="141"/>
      <c r="W357" s="141"/>
      <c r="X357" s="141"/>
      <c r="Y357" s="141"/>
      <c r="Z357" s="141"/>
    </row>
    <row r="358" spans="1:26" ht="15" thickBot="1" x14ac:dyDescent="0.35">
      <c r="A358" s="141"/>
      <c r="B358" s="141"/>
      <c r="C358" s="141"/>
      <c r="D358" s="141"/>
      <c r="E358" s="141"/>
      <c r="F358" s="141"/>
      <c r="G358" s="141"/>
      <c r="H358" s="141"/>
      <c r="I358" s="141"/>
      <c r="J358" s="141"/>
      <c r="K358" s="141"/>
      <c r="L358" s="141"/>
      <c r="M358" s="141"/>
      <c r="N358" s="141"/>
      <c r="O358" s="141"/>
      <c r="P358" s="141"/>
      <c r="Q358" s="141"/>
      <c r="R358" s="141"/>
      <c r="S358" s="141"/>
      <c r="T358" s="141"/>
      <c r="U358" s="141"/>
      <c r="V358" s="141"/>
      <c r="W358" s="141"/>
      <c r="X358" s="141"/>
      <c r="Y358" s="141"/>
      <c r="Z358" s="141"/>
    </row>
    <row r="359" spans="1:26" ht="15" thickBot="1" x14ac:dyDescent="0.35">
      <c r="A359" s="141"/>
      <c r="B359" s="141"/>
      <c r="C359" s="141"/>
      <c r="D359" s="141"/>
      <c r="E359" s="141"/>
      <c r="F359" s="141"/>
      <c r="G359" s="141"/>
      <c r="H359" s="141"/>
      <c r="I359" s="141"/>
      <c r="J359" s="141"/>
      <c r="K359" s="141"/>
      <c r="L359" s="141"/>
      <c r="M359" s="141"/>
      <c r="N359" s="141"/>
      <c r="O359" s="141"/>
      <c r="P359" s="141"/>
      <c r="Q359" s="141"/>
      <c r="R359" s="141"/>
      <c r="S359" s="141"/>
      <c r="T359" s="141"/>
      <c r="U359" s="141"/>
      <c r="V359" s="141"/>
      <c r="W359" s="141"/>
      <c r="X359" s="141"/>
      <c r="Y359" s="141"/>
      <c r="Z359" s="141"/>
    </row>
    <row r="360" spans="1:26" ht="15" thickBot="1" x14ac:dyDescent="0.35">
      <c r="A360" s="141"/>
      <c r="B360" s="141"/>
      <c r="C360" s="141"/>
      <c r="D360" s="141"/>
      <c r="E360" s="141"/>
      <c r="F360" s="141"/>
      <c r="G360" s="141"/>
      <c r="H360" s="141"/>
      <c r="I360" s="141"/>
      <c r="J360" s="141"/>
      <c r="K360" s="141"/>
      <c r="L360" s="141"/>
      <c r="M360" s="141"/>
      <c r="N360" s="141"/>
      <c r="O360" s="141"/>
      <c r="P360" s="141"/>
      <c r="Q360" s="141"/>
      <c r="R360" s="141"/>
      <c r="S360" s="141"/>
      <c r="T360" s="141"/>
      <c r="U360" s="141"/>
      <c r="V360" s="141"/>
      <c r="W360" s="141"/>
      <c r="X360" s="141"/>
      <c r="Y360" s="141"/>
      <c r="Z360" s="141"/>
    </row>
    <row r="361" spans="1:26" ht="15" thickBot="1" x14ac:dyDescent="0.35">
      <c r="A361" s="141"/>
      <c r="B361" s="141"/>
      <c r="C361" s="141"/>
      <c r="D361" s="141"/>
      <c r="E361" s="141"/>
      <c r="F361" s="141"/>
      <c r="G361" s="141"/>
      <c r="H361" s="141"/>
      <c r="I361" s="141"/>
      <c r="J361" s="141"/>
      <c r="K361" s="141"/>
      <c r="L361" s="141"/>
      <c r="M361" s="141"/>
      <c r="N361" s="141"/>
      <c r="O361" s="141"/>
      <c r="P361" s="141"/>
      <c r="Q361" s="141"/>
      <c r="R361" s="141"/>
      <c r="S361" s="141"/>
      <c r="T361" s="141"/>
      <c r="U361" s="141"/>
      <c r="V361" s="141"/>
      <c r="W361" s="141"/>
      <c r="X361" s="141"/>
      <c r="Y361" s="141"/>
      <c r="Z361" s="141"/>
    </row>
    <row r="362" spans="1:26" ht="15" thickBot="1" x14ac:dyDescent="0.35">
      <c r="A362" s="141"/>
      <c r="B362" s="141"/>
      <c r="C362" s="141"/>
      <c r="D362" s="141"/>
      <c r="E362" s="141"/>
      <c r="F362" s="141"/>
      <c r="G362" s="141"/>
      <c r="H362" s="141"/>
      <c r="I362" s="141"/>
      <c r="J362" s="141"/>
      <c r="K362" s="141"/>
      <c r="L362" s="141"/>
      <c r="M362" s="141"/>
      <c r="N362" s="141"/>
      <c r="O362" s="141"/>
      <c r="P362" s="141"/>
      <c r="Q362" s="141"/>
      <c r="R362" s="141"/>
      <c r="S362" s="141"/>
      <c r="T362" s="141"/>
      <c r="U362" s="141"/>
      <c r="V362" s="141"/>
      <c r="W362" s="141"/>
      <c r="X362" s="141"/>
      <c r="Y362" s="141"/>
      <c r="Z362" s="141"/>
    </row>
    <row r="363" spans="1:26" ht="15" thickBot="1" x14ac:dyDescent="0.35">
      <c r="A363" s="141"/>
      <c r="B363" s="141"/>
      <c r="C363" s="141"/>
      <c r="D363" s="141"/>
      <c r="E363" s="141"/>
      <c r="F363" s="141"/>
      <c r="G363" s="141"/>
      <c r="H363" s="141"/>
      <c r="I363" s="141"/>
      <c r="J363" s="141"/>
      <c r="K363" s="141"/>
      <c r="L363" s="141"/>
      <c r="M363" s="141"/>
      <c r="N363" s="141"/>
      <c r="O363" s="141"/>
      <c r="P363" s="141"/>
      <c r="Q363" s="141"/>
      <c r="R363" s="141"/>
      <c r="S363" s="141"/>
      <c r="T363" s="141"/>
      <c r="U363" s="141"/>
      <c r="V363" s="141"/>
      <c r="W363" s="141"/>
      <c r="X363" s="141"/>
      <c r="Y363" s="141"/>
      <c r="Z363" s="141"/>
    </row>
    <row r="364" spans="1:26" ht="15" thickBot="1" x14ac:dyDescent="0.35">
      <c r="A364" s="141"/>
      <c r="B364" s="141"/>
      <c r="C364" s="141"/>
      <c r="D364" s="141"/>
      <c r="E364" s="141"/>
      <c r="F364" s="141"/>
      <c r="G364" s="141"/>
      <c r="H364" s="141"/>
      <c r="I364" s="141"/>
      <c r="J364" s="141"/>
      <c r="K364" s="141"/>
      <c r="L364" s="141"/>
      <c r="M364" s="141"/>
      <c r="N364" s="141"/>
      <c r="O364" s="141"/>
      <c r="P364" s="141"/>
      <c r="Q364" s="141"/>
      <c r="R364" s="141"/>
      <c r="S364" s="141"/>
      <c r="T364" s="141"/>
      <c r="U364" s="141"/>
      <c r="V364" s="141"/>
      <c r="W364" s="141"/>
      <c r="X364" s="141"/>
      <c r="Y364" s="141"/>
      <c r="Z364" s="141"/>
    </row>
    <row r="365" spans="1:26" ht="15" thickBot="1" x14ac:dyDescent="0.35">
      <c r="A365" s="141"/>
      <c r="B365" s="141"/>
      <c r="C365" s="141"/>
      <c r="D365" s="141"/>
      <c r="E365" s="141"/>
      <c r="F365" s="141"/>
      <c r="G365" s="141"/>
      <c r="H365" s="141"/>
      <c r="I365" s="141"/>
      <c r="J365" s="141"/>
      <c r="K365" s="141"/>
      <c r="L365" s="141"/>
      <c r="M365" s="141"/>
      <c r="N365" s="141"/>
      <c r="O365" s="141"/>
      <c r="P365" s="141"/>
      <c r="Q365" s="141"/>
      <c r="R365" s="141"/>
      <c r="S365" s="141"/>
      <c r="T365" s="141"/>
      <c r="U365" s="141"/>
      <c r="V365" s="141"/>
      <c r="W365" s="141"/>
      <c r="X365" s="141"/>
      <c r="Y365" s="141"/>
      <c r="Z365" s="141"/>
    </row>
    <row r="366" spans="1:26" ht="15" thickBot="1" x14ac:dyDescent="0.35">
      <c r="A366" s="141"/>
      <c r="B366" s="141"/>
      <c r="C366" s="141"/>
      <c r="D366" s="141"/>
      <c r="E366" s="141"/>
      <c r="F366" s="141"/>
      <c r="G366" s="141"/>
      <c r="H366" s="141"/>
      <c r="I366" s="141"/>
      <c r="J366" s="141"/>
      <c r="K366" s="141"/>
      <c r="L366" s="141"/>
      <c r="M366" s="141"/>
      <c r="N366" s="141"/>
      <c r="O366" s="141"/>
      <c r="P366" s="141"/>
      <c r="Q366" s="141"/>
      <c r="R366" s="141"/>
      <c r="S366" s="141"/>
      <c r="T366" s="141"/>
      <c r="U366" s="141"/>
      <c r="V366" s="141"/>
      <c r="W366" s="141"/>
      <c r="X366" s="141"/>
      <c r="Y366" s="141"/>
      <c r="Z366" s="141"/>
    </row>
    <row r="367" spans="1:26" ht="15" thickBot="1" x14ac:dyDescent="0.35">
      <c r="A367" s="141"/>
      <c r="B367" s="141"/>
      <c r="C367" s="141"/>
      <c r="D367" s="141"/>
      <c r="E367" s="141"/>
      <c r="F367" s="141"/>
      <c r="G367" s="141"/>
      <c r="H367" s="141"/>
      <c r="I367" s="141"/>
      <c r="J367" s="141"/>
      <c r="K367" s="141"/>
      <c r="L367" s="141"/>
      <c r="M367" s="141"/>
      <c r="N367" s="141"/>
      <c r="O367" s="141"/>
      <c r="P367" s="141"/>
      <c r="Q367" s="141"/>
      <c r="R367" s="141"/>
      <c r="S367" s="141"/>
      <c r="T367" s="141"/>
      <c r="U367" s="141"/>
      <c r="V367" s="141"/>
      <c r="W367" s="141"/>
      <c r="X367" s="141"/>
      <c r="Y367" s="141"/>
      <c r="Z367" s="141"/>
    </row>
    <row r="368" spans="1:26" ht="15" thickBot="1" x14ac:dyDescent="0.35">
      <c r="A368" s="141"/>
      <c r="B368" s="141"/>
      <c r="C368" s="141"/>
      <c r="D368" s="141"/>
      <c r="E368" s="141"/>
      <c r="F368" s="141"/>
      <c r="G368" s="141"/>
      <c r="H368" s="141"/>
      <c r="I368" s="141"/>
      <c r="J368" s="141"/>
      <c r="K368" s="141"/>
      <c r="L368" s="141"/>
      <c r="M368" s="141"/>
      <c r="N368" s="141"/>
      <c r="O368" s="141"/>
      <c r="P368" s="141"/>
      <c r="Q368" s="141"/>
      <c r="R368" s="141"/>
      <c r="S368" s="141"/>
      <c r="T368" s="141"/>
      <c r="U368" s="141"/>
      <c r="V368" s="141"/>
      <c r="W368" s="141"/>
      <c r="X368" s="141"/>
      <c r="Y368" s="141"/>
      <c r="Z368" s="141"/>
    </row>
    <row r="369" spans="1:26" ht="15" thickBot="1" x14ac:dyDescent="0.35">
      <c r="A369" s="141"/>
      <c r="B369" s="141"/>
      <c r="C369" s="141"/>
      <c r="D369" s="141"/>
      <c r="E369" s="141"/>
      <c r="F369" s="141"/>
      <c r="G369" s="141"/>
      <c r="H369" s="141"/>
      <c r="I369" s="141"/>
      <c r="J369" s="141"/>
      <c r="K369" s="141"/>
      <c r="L369" s="141"/>
      <c r="M369" s="141"/>
      <c r="N369" s="141"/>
      <c r="O369" s="141"/>
      <c r="P369" s="141"/>
      <c r="Q369" s="141"/>
      <c r="R369" s="141"/>
      <c r="S369" s="141"/>
      <c r="T369" s="141"/>
      <c r="U369" s="141"/>
      <c r="V369" s="141"/>
      <c r="W369" s="141"/>
      <c r="X369" s="141"/>
      <c r="Y369" s="141"/>
      <c r="Z369" s="141"/>
    </row>
    <row r="370" spans="1:26" ht="15" thickBot="1" x14ac:dyDescent="0.35">
      <c r="A370" s="141"/>
      <c r="B370" s="141"/>
      <c r="C370" s="141"/>
      <c r="D370" s="141"/>
      <c r="E370" s="141"/>
      <c r="F370" s="141"/>
      <c r="G370" s="141"/>
      <c r="H370" s="141"/>
      <c r="I370" s="141"/>
      <c r="J370" s="141"/>
      <c r="K370" s="141"/>
      <c r="L370" s="141"/>
      <c r="M370" s="141"/>
      <c r="N370" s="141"/>
      <c r="O370" s="141"/>
      <c r="P370" s="141"/>
      <c r="Q370" s="141"/>
      <c r="R370" s="141"/>
      <c r="S370" s="141"/>
      <c r="T370" s="141"/>
      <c r="U370" s="141"/>
      <c r="V370" s="141"/>
      <c r="W370" s="141"/>
      <c r="X370" s="141"/>
      <c r="Y370" s="141"/>
      <c r="Z370" s="141"/>
    </row>
    <row r="371" spans="1:26" ht="15" thickBot="1" x14ac:dyDescent="0.35">
      <c r="A371" s="141"/>
      <c r="B371" s="141"/>
      <c r="C371" s="141"/>
      <c r="D371" s="141"/>
      <c r="E371" s="141"/>
      <c r="F371" s="141"/>
      <c r="G371" s="141"/>
      <c r="H371" s="141"/>
      <c r="I371" s="141"/>
      <c r="J371" s="141"/>
      <c r="K371" s="141"/>
      <c r="L371" s="141"/>
      <c r="M371" s="141"/>
      <c r="N371" s="141"/>
      <c r="O371" s="141"/>
      <c r="P371" s="141"/>
      <c r="Q371" s="141"/>
      <c r="R371" s="141"/>
      <c r="S371" s="141"/>
      <c r="T371" s="141"/>
      <c r="U371" s="141"/>
      <c r="V371" s="141"/>
      <c r="W371" s="141"/>
      <c r="X371" s="141"/>
      <c r="Y371" s="141"/>
      <c r="Z371" s="141"/>
    </row>
    <row r="372" spans="1:26" ht="15" thickBot="1" x14ac:dyDescent="0.35">
      <c r="A372" s="141"/>
      <c r="B372" s="141"/>
      <c r="C372" s="141"/>
      <c r="D372" s="141"/>
      <c r="E372" s="141"/>
      <c r="F372" s="141"/>
      <c r="G372" s="141"/>
      <c r="H372" s="141"/>
      <c r="I372" s="141"/>
      <c r="J372" s="141"/>
      <c r="K372" s="141"/>
      <c r="L372" s="141"/>
      <c r="M372" s="141"/>
      <c r="N372" s="141"/>
      <c r="O372" s="141"/>
      <c r="P372" s="141"/>
      <c r="Q372" s="141"/>
      <c r="R372" s="141"/>
      <c r="S372" s="141"/>
      <c r="T372" s="141"/>
      <c r="U372" s="141"/>
      <c r="V372" s="141"/>
      <c r="W372" s="141"/>
      <c r="X372" s="141"/>
      <c r="Y372" s="141"/>
      <c r="Z372" s="141"/>
    </row>
    <row r="373" spans="1:26" ht="15" thickBot="1" x14ac:dyDescent="0.35">
      <c r="A373" s="141"/>
      <c r="B373" s="141"/>
      <c r="C373" s="141"/>
      <c r="D373" s="141"/>
      <c r="E373" s="141"/>
      <c r="F373" s="141"/>
      <c r="G373" s="141"/>
      <c r="H373" s="141"/>
      <c r="I373" s="141"/>
      <c r="J373" s="141"/>
      <c r="K373" s="141"/>
      <c r="L373" s="141"/>
      <c r="M373" s="141"/>
      <c r="N373" s="141"/>
      <c r="O373" s="141"/>
      <c r="P373" s="141"/>
      <c r="Q373" s="141"/>
      <c r="R373" s="141"/>
      <c r="S373" s="141"/>
      <c r="T373" s="141"/>
      <c r="U373" s="141"/>
      <c r="V373" s="141"/>
      <c r="W373" s="141"/>
      <c r="X373" s="141"/>
      <c r="Y373" s="141"/>
      <c r="Z373" s="141"/>
    </row>
    <row r="374" spans="1:26" ht="15" thickBot="1" x14ac:dyDescent="0.35">
      <c r="A374" s="141"/>
      <c r="B374" s="141"/>
      <c r="C374" s="141"/>
      <c r="D374" s="141"/>
      <c r="E374" s="141"/>
      <c r="F374" s="141"/>
      <c r="G374" s="141"/>
      <c r="H374" s="141"/>
      <c r="I374" s="141"/>
      <c r="J374" s="141"/>
      <c r="K374" s="141"/>
      <c r="L374" s="141"/>
      <c r="M374" s="141"/>
      <c r="N374" s="141"/>
      <c r="O374" s="141"/>
      <c r="P374" s="141"/>
      <c r="Q374" s="141"/>
      <c r="R374" s="141"/>
      <c r="S374" s="141"/>
      <c r="T374" s="141"/>
      <c r="U374" s="141"/>
      <c r="V374" s="141"/>
      <c r="W374" s="141"/>
      <c r="X374" s="141"/>
      <c r="Y374" s="141"/>
      <c r="Z374" s="141"/>
    </row>
    <row r="375" spans="1:26" ht="15" thickBot="1" x14ac:dyDescent="0.35">
      <c r="A375" s="141"/>
      <c r="B375" s="141"/>
      <c r="C375" s="141"/>
      <c r="D375" s="141"/>
      <c r="E375" s="141"/>
      <c r="F375" s="141"/>
      <c r="G375" s="141"/>
      <c r="H375" s="141"/>
      <c r="I375" s="141"/>
      <c r="J375" s="141"/>
      <c r="K375" s="141"/>
      <c r="L375" s="141"/>
      <c r="M375" s="141"/>
      <c r="N375" s="141"/>
      <c r="O375" s="141"/>
      <c r="P375" s="141"/>
      <c r="Q375" s="141"/>
      <c r="R375" s="141"/>
      <c r="S375" s="141"/>
      <c r="T375" s="141"/>
      <c r="U375" s="141"/>
      <c r="V375" s="141"/>
      <c r="W375" s="141"/>
      <c r="X375" s="141"/>
      <c r="Y375" s="141"/>
      <c r="Z375" s="141"/>
    </row>
    <row r="376" spans="1:26" ht="15" thickBot="1" x14ac:dyDescent="0.35">
      <c r="A376" s="141"/>
      <c r="B376" s="141"/>
      <c r="C376" s="141"/>
      <c r="D376" s="141"/>
      <c r="E376" s="141"/>
      <c r="F376" s="141"/>
      <c r="G376" s="141"/>
      <c r="H376" s="141"/>
      <c r="I376" s="141"/>
      <c r="J376" s="141"/>
      <c r="K376" s="141"/>
      <c r="L376" s="141"/>
      <c r="M376" s="141"/>
      <c r="N376" s="141"/>
      <c r="O376" s="141"/>
      <c r="P376" s="141"/>
      <c r="Q376" s="141"/>
      <c r="R376" s="141"/>
      <c r="S376" s="141"/>
      <c r="T376" s="141"/>
      <c r="U376" s="141"/>
      <c r="V376" s="141"/>
      <c r="W376" s="141"/>
      <c r="X376" s="141"/>
      <c r="Y376" s="141"/>
      <c r="Z376" s="141"/>
    </row>
    <row r="377" spans="1:26" ht="15" thickBot="1" x14ac:dyDescent="0.35">
      <c r="A377" s="141"/>
      <c r="B377" s="141"/>
      <c r="C377" s="141"/>
      <c r="D377" s="141"/>
      <c r="E377" s="141"/>
      <c r="F377" s="141"/>
      <c r="G377" s="141"/>
      <c r="H377" s="141"/>
      <c r="I377" s="141"/>
      <c r="J377" s="141"/>
      <c r="K377" s="141"/>
      <c r="L377" s="141"/>
      <c r="M377" s="141"/>
      <c r="N377" s="141"/>
      <c r="O377" s="141"/>
      <c r="P377" s="141"/>
      <c r="Q377" s="141"/>
      <c r="R377" s="141"/>
      <c r="S377" s="141"/>
      <c r="T377" s="141"/>
      <c r="U377" s="141"/>
      <c r="V377" s="141"/>
      <c r="W377" s="141"/>
      <c r="X377" s="141"/>
      <c r="Y377" s="141"/>
      <c r="Z377" s="141"/>
    </row>
    <row r="378" spans="1:26" ht="15" thickBot="1" x14ac:dyDescent="0.35">
      <c r="A378" s="141"/>
      <c r="B378" s="141"/>
      <c r="C378" s="141"/>
      <c r="D378" s="141"/>
      <c r="E378" s="141"/>
      <c r="F378" s="141"/>
      <c r="G378" s="141"/>
      <c r="H378" s="141"/>
      <c r="I378" s="141"/>
      <c r="J378" s="141"/>
      <c r="K378" s="141"/>
      <c r="L378" s="141"/>
      <c r="M378" s="141"/>
      <c r="N378" s="141"/>
      <c r="O378" s="141"/>
      <c r="P378" s="141"/>
      <c r="Q378" s="141"/>
      <c r="R378" s="141"/>
      <c r="S378" s="141"/>
      <c r="T378" s="141"/>
      <c r="U378" s="141"/>
      <c r="V378" s="141"/>
      <c r="W378" s="141"/>
      <c r="X378" s="141"/>
      <c r="Y378" s="141"/>
      <c r="Z378" s="141"/>
    </row>
    <row r="379" spans="1:26" ht="15" thickBot="1" x14ac:dyDescent="0.35">
      <c r="A379" s="141"/>
      <c r="B379" s="141"/>
      <c r="C379" s="141"/>
      <c r="D379" s="141"/>
      <c r="E379" s="141"/>
      <c r="F379" s="141"/>
      <c r="G379" s="141"/>
      <c r="H379" s="141"/>
      <c r="I379" s="141"/>
      <c r="J379" s="141"/>
      <c r="K379" s="141"/>
      <c r="L379" s="141"/>
      <c r="M379" s="141"/>
      <c r="N379" s="141"/>
      <c r="O379" s="141"/>
      <c r="P379" s="141"/>
      <c r="Q379" s="141"/>
      <c r="R379" s="141"/>
      <c r="S379" s="141"/>
      <c r="T379" s="141"/>
      <c r="U379" s="141"/>
      <c r="V379" s="141"/>
      <c r="W379" s="141"/>
      <c r="X379" s="141"/>
      <c r="Y379" s="141"/>
      <c r="Z379" s="141"/>
    </row>
    <row r="380" spans="1:26" ht="15" thickBot="1" x14ac:dyDescent="0.35">
      <c r="A380" s="141"/>
      <c r="B380" s="141"/>
      <c r="C380" s="141"/>
      <c r="D380" s="141"/>
      <c r="E380" s="141"/>
      <c r="F380" s="141"/>
      <c r="G380" s="141"/>
      <c r="H380" s="141"/>
      <c r="I380" s="141"/>
      <c r="J380" s="141"/>
      <c r="K380" s="141"/>
      <c r="L380" s="141"/>
      <c r="M380" s="141"/>
      <c r="N380" s="141"/>
      <c r="O380" s="141"/>
      <c r="P380" s="141"/>
      <c r="Q380" s="141"/>
      <c r="R380" s="141"/>
      <c r="S380" s="141"/>
      <c r="T380" s="141"/>
      <c r="U380" s="141"/>
      <c r="V380" s="141"/>
      <c r="W380" s="141"/>
      <c r="X380" s="141"/>
      <c r="Y380" s="141"/>
      <c r="Z380" s="141"/>
    </row>
    <row r="381" spans="1:26" ht="15" thickBot="1" x14ac:dyDescent="0.35">
      <c r="A381" s="141"/>
      <c r="B381" s="141"/>
      <c r="C381" s="141"/>
      <c r="D381" s="141"/>
      <c r="E381" s="141"/>
      <c r="F381" s="141"/>
      <c r="G381" s="141"/>
      <c r="H381" s="141"/>
      <c r="I381" s="141"/>
      <c r="J381" s="141"/>
      <c r="K381" s="141"/>
      <c r="L381" s="141"/>
      <c r="M381" s="141"/>
      <c r="N381" s="141"/>
      <c r="O381" s="141"/>
      <c r="P381" s="141"/>
      <c r="Q381" s="141"/>
      <c r="R381" s="141"/>
      <c r="S381" s="141"/>
      <c r="T381" s="141"/>
      <c r="U381" s="141"/>
      <c r="V381" s="141"/>
      <c r="W381" s="141"/>
      <c r="X381" s="141"/>
      <c r="Y381" s="141"/>
      <c r="Z381" s="141"/>
    </row>
    <row r="382" spans="1:26" ht="15" thickBot="1" x14ac:dyDescent="0.35">
      <c r="A382" s="141"/>
      <c r="B382" s="141"/>
      <c r="C382" s="141"/>
      <c r="D382" s="141"/>
      <c r="E382" s="141"/>
      <c r="F382" s="141"/>
      <c r="G382" s="141"/>
      <c r="H382" s="141"/>
      <c r="I382" s="141"/>
      <c r="J382" s="141"/>
      <c r="K382" s="141"/>
      <c r="L382" s="141"/>
      <c r="M382" s="141"/>
      <c r="N382" s="141"/>
      <c r="O382" s="141"/>
      <c r="P382" s="141"/>
      <c r="Q382" s="141"/>
      <c r="R382" s="141"/>
      <c r="S382" s="141"/>
      <c r="T382" s="141"/>
      <c r="U382" s="141"/>
      <c r="V382" s="141"/>
      <c r="W382" s="141"/>
      <c r="X382" s="141"/>
      <c r="Y382" s="141"/>
      <c r="Z382" s="141"/>
    </row>
    <row r="383" spans="1:26" ht="15" thickBot="1" x14ac:dyDescent="0.35">
      <c r="A383" s="141"/>
      <c r="B383" s="141"/>
      <c r="C383" s="141"/>
      <c r="D383" s="141"/>
      <c r="E383" s="141"/>
      <c r="F383" s="141"/>
      <c r="G383" s="141"/>
      <c r="H383" s="141"/>
      <c r="I383" s="141"/>
      <c r="J383" s="141"/>
      <c r="K383" s="141"/>
      <c r="L383" s="141"/>
      <c r="M383" s="141"/>
      <c r="N383" s="141"/>
      <c r="O383" s="141"/>
      <c r="P383" s="141"/>
      <c r="Q383" s="141"/>
      <c r="R383" s="141"/>
      <c r="S383" s="141"/>
      <c r="T383" s="141"/>
      <c r="U383" s="141"/>
      <c r="V383" s="141"/>
      <c r="W383" s="141"/>
      <c r="X383" s="141"/>
      <c r="Y383" s="141"/>
      <c r="Z383" s="141"/>
    </row>
    <row r="384" spans="1:26" ht="15" thickBot="1" x14ac:dyDescent="0.35">
      <c r="A384" s="141"/>
      <c r="B384" s="141"/>
      <c r="C384" s="141"/>
      <c r="D384" s="141"/>
      <c r="E384" s="141"/>
      <c r="F384" s="141"/>
      <c r="G384" s="141"/>
      <c r="H384" s="141"/>
      <c r="I384" s="141"/>
      <c r="J384" s="141"/>
      <c r="K384" s="141"/>
      <c r="L384" s="141"/>
      <c r="M384" s="141"/>
      <c r="N384" s="141"/>
      <c r="O384" s="141"/>
      <c r="P384" s="141"/>
      <c r="Q384" s="141"/>
      <c r="R384" s="141"/>
      <c r="S384" s="141"/>
      <c r="T384" s="141"/>
      <c r="U384" s="141"/>
      <c r="V384" s="141"/>
      <c r="W384" s="141"/>
      <c r="X384" s="141"/>
      <c r="Y384" s="141"/>
      <c r="Z384" s="141"/>
    </row>
    <row r="385" spans="1:26" ht="15" thickBot="1" x14ac:dyDescent="0.35">
      <c r="A385" s="141"/>
      <c r="B385" s="141"/>
      <c r="C385" s="141"/>
      <c r="D385" s="141"/>
      <c r="E385" s="141"/>
      <c r="F385" s="141"/>
      <c r="G385" s="141"/>
      <c r="H385" s="141"/>
      <c r="I385" s="141"/>
      <c r="J385" s="141"/>
      <c r="K385" s="141"/>
      <c r="L385" s="141"/>
      <c r="M385" s="141"/>
      <c r="N385" s="141"/>
      <c r="O385" s="141"/>
      <c r="P385" s="141"/>
      <c r="Q385" s="141"/>
      <c r="R385" s="141"/>
      <c r="S385" s="141"/>
      <c r="T385" s="141"/>
      <c r="U385" s="141"/>
      <c r="V385" s="141"/>
      <c r="W385" s="141"/>
      <c r="X385" s="141"/>
      <c r="Y385" s="141"/>
      <c r="Z385" s="141"/>
    </row>
    <row r="386" spans="1:26" ht="15" thickBot="1" x14ac:dyDescent="0.35">
      <c r="A386" s="141"/>
      <c r="B386" s="141"/>
      <c r="C386" s="141"/>
      <c r="D386" s="141"/>
      <c r="E386" s="141"/>
      <c r="F386" s="141"/>
      <c r="G386" s="141"/>
      <c r="H386" s="141"/>
      <c r="I386" s="141"/>
      <c r="J386" s="141"/>
      <c r="K386" s="141"/>
      <c r="L386" s="141"/>
      <c r="M386" s="141"/>
      <c r="N386" s="141"/>
      <c r="O386" s="141"/>
      <c r="P386" s="141"/>
      <c r="Q386" s="141"/>
      <c r="R386" s="141"/>
      <c r="S386" s="141"/>
      <c r="T386" s="141"/>
      <c r="U386" s="141"/>
      <c r="V386" s="141"/>
      <c r="W386" s="141"/>
      <c r="X386" s="141"/>
      <c r="Y386" s="141"/>
      <c r="Z386" s="141"/>
    </row>
    <row r="387" spans="1:26" ht="15" thickBot="1" x14ac:dyDescent="0.35">
      <c r="A387" s="141"/>
      <c r="B387" s="141"/>
      <c r="C387" s="141"/>
      <c r="D387" s="141"/>
      <c r="E387" s="141"/>
      <c r="F387" s="141"/>
      <c r="G387" s="141"/>
      <c r="H387" s="141"/>
      <c r="I387" s="141"/>
      <c r="J387" s="141"/>
      <c r="K387" s="141"/>
      <c r="L387" s="141"/>
      <c r="M387" s="141"/>
      <c r="N387" s="141"/>
      <c r="O387" s="141"/>
      <c r="P387" s="141"/>
      <c r="Q387" s="141"/>
      <c r="R387" s="141"/>
      <c r="S387" s="141"/>
      <c r="T387" s="141"/>
      <c r="U387" s="141"/>
      <c r="V387" s="141"/>
      <c r="W387" s="141"/>
      <c r="X387" s="141"/>
      <c r="Y387" s="141"/>
      <c r="Z387" s="141"/>
    </row>
    <row r="388" spans="1:26" ht="15" thickBot="1" x14ac:dyDescent="0.35">
      <c r="A388" s="141"/>
      <c r="B388" s="141"/>
      <c r="C388" s="141"/>
      <c r="D388" s="141"/>
      <c r="E388" s="141"/>
      <c r="F388" s="141"/>
      <c r="G388" s="141"/>
      <c r="H388" s="141"/>
      <c r="I388" s="141"/>
      <c r="J388" s="141"/>
      <c r="K388" s="141"/>
      <c r="L388" s="141"/>
      <c r="M388" s="141"/>
      <c r="N388" s="141"/>
      <c r="O388" s="141"/>
      <c r="P388" s="141"/>
      <c r="Q388" s="141"/>
      <c r="R388" s="141"/>
      <c r="S388" s="141"/>
      <c r="T388" s="141"/>
      <c r="U388" s="141"/>
      <c r="V388" s="141"/>
      <c r="W388" s="141"/>
      <c r="X388" s="141"/>
      <c r="Y388" s="141"/>
      <c r="Z388" s="141"/>
    </row>
    <row r="389" spans="1:26" ht="15" thickBot="1" x14ac:dyDescent="0.35">
      <c r="A389" s="141"/>
      <c r="B389" s="141"/>
      <c r="C389" s="141"/>
      <c r="D389" s="141"/>
      <c r="E389" s="141"/>
      <c r="F389" s="141"/>
      <c r="G389" s="141"/>
      <c r="H389" s="141"/>
      <c r="I389" s="141"/>
      <c r="J389" s="141"/>
      <c r="K389" s="141"/>
      <c r="L389" s="141"/>
      <c r="M389" s="141"/>
      <c r="N389" s="141"/>
      <c r="O389" s="141"/>
      <c r="P389" s="141"/>
      <c r="Q389" s="141"/>
      <c r="R389" s="141"/>
      <c r="S389" s="141"/>
      <c r="T389" s="141"/>
      <c r="U389" s="141"/>
      <c r="V389" s="141"/>
      <c r="W389" s="141"/>
      <c r="X389" s="141"/>
      <c r="Y389" s="141"/>
      <c r="Z389" s="141"/>
    </row>
    <row r="390" spans="1:26" ht="15" thickBot="1" x14ac:dyDescent="0.35">
      <c r="A390" s="141"/>
      <c r="B390" s="141"/>
      <c r="C390" s="141"/>
      <c r="D390" s="141"/>
      <c r="E390" s="141"/>
      <c r="F390" s="141"/>
      <c r="G390" s="141"/>
      <c r="H390" s="141"/>
      <c r="I390" s="141"/>
      <c r="J390" s="141"/>
      <c r="K390" s="141"/>
      <c r="L390" s="141"/>
      <c r="M390" s="141"/>
      <c r="N390" s="141"/>
      <c r="O390" s="141"/>
      <c r="P390" s="141"/>
      <c r="Q390" s="141"/>
      <c r="R390" s="141"/>
      <c r="S390" s="141"/>
      <c r="T390" s="141"/>
      <c r="U390" s="141"/>
      <c r="V390" s="141"/>
      <c r="W390" s="141"/>
      <c r="X390" s="141"/>
      <c r="Y390" s="141"/>
      <c r="Z390" s="141"/>
    </row>
    <row r="391" spans="1:26" ht="15" thickBot="1" x14ac:dyDescent="0.35">
      <c r="A391" s="141"/>
      <c r="B391" s="141"/>
      <c r="C391" s="141"/>
      <c r="D391" s="141"/>
      <c r="E391" s="141"/>
      <c r="F391" s="141"/>
      <c r="G391" s="141"/>
      <c r="H391" s="141"/>
      <c r="I391" s="141"/>
      <c r="J391" s="141"/>
      <c r="K391" s="141"/>
      <c r="L391" s="141"/>
      <c r="M391" s="141"/>
      <c r="N391" s="141"/>
      <c r="O391" s="141"/>
      <c r="P391" s="141"/>
      <c r="Q391" s="141"/>
      <c r="R391" s="141"/>
      <c r="S391" s="141"/>
      <c r="T391" s="141"/>
      <c r="U391" s="141"/>
      <c r="V391" s="141"/>
      <c r="W391" s="141"/>
      <c r="X391" s="141"/>
      <c r="Y391" s="141"/>
      <c r="Z391" s="141"/>
    </row>
    <row r="392" spans="1:26" ht="15" thickBot="1" x14ac:dyDescent="0.35">
      <c r="A392" s="141"/>
      <c r="B392" s="141"/>
      <c r="C392" s="141"/>
      <c r="D392" s="141"/>
      <c r="E392" s="141"/>
      <c r="F392" s="141"/>
      <c r="G392" s="141"/>
      <c r="H392" s="141"/>
      <c r="I392" s="141"/>
      <c r="J392" s="141"/>
      <c r="K392" s="141"/>
      <c r="L392" s="141"/>
      <c r="M392" s="141"/>
      <c r="N392" s="141"/>
      <c r="O392" s="141"/>
      <c r="P392" s="141"/>
      <c r="Q392" s="141"/>
      <c r="R392" s="141"/>
      <c r="S392" s="141"/>
      <c r="T392" s="141"/>
      <c r="U392" s="141"/>
      <c r="V392" s="141"/>
      <c r="W392" s="141"/>
      <c r="X392" s="141"/>
      <c r="Y392" s="141"/>
      <c r="Z392" s="141"/>
    </row>
    <row r="393" spans="1:26" ht="15" thickBot="1" x14ac:dyDescent="0.35">
      <c r="A393" s="141"/>
      <c r="B393" s="141"/>
      <c r="C393" s="141"/>
      <c r="D393" s="141"/>
      <c r="E393" s="141"/>
      <c r="F393" s="141"/>
      <c r="G393" s="141"/>
      <c r="H393" s="141"/>
      <c r="I393" s="141"/>
      <c r="J393" s="141"/>
      <c r="K393" s="141"/>
      <c r="L393" s="141"/>
      <c r="M393" s="141"/>
      <c r="N393" s="141"/>
      <c r="O393" s="141"/>
      <c r="P393" s="141"/>
      <c r="Q393" s="141"/>
      <c r="R393" s="141"/>
      <c r="S393" s="141"/>
      <c r="T393" s="141"/>
      <c r="U393" s="141"/>
      <c r="V393" s="141"/>
      <c r="W393" s="141"/>
      <c r="X393" s="141"/>
      <c r="Y393" s="141"/>
      <c r="Z393" s="141"/>
    </row>
    <row r="394" spans="1:26" ht="15" thickBot="1" x14ac:dyDescent="0.35">
      <c r="A394" s="141"/>
      <c r="B394" s="141"/>
      <c r="C394" s="141"/>
      <c r="D394" s="141"/>
      <c r="E394" s="141"/>
      <c r="F394" s="141"/>
      <c r="G394" s="141"/>
      <c r="H394" s="141"/>
      <c r="I394" s="141"/>
      <c r="J394" s="141"/>
      <c r="K394" s="141"/>
      <c r="L394" s="141"/>
      <c r="M394" s="141"/>
      <c r="N394" s="141"/>
      <c r="O394" s="141"/>
      <c r="P394" s="141"/>
      <c r="Q394" s="141"/>
      <c r="R394" s="141"/>
      <c r="S394" s="141"/>
      <c r="T394" s="141"/>
      <c r="U394" s="141"/>
      <c r="V394" s="141"/>
      <c r="W394" s="141"/>
      <c r="X394" s="141"/>
      <c r="Y394" s="141"/>
      <c r="Z394" s="141"/>
    </row>
    <row r="395" spans="1:26" ht="15" thickBot="1" x14ac:dyDescent="0.35">
      <c r="A395" s="141"/>
      <c r="B395" s="141"/>
      <c r="C395" s="141"/>
      <c r="D395" s="141"/>
      <c r="E395" s="141"/>
      <c r="F395" s="141"/>
      <c r="G395" s="141"/>
      <c r="H395" s="141"/>
      <c r="I395" s="141"/>
      <c r="J395" s="141"/>
      <c r="K395" s="141"/>
      <c r="L395" s="141"/>
      <c r="M395" s="141"/>
      <c r="N395" s="141"/>
      <c r="O395" s="141"/>
      <c r="P395" s="141"/>
      <c r="Q395" s="141"/>
      <c r="R395" s="141"/>
      <c r="S395" s="141"/>
      <c r="T395" s="141"/>
      <c r="U395" s="141"/>
      <c r="V395" s="141"/>
      <c r="W395" s="141"/>
      <c r="X395" s="141"/>
      <c r="Y395" s="141"/>
      <c r="Z395" s="141"/>
    </row>
    <row r="396" spans="1:26" ht="15" thickBot="1" x14ac:dyDescent="0.35">
      <c r="A396" s="141"/>
      <c r="B396" s="141"/>
      <c r="C396" s="141"/>
      <c r="D396" s="141"/>
      <c r="E396" s="141"/>
      <c r="F396" s="141"/>
      <c r="G396" s="141"/>
      <c r="H396" s="141"/>
      <c r="I396" s="141"/>
      <c r="J396" s="141"/>
      <c r="K396" s="141"/>
      <c r="L396" s="141"/>
      <c r="M396" s="141"/>
      <c r="N396" s="141"/>
      <c r="O396" s="141"/>
      <c r="P396" s="141"/>
      <c r="Q396" s="141"/>
      <c r="R396" s="141"/>
      <c r="S396" s="141"/>
      <c r="T396" s="141"/>
      <c r="U396" s="141"/>
      <c r="V396" s="141"/>
      <c r="W396" s="141"/>
      <c r="X396" s="141"/>
      <c r="Y396" s="141"/>
      <c r="Z396" s="141"/>
    </row>
    <row r="397" spans="1:26" ht="15" thickBot="1" x14ac:dyDescent="0.35">
      <c r="A397" s="141"/>
      <c r="B397" s="141"/>
      <c r="C397" s="141"/>
      <c r="D397" s="141"/>
      <c r="E397" s="141"/>
      <c r="F397" s="141"/>
      <c r="G397" s="141"/>
      <c r="H397" s="141"/>
      <c r="I397" s="141"/>
      <c r="J397" s="141"/>
      <c r="K397" s="141"/>
      <c r="L397" s="141"/>
      <c r="M397" s="141"/>
      <c r="N397" s="141"/>
      <c r="O397" s="141"/>
      <c r="P397" s="141"/>
      <c r="Q397" s="141"/>
      <c r="R397" s="141"/>
      <c r="S397" s="141"/>
      <c r="T397" s="141"/>
      <c r="U397" s="141"/>
      <c r="V397" s="141"/>
      <c r="W397" s="141"/>
      <c r="X397" s="141"/>
      <c r="Y397" s="141"/>
      <c r="Z397" s="141"/>
    </row>
    <row r="398" spans="1:26" ht="15" thickBot="1" x14ac:dyDescent="0.35">
      <c r="A398" s="141"/>
      <c r="B398" s="141"/>
      <c r="C398" s="141"/>
      <c r="D398" s="141"/>
      <c r="E398" s="141"/>
      <c r="F398" s="141"/>
      <c r="G398" s="141"/>
      <c r="H398" s="141"/>
      <c r="I398" s="141"/>
      <c r="J398" s="141"/>
      <c r="K398" s="141"/>
      <c r="L398" s="141"/>
      <c r="M398" s="141"/>
      <c r="N398" s="141"/>
      <c r="O398" s="141"/>
      <c r="P398" s="141"/>
      <c r="Q398" s="141"/>
      <c r="R398" s="141"/>
      <c r="S398" s="141"/>
      <c r="T398" s="141"/>
      <c r="U398" s="141"/>
      <c r="V398" s="141"/>
      <c r="W398" s="141"/>
      <c r="X398" s="141"/>
      <c r="Y398" s="141"/>
      <c r="Z398" s="141"/>
    </row>
    <row r="399" spans="1:26" ht="15" thickBot="1" x14ac:dyDescent="0.35">
      <c r="A399" s="141"/>
      <c r="B399" s="141"/>
      <c r="C399" s="141"/>
      <c r="D399" s="141"/>
      <c r="E399" s="141"/>
      <c r="F399" s="141"/>
      <c r="G399" s="141"/>
      <c r="H399" s="141"/>
      <c r="I399" s="141"/>
      <c r="J399" s="141"/>
      <c r="K399" s="141"/>
      <c r="L399" s="141"/>
      <c r="M399" s="141"/>
      <c r="N399" s="141"/>
      <c r="O399" s="141"/>
      <c r="P399" s="141"/>
      <c r="Q399" s="141"/>
      <c r="R399" s="141"/>
      <c r="S399" s="141"/>
      <c r="T399" s="141"/>
      <c r="U399" s="141"/>
      <c r="V399" s="141"/>
      <c r="W399" s="141"/>
      <c r="X399" s="141"/>
      <c r="Y399" s="141"/>
      <c r="Z399" s="141"/>
    </row>
    <row r="400" spans="1:26" ht="15" thickBot="1" x14ac:dyDescent="0.35">
      <c r="A400" s="141"/>
      <c r="B400" s="141"/>
      <c r="C400" s="141"/>
      <c r="D400" s="141"/>
      <c r="E400" s="141"/>
      <c r="F400" s="141"/>
      <c r="G400" s="141"/>
      <c r="H400" s="141"/>
      <c r="I400" s="141"/>
      <c r="J400" s="141"/>
      <c r="K400" s="141"/>
      <c r="L400" s="141"/>
      <c r="M400" s="141"/>
      <c r="N400" s="141"/>
      <c r="O400" s="141"/>
      <c r="P400" s="141"/>
      <c r="Q400" s="141"/>
      <c r="R400" s="141"/>
      <c r="S400" s="141"/>
      <c r="T400" s="141"/>
      <c r="U400" s="141"/>
      <c r="V400" s="141"/>
      <c r="W400" s="141"/>
      <c r="X400" s="141"/>
      <c r="Y400" s="141"/>
      <c r="Z400" s="141"/>
    </row>
    <row r="401" spans="1:26" ht="15" thickBot="1" x14ac:dyDescent="0.35">
      <c r="A401" s="141"/>
      <c r="B401" s="141"/>
      <c r="C401" s="141"/>
      <c r="D401" s="141"/>
      <c r="E401" s="141"/>
      <c r="F401" s="141"/>
      <c r="G401" s="141"/>
      <c r="H401" s="141"/>
      <c r="I401" s="141"/>
      <c r="J401" s="141"/>
      <c r="K401" s="141"/>
      <c r="L401" s="141"/>
      <c r="M401" s="141"/>
      <c r="N401" s="141"/>
      <c r="O401" s="141"/>
      <c r="P401" s="141"/>
      <c r="Q401" s="141"/>
      <c r="R401" s="141"/>
      <c r="S401" s="141"/>
      <c r="T401" s="141"/>
      <c r="U401" s="141"/>
      <c r="V401" s="141"/>
      <c r="W401" s="141"/>
      <c r="X401" s="141"/>
      <c r="Y401" s="141"/>
      <c r="Z401" s="141"/>
    </row>
    <row r="402" spans="1:26" ht="15" thickBot="1" x14ac:dyDescent="0.35">
      <c r="A402" s="141"/>
      <c r="B402" s="141"/>
      <c r="C402" s="141"/>
      <c r="D402" s="141"/>
      <c r="E402" s="141"/>
      <c r="F402" s="141"/>
      <c r="G402" s="141"/>
      <c r="H402" s="141"/>
      <c r="I402" s="141"/>
      <c r="J402" s="141"/>
      <c r="K402" s="141"/>
      <c r="L402" s="141"/>
      <c r="M402" s="141"/>
      <c r="N402" s="141"/>
      <c r="O402" s="141"/>
      <c r="P402" s="141"/>
      <c r="Q402" s="141"/>
      <c r="R402" s="141"/>
      <c r="S402" s="141"/>
      <c r="T402" s="141"/>
      <c r="U402" s="141"/>
      <c r="V402" s="141"/>
      <c r="W402" s="141"/>
      <c r="X402" s="141"/>
      <c r="Y402" s="141"/>
      <c r="Z402" s="141"/>
    </row>
    <row r="403" spans="1:26" ht="15" thickBot="1" x14ac:dyDescent="0.35">
      <c r="A403" s="141"/>
      <c r="B403" s="141"/>
      <c r="C403" s="141"/>
      <c r="D403" s="141"/>
      <c r="E403" s="141"/>
      <c r="F403" s="141"/>
      <c r="G403" s="141"/>
      <c r="H403" s="141"/>
      <c r="I403" s="141"/>
      <c r="J403" s="141"/>
      <c r="K403" s="141"/>
      <c r="L403" s="141"/>
      <c r="M403" s="141"/>
      <c r="N403" s="141"/>
      <c r="O403" s="141"/>
      <c r="P403" s="141"/>
      <c r="Q403" s="141"/>
      <c r="R403" s="141"/>
      <c r="S403" s="141"/>
      <c r="T403" s="141"/>
      <c r="U403" s="141"/>
      <c r="V403" s="141"/>
      <c r="W403" s="141"/>
      <c r="X403" s="141"/>
      <c r="Y403" s="141"/>
      <c r="Z403" s="141"/>
    </row>
    <row r="404" spans="1:26" ht="15" thickBot="1" x14ac:dyDescent="0.35">
      <c r="A404" s="141"/>
      <c r="B404" s="141"/>
      <c r="C404" s="141"/>
      <c r="D404" s="141"/>
      <c r="E404" s="141"/>
      <c r="F404" s="141"/>
      <c r="G404" s="141"/>
      <c r="H404" s="141"/>
      <c r="I404" s="141"/>
      <c r="J404" s="141"/>
      <c r="K404" s="141"/>
      <c r="L404" s="141"/>
      <c r="M404" s="141"/>
      <c r="N404" s="141"/>
      <c r="O404" s="141"/>
      <c r="P404" s="141"/>
      <c r="Q404" s="141"/>
      <c r="R404" s="141"/>
      <c r="S404" s="141"/>
      <c r="T404" s="141"/>
      <c r="U404" s="141"/>
      <c r="V404" s="141"/>
      <c r="W404" s="141"/>
      <c r="X404" s="141"/>
      <c r="Y404" s="141"/>
      <c r="Z404" s="141"/>
    </row>
    <row r="405" spans="1:26" ht="15" thickBot="1" x14ac:dyDescent="0.35">
      <c r="A405" s="141"/>
      <c r="B405" s="141"/>
      <c r="C405" s="141"/>
      <c r="D405" s="141"/>
      <c r="E405" s="141"/>
      <c r="F405" s="141"/>
      <c r="G405" s="141"/>
      <c r="H405" s="141"/>
      <c r="I405" s="141"/>
      <c r="J405" s="141"/>
      <c r="K405" s="141"/>
      <c r="L405" s="141"/>
      <c r="M405" s="141"/>
      <c r="N405" s="141"/>
      <c r="O405" s="141"/>
      <c r="P405" s="141"/>
      <c r="Q405" s="141"/>
      <c r="R405" s="141"/>
      <c r="S405" s="141"/>
      <c r="T405" s="141"/>
      <c r="U405" s="141"/>
      <c r="V405" s="141"/>
      <c r="W405" s="141"/>
      <c r="X405" s="141"/>
      <c r="Y405" s="141"/>
      <c r="Z405" s="141"/>
    </row>
    <row r="406" spans="1:26" ht="15" thickBot="1" x14ac:dyDescent="0.35">
      <c r="A406" s="141"/>
      <c r="B406" s="141"/>
      <c r="C406" s="141"/>
      <c r="D406" s="141"/>
      <c r="E406" s="141"/>
      <c r="F406" s="141"/>
      <c r="G406" s="141"/>
      <c r="H406" s="141"/>
      <c r="I406" s="141"/>
      <c r="J406" s="141"/>
      <c r="K406" s="141"/>
      <c r="L406" s="141"/>
      <c r="M406" s="141"/>
      <c r="N406" s="141"/>
      <c r="O406" s="141"/>
      <c r="P406" s="141"/>
      <c r="Q406" s="141"/>
      <c r="R406" s="141"/>
      <c r="S406" s="141"/>
      <c r="T406" s="141"/>
      <c r="U406" s="141"/>
      <c r="V406" s="141"/>
      <c r="W406" s="141"/>
      <c r="X406" s="141"/>
      <c r="Y406" s="141"/>
      <c r="Z406" s="141"/>
    </row>
    <row r="407" spans="1:26" ht="15" thickBot="1" x14ac:dyDescent="0.35">
      <c r="A407" s="141"/>
      <c r="B407" s="141"/>
      <c r="C407" s="141"/>
      <c r="D407" s="141"/>
      <c r="E407" s="141"/>
      <c r="F407" s="141"/>
      <c r="G407" s="141"/>
      <c r="H407" s="141"/>
      <c r="I407" s="141"/>
      <c r="J407" s="141"/>
      <c r="K407" s="141"/>
      <c r="L407" s="141"/>
      <c r="M407" s="141"/>
      <c r="N407" s="141"/>
      <c r="O407" s="141"/>
      <c r="P407" s="141"/>
      <c r="Q407" s="141"/>
      <c r="R407" s="141"/>
      <c r="S407" s="141"/>
      <c r="T407" s="141"/>
      <c r="U407" s="141"/>
      <c r="V407" s="141"/>
      <c r="W407" s="141"/>
      <c r="X407" s="141"/>
      <c r="Y407" s="141"/>
      <c r="Z407" s="141"/>
    </row>
    <row r="408" spans="1:26" ht="15" thickBot="1" x14ac:dyDescent="0.35">
      <c r="A408" s="141"/>
      <c r="B408" s="141"/>
      <c r="C408" s="141"/>
      <c r="D408" s="141"/>
      <c r="E408" s="141"/>
      <c r="F408" s="141"/>
      <c r="G408" s="141"/>
      <c r="H408" s="141"/>
      <c r="I408" s="141"/>
      <c r="J408" s="141"/>
      <c r="K408" s="141"/>
      <c r="L408" s="141"/>
      <c r="M408" s="141"/>
      <c r="N408" s="141"/>
      <c r="O408" s="141"/>
      <c r="P408" s="141"/>
      <c r="Q408" s="141"/>
      <c r="R408" s="141"/>
      <c r="S408" s="141"/>
      <c r="T408" s="141"/>
      <c r="U408" s="141"/>
      <c r="V408" s="141"/>
      <c r="W408" s="141"/>
      <c r="X408" s="141"/>
      <c r="Y408" s="141"/>
      <c r="Z408" s="141"/>
    </row>
    <row r="409" spans="1:26" ht="15" thickBot="1" x14ac:dyDescent="0.35">
      <c r="A409" s="141"/>
      <c r="B409" s="141"/>
      <c r="C409" s="141"/>
      <c r="D409" s="141"/>
      <c r="E409" s="141"/>
      <c r="F409" s="141"/>
      <c r="G409" s="141"/>
      <c r="H409" s="141"/>
      <c r="I409" s="141"/>
      <c r="J409" s="141"/>
      <c r="K409" s="141"/>
      <c r="L409" s="141"/>
      <c r="M409" s="141"/>
      <c r="N409" s="141"/>
      <c r="O409" s="141"/>
      <c r="P409" s="141"/>
      <c r="Q409" s="141"/>
      <c r="R409" s="141"/>
      <c r="S409" s="141"/>
      <c r="T409" s="141"/>
      <c r="U409" s="141"/>
      <c r="V409" s="141"/>
      <c r="W409" s="141"/>
      <c r="X409" s="141"/>
      <c r="Y409" s="141"/>
      <c r="Z409" s="141"/>
    </row>
    <row r="410" spans="1:26" ht="15" thickBot="1" x14ac:dyDescent="0.35">
      <c r="A410" s="141"/>
      <c r="B410" s="141"/>
      <c r="C410" s="141"/>
      <c r="D410" s="141"/>
      <c r="E410" s="141"/>
      <c r="F410" s="141"/>
      <c r="G410" s="141"/>
      <c r="H410" s="141"/>
      <c r="I410" s="141"/>
      <c r="J410" s="141"/>
      <c r="K410" s="141"/>
      <c r="L410" s="141"/>
      <c r="M410" s="141"/>
      <c r="N410" s="141"/>
      <c r="O410" s="141"/>
      <c r="P410" s="141"/>
      <c r="Q410" s="141"/>
      <c r="R410" s="141"/>
      <c r="S410" s="141"/>
      <c r="T410" s="141"/>
      <c r="U410" s="141"/>
      <c r="V410" s="141"/>
      <c r="W410" s="141"/>
      <c r="X410" s="141"/>
      <c r="Y410" s="141"/>
      <c r="Z410" s="141"/>
    </row>
    <row r="411" spans="1:26" ht="15" thickBot="1" x14ac:dyDescent="0.35">
      <c r="A411" s="141"/>
      <c r="B411" s="141"/>
      <c r="C411" s="141"/>
      <c r="D411" s="141"/>
      <c r="E411" s="141"/>
      <c r="F411" s="141"/>
      <c r="G411" s="141"/>
      <c r="H411" s="141"/>
      <c r="I411" s="141"/>
      <c r="J411" s="141"/>
      <c r="K411" s="141"/>
      <c r="L411" s="141"/>
      <c r="M411" s="141"/>
      <c r="N411" s="141"/>
      <c r="O411" s="141"/>
      <c r="P411" s="141"/>
      <c r="Q411" s="141"/>
      <c r="R411" s="141"/>
      <c r="S411" s="141"/>
      <c r="T411" s="141"/>
      <c r="U411" s="141"/>
      <c r="V411" s="141"/>
      <c r="W411" s="141"/>
      <c r="X411" s="141"/>
      <c r="Y411" s="141"/>
      <c r="Z411" s="141"/>
    </row>
    <row r="412" spans="1:26" ht="15" thickBot="1" x14ac:dyDescent="0.35">
      <c r="A412" s="141"/>
      <c r="B412" s="141"/>
      <c r="C412" s="141"/>
      <c r="D412" s="141"/>
      <c r="E412" s="141"/>
      <c r="F412" s="141"/>
      <c r="G412" s="141"/>
      <c r="H412" s="141"/>
      <c r="I412" s="141"/>
      <c r="J412" s="141"/>
      <c r="K412" s="141"/>
      <c r="L412" s="141"/>
      <c r="M412" s="141"/>
      <c r="N412" s="141"/>
      <c r="O412" s="141"/>
      <c r="P412" s="141"/>
      <c r="Q412" s="141"/>
      <c r="R412" s="141"/>
      <c r="S412" s="141"/>
      <c r="T412" s="141"/>
      <c r="U412" s="141"/>
      <c r="V412" s="141"/>
      <c r="W412" s="141"/>
      <c r="X412" s="141"/>
      <c r="Y412" s="141"/>
      <c r="Z412" s="141"/>
    </row>
    <row r="413" spans="1:26" ht="15" thickBot="1" x14ac:dyDescent="0.35">
      <c r="A413" s="141"/>
      <c r="B413" s="141"/>
      <c r="C413" s="141"/>
      <c r="D413" s="141"/>
      <c r="E413" s="141"/>
      <c r="F413" s="141"/>
      <c r="G413" s="141"/>
      <c r="H413" s="141"/>
      <c r="I413" s="141"/>
      <c r="J413" s="141"/>
      <c r="K413" s="141"/>
      <c r="L413" s="141"/>
      <c r="M413" s="141"/>
      <c r="N413" s="141"/>
      <c r="O413" s="141"/>
      <c r="P413" s="141"/>
      <c r="Q413" s="141"/>
      <c r="R413" s="141"/>
      <c r="S413" s="141"/>
      <c r="T413" s="141"/>
      <c r="U413" s="141"/>
      <c r="V413" s="141"/>
      <c r="W413" s="141"/>
      <c r="X413" s="141"/>
      <c r="Y413" s="141"/>
      <c r="Z413" s="141"/>
    </row>
    <row r="414" spans="1:26" ht="15" thickBot="1" x14ac:dyDescent="0.35">
      <c r="A414" s="141"/>
      <c r="B414" s="141"/>
      <c r="C414" s="141"/>
      <c r="D414" s="141"/>
      <c r="E414" s="141"/>
      <c r="F414" s="141"/>
      <c r="G414" s="141"/>
      <c r="H414" s="141"/>
      <c r="I414" s="141"/>
      <c r="J414" s="141"/>
      <c r="K414" s="141"/>
      <c r="L414" s="141"/>
      <c r="M414" s="141"/>
      <c r="N414" s="141"/>
      <c r="O414" s="141"/>
      <c r="P414" s="141"/>
      <c r="Q414" s="141"/>
      <c r="R414" s="141"/>
      <c r="S414" s="141"/>
      <c r="T414" s="141"/>
      <c r="U414" s="141"/>
      <c r="V414" s="141"/>
      <c r="W414" s="141"/>
      <c r="X414" s="141"/>
      <c r="Y414" s="141"/>
      <c r="Z414" s="141"/>
    </row>
    <row r="415" spans="1:26" ht="15" thickBot="1" x14ac:dyDescent="0.35">
      <c r="A415" s="141"/>
      <c r="B415" s="141"/>
      <c r="C415" s="141"/>
      <c r="D415" s="141"/>
      <c r="E415" s="141"/>
      <c r="F415" s="141"/>
      <c r="G415" s="141"/>
      <c r="H415" s="141"/>
      <c r="I415" s="141"/>
      <c r="J415" s="141"/>
      <c r="K415" s="141"/>
      <c r="L415" s="141"/>
      <c r="M415" s="141"/>
      <c r="N415" s="141"/>
      <c r="O415" s="141"/>
      <c r="P415" s="141"/>
      <c r="Q415" s="141"/>
      <c r="R415" s="141"/>
      <c r="S415" s="141"/>
      <c r="T415" s="141"/>
      <c r="U415" s="141"/>
      <c r="V415" s="141"/>
      <c r="W415" s="141"/>
      <c r="X415" s="141"/>
      <c r="Y415" s="141"/>
      <c r="Z415" s="141"/>
    </row>
    <row r="416" spans="1:26" ht="15" thickBot="1" x14ac:dyDescent="0.35">
      <c r="A416" s="141"/>
      <c r="B416" s="141"/>
      <c r="C416" s="141"/>
      <c r="D416" s="141"/>
      <c r="E416" s="141"/>
      <c r="F416" s="141"/>
      <c r="G416" s="141"/>
      <c r="H416" s="141"/>
      <c r="I416" s="141"/>
      <c r="J416" s="141"/>
      <c r="K416" s="141"/>
      <c r="L416" s="141"/>
      <c r="M416" s="141"/>
      <c r="N416" s="141"/>
      <c r="O416" s="141"/>
      <c r="P416" s="141"/>
      <c r="Q416" s="141"/>
      <c r="R416" s="141"/>
      <c r="S416" s="141"/>
      <c r="T416" s="141"/>
      <c r="U416" s="141"/>
      <c r="V416" s="141"/>
      <c r="W416" s="141"/>
      <c r="X416" s="141"/>
      <c r="Y416" s="141"/>
      <c r="Z416" s="141"/>
    </row>
    <row r="417" spans="1:26" ht="15" thickBot="1" x14ac:dyDescent="0.35">
      <c r="A417" s="141"/>
      <c r="B417" s="141"/>
      <c r="C417" s="141"/>
      <c r="D417" s="141"/>
      <c r="E417" s="141"/>
      <c r="F417" s="141"/>
      <c r="G417" s="141"/>
      <c r="H417" s="141"/>
      <c r="I417" s="141"/>
      <c r="J417" s="141"/>
      <c r="K417" s="141"/>
      <c r="L417" s="141"/>
      <c r="M417" s="141"/>
      <c r="N417" s="141"/>
      <c r="O417" s="141"/>
      <c r="P417" s="141"/>
      <c r="Q417" s="141"/>
      <c r="R417" s="141"/>
      <c r="S417" s="141"/>
      <c r="T417" s="141"/>
      <c r="U417" s="141"/>
      <c r="V417" s="141"/>
      <c r="W417" s="141"/>
      <c r="X417" s="141"/>
      <c r="Y417" s="141"/>
      <c r="Z417" s="141"/>
    </row>
    <row r="418" spans="1:26" ht="15" thickBot="1" x14ac:dyDescent="0.35">
      <c r="A418" s="141"/>
      <c r="B418" s="141"/>
      <c r="C418" s="141"/>
      <c r="D418" s="141"/>
      <c r="E418" s="141"/>
      <c r="F418" s="141"/>
      <c r="G418" s="141"/>
      <c r="H418" s="141"/>
      <c r="I418" s="141"/>
      <c r="J418" s="141"/>
      <c r="K418" s="141"/>
      <c r="L418" s="141"/>
      <c r="M418" s="141"/>
      <c r="N418" s="141"/>
      <c r="O418" s="141"/>
      <c r="P418" s="141"/>
      <c r="Q418" s="141"/>
      <c r="R418" s="141"/>
      <c r="S418" s="141"/>
      <c r="T418" s="141"/>
      <c r="U418" s="141"/>
      <c r="V418" s="141"/>
      <c r="W418" s="141"/>
      <c r="X418" s="141"/>
      <c r="Y418" s="141"/>
      <c r="Z418" s="141"/>
    </row>
    <row r="419" spans="1:26" ht="15" thickBot="1" x14ac:dyDescent="0.35">
      <c r="A419" s="141"/>
      <c r="B419" s="141"/>
      <c r="C419" s="141"/>
      <c r="D419" s="141"/>
      <c r="E419" s="141"/>
      <c r="F419" s="141"/>
      <c r="G419" s="141"/>
      <c r="H419" s="141"/>
      <c r="I419" s="141"/>
      <c r="J419" s="141"/>
      <c r="K419" s="141"/>
      <c r="L419" s="141"/>
      <c r="M419" s="141"/>
      <c r="N419" s="141"/>
      <c r="O419" s="141"/>
      <c r="P419" s="141"/>
      <c r="Q419" s="141"/>
      <c r="R419" s="141"/>
      <c r="S419" s="141"/>
      <c r="T419" s="141"/>
      <c r="U419" s="141"/>
      <c r="V419" s="141"/>
      <c r="W419" s="141"/>
      <c r="X419" s="141"/>
      <c r="Y419" s="141"/>
      <c r="Z419" s="141"/>
    </row>
    <row r="420" spans="1:26" ht="15" thickBot="1" x14ac:dyDescent="0.35">
      <c r="A420" s="141"/>
      <c r="B420" s="141"/>
      <c r="C420" s="141"/>
      <c r="D420" s="141"/>
      <c r="E420" s="141"/>
      <c r="F420" s="141"/>
      <c r="G420" s="141"/>
      <c r="H420" s="141"/>
      <c r="I420" s="141"/>
      <c r="J420" s="141"/>
      <c r="K420" s="141"/>
      <c r="L420" s="141"/>
      <c r="M420" s="141"/>
      <c r="N420" s="141"/>
      <c r="O420" s="141"/>
      <c r="P420" s="141"/>
      <c r="Q420" s="141"/>
      <c r="R420" s="141"/>
      <c r="S420" s="141"/>
      <c r="T420" s="141"/>
      <c r="U420" s="141"/>
      <c r="V420" s="141"/>
      <c r="W420" s="141"/>
      <c r="X420" s="141"/>
      <c r="Y420" s="141"/>
      <c r="Z420" s="141"/>
    </row>
    <row r="421" spans="1:26" ht="15" thickBot="1" x14ac:dyDescent="0.35">
      <c r="A421" s="141"/>
      <c r="B421" s="141"/>
      <c r="C421" s="141"/>
      <c r="D421" s="141"/>
      <c r="E421" s="141"/>
      <c r="F421" s="141"/>
      <c r="G421" s="141"/>
      <c r="H421" s="141"/>
      <c r="I421" s="141"/>
      <c r="J421" s="141"/>
      <c r="K421" s="141"/>
      <c r="L421" s="141"/>
      <c r="M421" s="141"/>
      <c r="N421" s="141"/>
      <c r="O421" s="141"/>
      <c r="P421" s="141"/>
      <c r="Q421" s="141"/>
      <c r="R421" s="141"/>
      <c r="S421" s="141"/>
      <c r="T421" s="141"/>
      <c r="U421" s="141"/>
      <c r="V421" s="141"/>
      <c r="W421" s="141"/>
      <c r="X421" s="141"/>
      <c r="Y421" s="141"/>
      <c r="Z421" s="141"/>
    </row>
    <row r="422" spans="1:26" ht="15" thickBot="1" x14ac:dyDescent="0.35">
      <c r="A422" s="141"/>
      <c r="B422" s="141"/>
      <c r="C422" s="141"/>
      <c r="D422" s="141"/>
      <c r="E422" s="141"/>
      <c r="F422" s="141"/>
      <c r="G422" s="141"/>
      <c r="H422" s="141"/>
      <c r="I422" s="141"/>
      <c r="J422" s="141"/>
      <c r="K422" s="141"/>
      <c r="L422" s="141"/>
      <c r="M422" s="141"/>
      <c r="N422" s="141"/>
      <c r="O422" s="141"/>
      <c r="P422" s="141"/>
      <c r="Q422" s="141"/>
      <c r="R422" s="141"/>
      <c r="S422" s="141"/>
      <c r="T422" s="141"/>
      <c r="U422" s="141"/>
      <c r="V422" s="141"/>
      <c r="W422" s="141"/>
      <c r="X422" s="141"/>
      <c r="Y422" s="141"/>
      <c r="Z422" s="141"/>
    </row>
    <row r="423" spans="1:26" ht="15" thickBot="1" x14ac:dyDescent="0.35">
      <c r="A423" s="141"/>
      <c r="B423" s="141"/>
      <c r="C423" s="141"/>
      <c r="D423" s="141"/>
      <c r="E423" s="141"/>
      <c r="F423" s="141"/>
      <c r="G423" s="141"/>
      <c r="H423" s="141"/>
      <c r="I423" s="141"/>
      <c r="J423" s="141"/>
      <c r="K423" s="141"/>
      <c r="L423" s="141"/>
      <c r="M423" s="141"/>
      <c r="N423" s="141"/>
      <c r="O423" s="141"/>
      <c r="P423" s="141"/>
      <c r="Q423" s="141"/>
      <c r="R423" s="141"/>
      <c r="S423" s="141"/>
      <c r="T423" s="141"/>
      <c r="U423" s="141"/>
      <c r="V423" s="141"/>
      <c r="W423" s="141"/>
      <c r="X423" s="141"/>
      <c r="Y423" s="141"/>
      <c r="Z423" s="141"/>
    </row>
    <row r="424" spans="1:26" ht="15" thickBot="1" x14ac:dyDescent="0.35">
      <c r="A424" s="141"/>
      <c r="B424" s="141"/>
      <c r="C424" s="141"/>
      <c r="D424" s="141"/>
      <c r="E424" s="141"/>
      <c r="F424" s="141"/>
      <c r="G424" s="141"/>
      <c r="H424" s="141"/>
      <c r="I424" s="141"/>
      <c r="J424" s="141"/>
      <c r="K424" s="141"/>
      <c r="L424" s="141"/>
      <c r="M424" s="141"/>
      <c r="N424" s="141"/>
      <c r="O424" s="141"/>
      <c r="P424" s="141"/>
      <c r="Q424" s="141"/>
      <c r="R424" s="141"/>
      <c r="S424" s="141"/>
      <c r="T424" s="141"/>
      <c r="U424" s="141"/>
      <c r="V424" s="141"/>
      <c r="W424" s="141"/>
      <c r="X424" s="141"/>
      <c r="Y424" s="141"/>
      <c r="Z424" s="141"/>
    </row>
    <row r="425" spans="1:26" ht="15" thickBot="1" x14ac:dyDescent="0.35">
      <c r="A425" s="141"/>
      <c r="B425" s="141"/>
      <c r="C425" s="141"/>
      <c r="D425" s="141"/>
      <c r="E425" s="141"/>
      <c r="F425" s="141"/>
      <c r="G425" s="141"/>
      <c r="H425" s="141"/>
      <c r="I425" s="141"/>
      <c r="J425" s="141"/>
      <c r="K425" s="141"/>
      <c r="L425" s="141"/>
      <c r="M425" s="141"/>
      <c r="N425" s="141"/>
      <c r="O425" s="141"/>
      <c r="P425" s="141"/>
      <c r="Q425" s="141"/>
      <c r="R425" s="141"/>
      <c r="S425" s="141"/>
      <c r="T425" s="141"/>
      <c r="U425" s="141"/>
      <c r="V425" s="141"/>
      <c r="W425" s="141"/>
      <c r="X425" s="141"/>
      <c r="Y425" s="141"/>
      <c r="Z425" s="141"/>
    </row>
    <row r="426" spans="1:26" ht="15" thickBot="1" x14ac:dyDescent="0.35">
      <c r="A426" s="141"/>
      <c r="B426" s="141"/>
      <c r="C426" s="141"/>
      <c r="D426" s="141"/>
      <c r="E426" s="141"/>
      <c r="F426" s="141"/>
      <c r="G426" s="141"/>
      <c r="H426" s="141"/>
      <c r="I426" s="141"/>
      <c r="J426" s="141"/>
      <c r="K426" s="141"/>
      <c r="L426" s="141"/>
      <c r="M426" s="141"/>
      <c r="N426" s="141"/>
      <c r="O426" s="141"/>
      <c r="P426" s="141"/>
      <c r="Q426" s="141"/>
      <c r="R426" s="141"/>
      <c r="S426" s="141"/>
      <c r="T426" s="141"/>
      <c r="U426" s="141"/>
      <c r="V426" s="141"/>
      <c r="W426" s="141"/>
      <c r="X426" s="141"/>
      <c r="Y426" s="141"/>
      <c r="Z426" s="141"/>
    </row>
    <row r="427" spans="1:26" ht="15" thickBot="1" x14ac:dyDescent="0.35">
      <c r="A427" s="141"/>
      <c r="B427" s="141"/>
      <c r="C427" s="141"/>
      <c r="D427" s="141"/>
      <c r="E427" s="141"/>
      <c r="F427" s="141"/>
      <c r="G427" s="141"/>
      <c r="H427" s="141"/>
      <c r="I427" s="141"/>
      <c r="J427" s="141"/>
      <c r="K427" s="141"/>
      <c r="L427" s="141"/>
      <c r="M427" s="141"/>
      <c r="N427" s="141"/>
      <c r="O427" s="141"/>
      <c r="P427" s="141"/>
      <c r="Q427" s="141"/>
      <c r="R427" s="141"/>
      <c r="S427" s="141"/>
      <c r="T427" s="141"/>
      <c r="U427" s="141"/>
      <c r="V427" s="141"/>
      <c r="W427" s="141"/>
      <c r="X427" s="141"/>
      <c r="Y427" s="141"/>
      <c r="Z427" s="141"/>
    </row>
    <row r="428" spans="1:26" ht="15" thickBot="1" x14ac:dyDescent="0.35">
      <c r="A428" s="141"/>
      <c r="B428" s="141"/>
      <c r="C428" s="141"/>
      <c r="D428" s="141"/>
      <c r="E428" s="141"/>
      <c r="F428" s="141"/>
      <c r="G428" s="141"/>
      <c r="H428" s="141"/>
      <c r="I428" s="141"/>
      <c r="J428" s="141"/>
      <c r="K428" s="141"/>
      <c r="L428" s="141"/>
      <c r="M428" s="141"/>
      <c r="N428" s="141"/>
      <c r="O428" s="141"/>
      <c r="P428" s="141"/>
      <c r="Q428" s="141"/>
      <c r="R428" s="141"/>
      <c r="S428" s="141"/>
      <c r="T428" s="141"/>
      <c r="U428" s="141"/>
      <c r="V428" s="141"/>
      <c r="W428" s="141"/>
      <c r="X428" s="141"/>
      <c r="Y428" s="141"/>
      <c r="Z428" s="141"/>
    </row>
    <row r="429" spans="1:26" ht="15" thickBot="1" x14ac:dyDescent="0.35">
      <c r="A429" s="141"/>
      <c r="B429" s="141"/>
      <c r="C429" s="141"/>
      <c r="D429" s="141"/>
      <c r="E429" s="141"/>
      <c r="F429" s="141"/>
      <c r="G429" s="141"/>
      <c r="H429" s="141"/>
      <c r="I429" s="141"/>
      <c r="J429" s="141"/>
      <c r="K429" s="141"/>
      <c r="L429" s="141"/>
      <c r="M429" s="141"/>
      <c r="N429" s="141"/>
      <c r="O429" s="141"/>
      <c r="P429" s="141"/>
      <c r="Q429" s="141"/>
      <c r="R429" s="141"/>
      <c r="S429" s="141"/>
      <c r="T429" s="141"/>
      <c r="U429" s="141"/>
      <c r="V429" s="141"/>
      <c r="W429" s="141"/>
      <c r="X429" s="141"/>
      <c r="Y429" s="141"/>
      <c r="Z429" s="141"/>
    </row>
    <row r="430" spans="1:26" ht="15" thickBot="1" x14ac:dyDescent="0.35">
      <c r="A430" s="141"/>
      <c r="B430" s="141"/>
      <c r="C430" s="141"/>
      <c r="D430" s="141"/>
      <c r="E430" s="141"/>
      <c r="F430" s="141"/>
      <c r="G430" s="141"/>
      <c r="H430" s="141"/>
      <c r="I430" s="141"/>
      <c r="J430" s="141"/>
      <c r="K430" s="141"/>
      <c r="L430" s="141"/>
      <c r="M430" s="141"/>
      <c r="N430" s="141"/>
      <c r="O430" s="141"/>
      <c r="P430" s="141"/>
      <c r="Q430" s="141"/>
      <c r="R430" s="141"/>
      <c r="S430" s="141"/>
      <c r="T430" s="141"/>
      <c r="U430" s="141"/>
      <c r="V430" s="141"/>
      <c r="W430" s="141"/>
      <c r="X430" s="141"/>
      <c r="Y430" s="141"/>
      <c r="Z430" s="141"/>
    </row>
    <row r="431" spans="1:26" ht="15" thickBot="1" x14ac:dyDescent="0.35">
      <c r="A431" s="141"/>
      <c r="B431" s="141"/>
      <c r="C431" s="141"/>
      <c r="D431" s="141"/>
      <c r="E431" s="141"/>
      <c r="F431" s="141"/>
      <c r="G431" s="141"/>
      <c r="H431" s="141"/>
      <c r="I431" s="141"/>
      <c r="J431" s="141"/>
      <c r="K431" s="141"/>
      <c r="L431" s="141"/>
      <c r="M431" s="141"/>
      <c r="N431" s="141"/>
      <c r="O431" s="141"/>
      <c r="P431" s="141"/>
      <c r="Q431" s="141"/>
      <c r="R431" s="141"/>
      <c r="S431" s="141"/>
      <c r="T431" s="141"/>
      <c r="U431" s="141"/>
      <c r="V431" s="141"/>
      <c r="W431" s="141"/>
      <c r="X431" s="141"/>
      <c r="Y431" s="141"/>
      <c r="Z431" s="141"/>
    </row>
    <row r="432" spans="1:26" ht="15" thickBot="1" x14ac:dyDescent="0.35">
      <c r="A432" s="141"/>
      <c r="B432" s="141"/>
      <c r="C432" s="141"/>
      <c r="D432" s="141"/>
      <c r="E432" s="141"/>
      <c r="F432" s="141"/>
      <c r="G432" s="141"/>
      <c r="H432" s="141"/>
      <c r="I432" s="141"/>
      <c r="J432" s="141"/>
      <c r="K432" s="141"/>
      <c r="L432" s="141"/>
      <c r="M432" s="141"/>
      <c r="N432" s="141"/>
      <c r="O432" s="141"/>
      <c r="P432" s="141"/>
      <c r="Q432" s="141"/>
      <c r="R432" s="141"/>
      <c r="S432" s="141"/>
      <c r="T432" s="141"/>
      <c r="U432" s="141"/>
      <c r="V432" s="141"/>
      <c r="W432" s="141"/>
      <c r="X432" s="141"/>
      <c r="Y432" s="141"/>
      <c r="Z432" s="141"/>
    </row>
    <row r="433" spans="1:26" ht="15" thickBot="1" x14ac:dyDescent="0.35">
      <c r="A433" s="141"/>
      <c r="B433" s="141"/>
      <c r="C433" s="141"/>
      <c r="D433" s="141"/>
      <c r="E433" s="141"/>
      <c r="F433" s="141"/>
      <c r="G433" s="141"/>
      <c r="H433" s="141"/>
      <c r="I433" s="141"/>
      <c r="J433" s="141"/>
      <c r="K433" s="141"/>
      <c r="L433" s="141"/>
      <c r="M433" s="141"/>
      <c r="N433" s="141"/>
      <c r="O433" s="141"/>
      <c r="P433" s="141"/>
      <c r="Q433" s="141"/>
      <c r="R433" s="141"/>
      <c r="S433" s="141"/>
      <c r="T433" s="141"/>
      <c r="U433" s="141"/>
      <c r="V433" s="141"/>
      <c r="W433" s="141"/>
      <c r="X433" s="141"/>
      <c r="Y433" s="141"/>
      <c r="Z433" s="141"/>
    </row>
    <row r="434" spans="1:26" ht="15" thickBot="1" x14ac:dyDescent="0.35">
      <c r="A434" s="141"/>
      <c r="B434" s="141"/>
      <c r="C434" s="141"/>
      <c r="D434" s="141"/>
      <c r="E434" s="141"/>
      <c r="F434" s="141"/>
      <c r="G434" s="141"/>
      <c r="H434" s="141"/>
      <c r="I434" s="141"/>
      <c r="J434" s="141"/>
      <c r="K434" s="141"/>
      <c r="L434" s="141"/>
      <c r="M434" s="141"/>
      <c r="N434" s="141"/>
      <c r="O434" s="141"/>
      <c r="P434" s="141"/>
      <c r="Q434" s="141"/>
      <c r="R434" s="141"/>
      <c r="S434" s="141"/>
      <c r="T434" s="141"/>
      <c r="U434" s="141"/>
      <c r="V434" s="141"/>
      <c r="W434" s="141"/>
      <c r="X434" s="141"/>
      <c r="Y434" s="141"/>
      <c r="Z434" s="141"/>
    </row>
    <row r="435" spans="1:26" ht="15" thickBot="1" x14ac:dyDescent="0.35">
      <c r="A435" s="141"/>
      <c r="B435" s="141"/>
      <c r="C435" s="141"/>
      <c r="D435" s="141"/>
      <c r="E435" s="141"/>
      <c r="F435" s="141"/>
      <c r="G435" s="141"/>
      <c r="H435" s="141"/>
      <c r="I435" s="141"/>
      <c r="J435" s="141"/>
      <c r="K435" s="141"/>
      <c r="L435" s="141"/>
      <c r="M435" s="141"/>
      <c r="N435" s="141"/>
      <c r="O435" s="141"/>
      <c r="P435" s="141"/>
      <c r="Q435" s="141"/>
      <c r="R435" s="141"/>
      <c r="S435" s="141"/>
      <c r="T435" s="141"/>
      <c r="U435" s="141"/>
      <c r="V435" s="141"/>
      <c r="W435" s="141"/>
      <c r="X435" s="141"/>
      <c r="Y435" s="141"/>
      <c r="Z435" s="141"/>
    </row>
    <row r="436" spans="1:26" ht="15" thickBot="1" x14ac:dyDescent="0.35">
      <c r="A436" s="141"/>
      <c r="B436" s="141"/>
      <c r="C436" s="141"/>
      <c r="D436" s="141"/>
      <c r="E436" s="141"/>
      <c r="F436" s="141"/>
      <c r="G436" s="141"/>
      <c r="H436" s="141"/>
      <c r="I436" s="141"/>
      <c r="J436" s="141"/>
      <c r="K436" s="141"/>
      <c r="L436" s="141"/>
      <c r="M436" s="141"/>
      <c r="N436" s="141"/>
      <c r="O436" s="141"/>
      <c r="P436" s="141"/>
      <c r="Q436" s="141"/>
      <c r="R436" s="141"/>
      <c r="S436" s="141"/>
      <c r="T436" s="141"/>
      <c r="U436" s="141"/>
      <c r="V436" s="141"/>
      <c r="W436" s="141"/>
      <c r="X436" s="141"/>
      <c r="Y436" s="141"/>
      <c r="Z436" s="141"/>
    </row>
    <row r="437" spans="1:26" ht="15" thickBot="1" x14ac:dyDescent="0.35">
      <c r="A437" s="141"/>
      <c r="B437" s="141"/>
      <c r="C437" s="141"/>
      <c r="D437" s="141"/>
      <c r="E437" s="141"/>
      <c r="F437" s="141"/>
      <c r="G437" s="141"/>
      <c r="H437" s="141"/>
      <c r="I437" s="141"/>
      <c r="J437" s="141"/>
      <c r="K437" s="141"/>
      <c r="L437" s="141"/>
      <c r="M437" s="141"/>
      <c r="N437" s="141"/>
      <c r="O437" s="141"/>
      <c r="P437" s="141"/>
      <c r="Q437" s="141"/>
      <c r="R437" s="141"/>
      <c r="S437" s="141"/>
      <c r="T437" s="141"/>
      <c r="U437" s="141"/>
      <c r="V437" s="141"/>
      <c r="W437" s="141"/>
      <c r="X437" s="141"/>
      <c r="Y437" s="141"/>
      <c r="Z437" s="141"/>
    </row>
    <row r="438" spans="1:26" ht="15" thickBot="1" x14ac:dyDescent="0.35">
      <c r="A438" s="141"/>
      <c r="B438" s="141"/>
      <c r="C438" s="141"/>
      <c r="D438" s="141"/>
      <c r="E438" s="141"/>
      <c r="F438" s="141"/>
      <c r="G438" s="141"/>
      <c r="H438" s="141"/>
      <c r="I438" s="141"/>
      <c r="J438" s="141"/>
      <c r="K438" s="141"/>
      <c r="L438" s="141"/>
      <c r="M438" s="141"/>
      <c r="N438" s="141"/>
      <c r="O438" s="141"/>
      <c r="P438" s="141"/>
      <c r="Q438" s="141"/>
      <c r="R438" s="141"/>
      <c r="S438" s="141"/>
      <c r="T438" s="141"/>
      <c r="U438" s="141"/>
      <c r="V438" s="141"/>
      <c r="W438" s="141"/>
      <c r="X438" s="141"/>
      <c r="Y438" s="141"/>
      <c r="Z438" s="141"/>
    </row>
    <row r="439" spans="1:26" ht="15" thickBot="1" x14ac:dyDescent="0.35">
      <c r="A439" s="141"/>
      <c r="B439" s="141"/>
      <c r="C439" s="141"/>
      <c r="D439" s="141"/>
      <c r="E439" s="141"/>
      <c r="F439" s="141"/>
      <c r="G439" s="141"/>
      <c r="H439" s="141"/>
      <c r="I439" s="141"/>
      <c r="J439" s="141"/>
      <c r="K439" s="141"/>
      <c r="L439" s="141"/>
      <c r="M439" s="141"/>
      <c r="N439" s="141"/>
      <c r="O439" s="141"/>
      <c r="P439" s="141"/>
      <c r="Q439" s="141"/>
      <c r="R439" s="141"/>
      <c r="S439" s="141"/>
      <c r="T439" s="141"/>
      <c r="U439" s="141"/>
      <c r="V439" s="141"/>
      <c r="W439" s="141"/>
      <c r="X439" s="141"/>
      <c r="Y439" s="141"/>
      <c r="Z439" s="141"/>
    </row>
    <row r="440" spans="1:26" ht="15" thickBot="1" x14ac:dyDescent="0.35">
      <c r="A440" s="141"/>
      <c r="B440" s="141"/>
      <c r="C440" s="141"/>
      <c r="D440" s="141"/>
      <c r="E440" s="141"/>
      <c r="F440" s="141"/>
      <c r="G440" s="141"/>
      <c r="H440" s="141"/>
      <c r="I440" s="141"/>
      <c r="J440" s="141"/>
      <c r="K440" s="141"/>
      <c r="L440" s="141"/>
      <c r="M440" s="141"/>
      <c r="N440" s="141"/>
      <c r="O440" s="141"/>
      <c r="P440" s="141"/>
      <c r="Q440" s="141"/>
      <c r="R440" s="141"/>
      <c r="S440" s="141"/>
      <c r="T440" s="141"/>
      <c r="U440" s="141"/>
      <c r="V440" s="141"/>
      <c r="W440" s="141"/>
      <c r="X440" s="141"/>
      <c r="Y440" s="141"/>
      <c r="Z440" s="141"/>
    </row>
    <row r="441" spans="1:26" ht="15" thickBot="1" x14ac:dyDescent="0.35">
      <c r="A441" s="141"/>
      <c r="B441" s="141"/>
      <c r="C441" s="141"/>
      <c r="D441" s="141"/>
      <c r="E441" s="141"/>
      <c r="F441" s="141"/>
      <c r="G441" s="141"/>
      <c r="H441" s="141"/>
      <c r="I441" s="141"/>
      <c r="J441" s="141"/>
      <c r="K441" s="141"/>
      <c r="L441" s="141"/>
      <c r="M441" s="141"/>
      <c r="N441" s="141"/>
      <c r="O441" s="141"/>
      <c r="P441" s="141"/>
      <c r="Q441" s="141"/>
      <c r="R441" s="141"/>
      <c r="S441" s="141"/>
      <c r="T441" s="141"/>
      <c r="U441" s="141"/>
      <c r="V441" s="141"/>
      <c r="W441" s="141"/>
      <c r="X441" s="141"/>
      <c r="Y441" s="141"/>
      <c r="Z441" s="141"/>
    </row>
    <row r="442" spans="1:26" ht="15" thickBot="1" x14ac:dyDescent="0.35">
      <c r="A442" s="141"/>
      <c r="B442" s="141"/>
      <c r="C442" s="141"/>
      <c r="D442" s="141"/>
      <c r="E442" s="141"/>
      <c r="F442" s="141"/>
      <c r="G442" s="141"/>
      <c r="H442" s="141"/>
      <c r="I442" s="141"/>
      <c r="J442" s="141"/>
      <c r="K442" s="141"/>
      <c r="L442" s="141"/>
      <c r="M442" s="141"/>
      <c r="N442" s="141"/>
      <c r="O442" s="141"/>
      <c r="P442" s="141"/>
      <c r="Q442" s="141"/>
      <c r="R442" s="141"/>
      <c r="S442" s="141"/>
      <c r="T442" s="141"/>
      <c r="U442" s="141"/>
      <c r="V442" s="141"/>
      <c r="W442" s="141"/>
      <c r="X442" s="141"/>
      <c r="Y442" s="141"/>
      <c r="Z442" s="141"/>
    </row>
    <row r="443" spans="1:26" ht="15" thickBot="1" x14ac:dyDescent="0.35">
      <c r="A443" s="141"/>
      <c r="B443" s="141"/>
      <c r="C443" s="141"/>
      <c r="D443" s="141"/>
      <c r="E443" s="141"/>
      <c r="F443" s="141"/>
      <c r="G443" s="141"/>
      <c r="H443" s="141"/>
      <c r="I443" s="141"/>
      <c r="J443" s="141"/>
      <c r="K443" s="141"/>
      <c r="L443" s="141"/>
      <c r="M443" s="141"/>
      <c r="N443" s="141"/>
      <c r="O443" s="141"/>
      <c r="P443" s="141"/>
      <c r="Q443" s="141"/>
      <c r="R443" s="141"/>
      <c r="S443" s="141"/>
      <c r="T443" s="141"/>
      <c r="U443" s="141"/>
      <c r="V443" s="141"/>
      <c r="W443" s="141"/>
      <c r="X443" s="141"/>
      <c r="Y443" s="141"/>
      <c r="Z443" s="141"/>
    </row>
    <row r="444" spans="1:26" ht="15" thickBot="1" x14ac:dyDescent="0.35">
      <c r="A444" s="141"/>
      <c r="B444" s="141"/>
      <c r="C444" s="141"/>
      <c r="D444" s="141"/>
      <c r="E444" s="141"/>
      <c r="F444" s="141"/>
      <c r="G444" s="141"/>
      <c r="H444" s="141"/>
      <c r="I444" s="141"/>
      <c r="J444" s="141"/>
      <c r="K444" s="141"/>
      <c r="L444" s="141"/>
      <c r="M444" s="141"/>
      <c r="N444" s="141"/>
      <c r="O444" s="141"/>
      <c r="P444" s="141"/>
      <c r="Q444" s="141"/>
      <c r="R444" s="141"/>
      <c r="S444" s="141"/>
      <c r="T444" s="141"/>
      <c r="U444" s="141"/>
      <c r="V444" s="141"/>
      <c r="W444" s="141"/>
      <c r="X444" s="141"/>
      <c r="Y444" s="141"/>
      <c r="Z444" s="141"/>
    </row>
    <row r="445" spans="1:26" ht="15" thickBot="1" x14ac:dyDescent="0.35">
      <c r="A445" s="141"/>
      <c r="B445" s="141"/>
      <c r="C445" s="141"/>
      <c r="D445" s="141"/>
      <c r="E445" s="141"/>
      <c r="F445" s="141"/>
      <c r="G445" s="141"/>
      <c r="H445" s="141"/>
      <c r="I445" s="141"/>
      <c r="J445" s="141"/>
      <c r="K445" s="141"/>
      <c r="L445" s="141"/>
      <c r="M445" s="141"/>
      <c r="N445" s="141"/>
      <c r="O445" s="141"/>
      <c r="P445" s="141"/>
      <c r="Q445" s="141"/>
      <c r="R445" s="141"/>
      <c r="S445" s="141"/>
      <c r="T445" s="141"/>
      <c r="U445" s="141"/>
      <c r="V445" s="141"/>
      <c r="W445" s="141"/>
      <c r="X445" s="141"/>
      <c r="Y445" s="141"/>
      <c r="Z445" s="141"/>
    </row>
    <row r="446" spans="1:26" ht="15" thickBot="1" x14ac:dyDescent="0.35">
      <c r="A446" s="141"/>
      <c r="B446" s="141"/>
      <c r="C446" s="141"/>
      <c r="D446" s="141"/>
      <c r="E446" s="141"/>
      <c r="F446" s="141"/>
      <c r="G446" s="141"/>
      <c r="H446" s="141"/>
      <c r="I446" s="141"/>
      <c r="J446" s="141"/>
      <c r="K446" s="141"/>
      <c r="L446" s="141"/>
      <c r="M446" s="141"/>
      <c r="N446" s="141"/>
      <c r="O446" s="141"/>
      <c r="P446" s="141"/>
      <c r="Q446" s="141"/>
      <c r="R446" s="141"/>
      <c r="S446" s="141"/>
      <c r="T446" s="141"/>
      <c r="U446" s="141"/>
      <c r="V446" s="141"/>
      <c r="W446" s="141"/>
      <c r="X446" s="141"/>
      <c r="Y446" s="141"/>
      <c r="Z446" s="141"/>
    </row>
    <row r="447" spans="1:26" ht="15" thickBot="1" x14ac:dyDescent="0.35">
      <c r="A447" s="141"/>
      <c r="B447" s="141"/>
      <c r="C447" s="141"/>
      <c r="D447" s="141"/>
      <c r="E447" s="141"/>
      <c r="F447" s="141"/>
      <c r="G447" s="141"/>
      <c r="H447" s="141"/>
      <c r="I447" s="141"/>
      <c r="J447" s="141"/>
      <c r="K447" s="141"/>
      <c r="L447" s="141"/>
      <c r="M447" s="141"/>
      <c r="N447" s="141"/>
      <c r="O447" s="141"/>
      <c r="P447" s="141"/>
      <c r="Q447" s="141"/>
      <c r="R447" s="141"/>
      <c r="S447" s="141"/>
      <c r="T447" s="141"/>
      <c r="U447" s="141"/>
      <c r="V447" s="141"/>
      <c r="W447" s="141"/>
      <c r="X447" s="141"/>
      <c r="Y447" s="141"/>
      <c r="Z447" s="141"/>
    </row>
    <row r="448" spans="1:26" ht="15" thickBot="1" x14ac:dyDescent="0.35">
      <c r="A448" s="141"/>
      <c r="B448" s="141"/>
      <c r="C448" s="141"/>
      <c r="D448" s="141"/>
      <c r="E448" s="141"/>
      <c r="F448" s="141"/>
      <c r="G448" s="141"/>
      <c r="H448" s="141"/>
      <c r="I448" s="141"/>
      <c r="J448" s="141"/>
      <c r="K448" s="141"/>
      <c r="L448" s="141"/>
      <c r="M448" s="141"/>
      <c r="N448" s="141"/>
      <c r="O448" s="141"/>
      <c r="P448" s="141"/>
      <c r="Q448" s="141"/>
      <c r="R448" s="141"/>
      <c r="S448" s="141"/>
      <c r="T448" s="141"/>
      <c r="U448" s="141"/>
      <c r="V448" s="141"/>
      <c r="W448" s="141"/>
      <c r="X448" s="141"/>
      <c r="Y448" s="141"/>
      <c r="Z448" s="141"/>
    </row>
    <row r="449" spans="1:26" ht="15" thickBot="1" x14ac:dyDescent="0.35">
      <c r="A449" s="141"/>
      <c r="B449" s="141"/>
      <c r="C449" s="141"/>
      <c r="D449" s="141"/>
      <c r="E449" s="141"/>
      <c r="F449" s="141"/>
      <c r="G449" s="141"/>
      <c r="H449" s="141"/>
      <c r="I449" s="141"/>
      <c r="J449" s="141"/>
      <c r="K449" s="141"/>
      <c r="L449" s="141"/>
      <c r="M449" s="141"/>
      <c r="N449" s="141"/>
      <c r="O449" s="141"/>
      <c r="P449" s="141"/>
      <c r="Q449" s="141"/>
      <c r="R449" s="141"/>
      <c r="S449" s="141"/>
      <c r="T449" s="141"/>
      <c r="U449" s="141"/>
      <c r="V449" s="141"/>
      <c r="W449" s="141"/>
      <c r="X449" s="141"/>
      <c r="Y449" s="141"/>
      <c r="Z449" s="141"/>
    </row>
    <row r="450" spans="1:26" ht="15" thickBot="1" x14ac:dyDescent="0.35">
      <c r="A450" s="141"/>
      <c r="B450" s="141"/>
      <c r="C450" s="141"/>
      <c r="D450" s="141"/>
      <c r="E450" s="141"/>
      <c r="F450" s="141"/>
      <c r="G450" s="141"/>
      <c r="H450" s="141"/>
      <c r="I450" s="141"/>
      <c r="J450" s="141"/>
      <c r="K450" s="141"/>
      <c r="L450" s="141"/>
      <c r="M450" s="141"/>
      <c r="N450" s="141"/>
      <c r="O450" s="141"/>
      <c r="P450" s="141"/>
      <c r="Q450" s="141"/>
      <c r="R450" s="141"/>
      <c r="S450" s="141"/>
      <c r="T450" s="141"/>
      <c r="U450" s="141"/>
      <c r="V450" s="141"/>
      <c r="W450" s="141"/>
      <c r="X450" s="141"/>
      <c r="Y450" s="141"/>
      <c r="Z450" s="141"/>
    </row>
    <row r="451" spans="1:26" ht="15" thickBot="1" x14ac:dyDescent="0.35">
      <c r="A451" s="141"/>
      <c r="B451" s="141"/>
      <c r="C451" s="141"/>
      <c r="D451" s="141"/>
      <c r="E451" s="141"/>
      <c r="F451" s="141"/>
      <c r="G451" s="141"/>
      <c r="H451" s="141"/>
      <c r="I451" s="141"/>
      <c r="J451" s="141"/>
      <c r="K451" s="141"/>
      <c r="L451" s="141"/>
      <c r="M451" s="141"/>
      <c r="N451" s="141"/>
      <c r="O451" s="141"/>
      <c r="P451" s="141"/>
      <c r="Q451" s="141"/>
      <c r="R451" s="141"/>
      <c r="S451" s="141"/>
      <c r="T451" s="141"/>
      <c r="U451" s="141"/>
      <c r="V451" s="141"/>
      <c r="W451" s="141"/>
      <c r="X451" s="141"/>
      <c r="Y451" s="141"/>
      <c r="Z451" s="141"/>
    </row>
    <row r="452" spans="1:26" ht="15" thickBot="1" x14ac:dyDescent="0.35">
      <c r="A452" s="141"/>
      <c r="B452" s="141"/>
      <c r="C452" s="141"/>
      <c r="D452" s="141"/>
      <c r="E452" s="141"/>
      <c r="F452" s="141"/>
      <c r="G452" s="141"/>
      <c r="H452" s="141"/>
      <c r="I452" s="141"/>
      <c r="J452" s="141"/>
      <c r="K452" s="141"/>
      <c r="L452" s="141"/>
      <c r="M452" s="141"/>
      <c r="N452" s="141"/>
      <c r="O452" s="141"/>
      <c r="P452" s="141"/>
      <c r="Q452" s="141"/>
      <c r="R452" s="141"/>
      <c r="S452" s="141"/>
      <c r="T452" s="141"/>
      <c r="U452" s="141"/>
      <c r="V452" s="141"/>
      <c r="W452" s="141"/>
      <c r="X452" s="141"/>
      <c r="Y452" s="141"/>
      <c r="Z452" s="141"/>
    </row>
    <row r="453" spans="1:26" ht="15" thickBot="1" x14ac:dyDescent="0.35">
      <c r="A453" s="141"/>
      <c r="B453" s="141"/>
      <c r="C453" s="141"/>
      <c r="D453" s="141"/>
      <c r="E453" s="141"/>
      <c r="F453" s="141"/>
      <c r="G453" s="141"/>
      <c r="H453" s="141"/>
      <c r="I453" s="141"/>
      <c r="J453" s="141"/>
      <c r="K453" s="141"/>
      <c r="L453" s="141"/>
      <c r="M453" s="141"/>
      <c r="N453" s="141"/>
      <c r="O453" s="141"/>
      <c r="P453" s="141"/>
      <c r="Q453" s="141"/>
      <c r="R453" s="141"/>
      <c r="S453" s="141"/>
      <c r="T453" s="141"/>
      <c r="U453" s="141"/>
      <c r="V453" s="141"/>
      <c r="W453" s="141"/>
      <c r="X453" s="141"/>
      <c r="Y453" s="141"/>
      <c r="Z453" s="141"/>
    </row>
    <row r="454" spans="1:26" ht="15" thickBot="1" x14ac:dyDescent="0.35">
      <c r="A454" s="141"/>
      <c r="B454" s="141"/>
      <c r="C454" s="141"/>
      <c r="D454" s="141"/>
      <c r="E454" s="141"/>
      <c r="F454" s="141"/>
      <c r="G454" s="141"/>
      <c r="H454" s="141"/>
      <c r="I454" s="141"/>
      <c r="J454" s="141"/>
      <c r="K454" s="141"/>
      <c r="L454" s="141"/>
      <c r="M454" s="141"/>
      <c r="N454" s="141"/>
      <c r="O454" s="141"/>
      <c r="P454" s="141"/>
      <c r="Q454" s="141"/>
      <c r="R454" s="141"/>
      <c r="S454" s="141"/>
      <c r="T454" s="141"/>
      <c r="U454" s="141"/>
      <c r="V454" s="141"/>
      <c r="W454" s="141"/>
      <c r="X454" s="141"/>
      <c r="Y454" s="141"/>
      <c r="Z454" s="141"/>
    </row>
    <row r="455" spans="1:26" ht="15" thickBot="1" x14ac:dyDescent="0.35">
      <c r="A455" s="141"/>
      <c r="B455" s="141"/>
      <c r="C455" s="141"/>
      <c r="D455" s="141"/>
      <c r="E455" s="141"/>
      <c r="F455" s="141"/>
      <c r="G455" s="141"/>
      <c r="H455" s="141"/>
      <c r="I455" s="141"/>
      <c r="J455" s="141"/>
      <c r="K455" s="141"/>
      <c r="L455" s="141"/>
      <c r="M455" s="141"/>
      <c r="N455" s="141"/>
      <c r="O455" s="141"/>
      <c r="P455" s="141"/>
      <c r="Q455" s="141"/>
      <c r="R455" s="141"/>
      <c r="S455" s="141"/>
      <c r="T455" s="141"/>
      <c r="U455" s="141"/>
      <c r="V455" s="141"/>
      <c r="W455" s="141"/>
      <c r="X455" s="141"/>
      <c r="Y455" s="141"/>
      <c r="Z455" s="141"/>
    </row>
    <row r="456" spans="1:26" ht="15" thickBot="1" x14ac:dyDescent="0.35">
      <c r="A456" s="141"/>
      <c r="B456" s="141"/>
      <c r="C456" s="141"/>
      <c r="D456" s="141"/>
      <c r="E456" s="141"/>
      <c r="F456" s="141"/>
      <c r="G456" s="141"/>
      <c r="H456" s="141"/>
      <c r="I456" s="141"/>
      <c r="J456" s="141"/>
      <c r="K456" s="141"/>
      <c r="L456" s="141"/>
      <c r="M456" s="141"/>
      <c r="N456" s="141"/>
      <c r="O456" s="141"/>
      <c r="P456" s="141"/>
      <c r="Q456" s="141"/>
      <c r="R456" s="141"/>
      <c r="S456" s="141"/>
      <c r="T456" s="141"/>
      <c r="U456" s="141"/>
      <c r="V456" s="141"/>
      <c r="W456" s="141"/>
      <c r="X456" s="141"/>
      <c r="Y456" s="141"/>
      <c r="Z456" s="141"/>
    </row>
    <row r="457" spans="1:26" ht="15" thickBot="1" x14ac:dyDescent="0.35">
      <c r="A457" s="141"/>
      <c r="B457" s="141"/>
      <c r="C457" s="141"/>
      <c r="D457" s="141"/>
      <c r="E457" s="141"/>
      <c r="F457" s="141"/>
      <c r="G457" s="141"/>
      <c r="H457" s="141"/>
      <c r="I457" s="141"/>
      <c r="J457" s="141"/>
      <c r="K457" s="141"/>
      <c r="L457" s="141"/>
      <c r="M457" s="141"/>
      <c r="N457" s="141"/>
      <c r="O457" s="141"/>
      <c r="P457" s="141"/>
      <c r="Q457" s="141"/>
      <c r="R457" s="141"/>
      <c r="S457" s="141"/>
      <c r="T457" s="141"/>
      <c r="U457" s="141"/>
      <c r="V457" s="141"/>
      <c r="W457" s="141"/>
      <c r="X457" s="141"/>
      <c r="Y457" s="141"/>
      <c r="Z457" s="141"/>
    </row>
    <row r="458" spans="1:26" ht="15" thickBot="1" x14ac:dyDescent="0.35">
      <c r="A458" s="141"/>
      <c r="B458" s="141"/>
      <c r="C458" s="141"/>
      <c r="D458" s="141"/>
      <c r="E458" s="141"/>
      <c r="F458" s="141"/>
      <c r="G458" s="141"/>
      <c r="H458" s="141"/>
      <c r="I458" s="141"/>
      <c r="J458" s="141"/>
      <c r="K458" s="141"/>
      <c r="L458" s="141"/>
      <c r="M458" s="141"/>
      <c r="N458" s="141"/>
      <c r="O458" s="141"/>
      <c r="P458" s="141"/>
      <c r="Q458" s="141"/>
      <c r="R458" s="141"/>
      <c r="S458" s="141"/>
      <c r="T458" s="141"/>
      <c r="U458" s="141"/>
      <c r="V458" s="141"/>
      <c r="W458" s="141"/>
      <c r="X458" s="141"/>
      <c r="Y458" s="141"/>
      <c r="Z458" s="141"/>
    </row>
    <row r="459" spans="1:26" ht="15" thickBot="1" x14ac:dyDescent="0.35">
      <c r="A459" s="141"/>
      <c r="B459" s="141"/>
      <c r="C459" s="141"/>
      <c r="D459" s="141"/>
      <c r="E459" s="141"/>
      <c r="F459" s="141"/>
      <c r="G459" s="141"/>
      <c r="H459" s="141"/>
      <c r="I459" s="141"/>
      <c r="J459" s="141"/>
      <c r="K459" s="141"/>
      <c r="L459" s="141"/>
      <c r="M459" s="141"/>
      <c r="N459" s="141"/>
      <c r="O459" s="141"/>
      <c r="P459" s="141"/>
      <c r="Q459" s="141"/>
      <c r="R459" s="141"/>
      <c r="S459" s="141"/>
      <c r="T459" s="141"/>
      <c r="U459" s="141"/>
      <c r="V459" s="141"/>
      <c r="W459" s="141"/>
      <c r="X459" s="141"/>
      <c r="Y459" s="141"/>
      <c r="Z459" s="141"/>
    </row>
    <row r="460" spans="1:26" ht="15" thickBot="1" x14ac:dyDescent="0.35">
      <c r="A460" s="141"/>
      <c r="B460" s="141"/>
      <c r="C460" s="141"/>
      <c r="D460" s="141"/>
      <c r="E460" s="141"/>
      <c r="F460" s="141"/>
      <c r="G460" s="141"/>
      <c r="H460" s="141"/>
      <c r="I460" s="141"/>
      <c r="J460" s="141"/>
      <c r="K460" s="141"/>
      <c r="L460" s="141"/>
      <c r="M460" s="141"/>
      <c r="N460" s="141"/>
      <c r="O460" s="141"/>
      <c r="P460" s="141"/>
      <c r="Q460" s="141"/>
      <c r="R460" s="141"/>
      <c r="S460" s="141"/>
      <c r="T460" s="141"/>
      <c r="U460" s="141"/>
      <c r="V460" s="141"/>
      <c r="W460" s="141"/>
      <c r="X460" s="141"/>
      <c r="Y460" s="141"/>
      <c r="Z460" s="141"/>
    </row>
    <row r="461" spans="1:26" ht="15" thickBot="1" x14ac:dyDescent="0.35">
      <c r="A461" s="141"/>
      <c r="B461" s="141"/>
      <c r="C461" s="141"/>
      <c r="D461" s="141"/>
      <c r="E461" s="141"/>
      <c r="F461" s="141"/>
      <c r="G461" s="141"/>
      <c r="H461" s="141"/>
      <c r="I461" s="141"/>
      <c r="J461" s="141"/>
      <c r="K461" s="141"/>
      <c r="L461" s="141"/>
      <c r="M461" s="141"/>
      <c r="N461" s="141"/>
      <c r="O461" s="141"/>
      <c r="P461" s="141"/>
      <c r="Q461" s="141"/>
      <c r="R461" s="141"/>
      <c r="S461" s="141"/>
      <c r="T461" s="141"/>
      <c r="U461" s="141"/>
      <c r="V461" s="141"/>
      <c r="W461" s="141"/>
      <c r="X461" s="141"/>
      <c r="Y461" s="141"/>
      <c r="Z461" s="141"/>
    </row>
    <row r="462" spans="1:26" ht="15" thickBot="1" x14ac:dyDescent="0.35">
      <c r="A462" s="141"/>
      <c r="B462" s="141"/>
      <c r="C462" s="141"/>
      <c r="D462" s="141"/>
      <c r="E462" s="141"/>
      <c r="F462" s="141"/>
      <c r="G462" s="141"/>
      <c r="H462" s="141"/>
      <c r="I462" s="141"/>
      <c r="J462" s="141"/>
      <c r="K462" s="141"/>
      <c r="L462" s="141"/>
      <c r="M462" s="141"/>
      <c r="N462" s="141"/>
      <c r="O462" s="141"/>
      <c r="P462" s="141"/>
      <c r="Q462" s="141"/>
      <c r="R462" s="141"/>
      <c r="S462" s="141"/>
      <c r="T462" s="141"/>
      <c r="U462" s="141"/>
      <c r="V462" s="141"/>
      <c r="W462" s="141"/>
      <c r="X462" s="141"/>
      <c r="Y462" s="141"/>
      <c r="Z462" s="141"/>
    </row>
    <row r="463" spans="1:26" ht="15" thickBot="1" x14ac:dyDescent="0.35">
      <c r="A463" s="141"/>
      <c r="B463" s="141"/>
      <c r="C463" s="141"/>
      <c r="D463" s="141"/>
      <c r="E463" s="141"/>
      <c r="F463" s="141"/>
      <c r="G463" s="141"/>
      <c r="H463" s="141"/>
      <c r="I463" s="141"/>
      <c r="J463" s="141"/>
      <c r="K463" s="141"/>
      <c r="L463" s="141"/>
      <c r="M463" s="141"/>
      <c r="N463" s="141"/>
      <c r="O463" s="141"/>
      <c r="P463" s="141"/>
      <c r="Q463" s="141"/>
      <c r="R463" s="141"/>
      <c r="S463" s="141"/>
      <c r="T463" s="141"/>
      <c r="U463" s="141"/>
      <c r="V463" s="141"/>
      <c r="W463" s="141"/>
      <c r="X463" s="141"/>
      <c r="Y463" s="141"/>
      <c r="Z463" s="141"/>
    </row>
    <row r="464" spans="1:26" ht="15" thickBot="1" x14ac:dyDescent="0.35">
      <c r="A464" s="141"/>
      <c r="B464" s="141"/>
      <c r="C464" s="141"/>
      <c r="D464" s="141"/>
      <c r="E464" s="141"/>
      <c r="F464" s="141"/>
      <c r="G464" s="141"/>
      <c r="H464" s="141"/>
      <c r="I464" s="141"/>
      <c r="J464" s="141"/>
      <c r="K464" s="141"/>
      <c r="L464" s="141"/>
      <c r="M464" s="141"/>
      <c r="N464" s="141"/>
      <c r="O464" s="141"/>
      <c r="P464" s="141"/>
      <c r="Q464" s="141"/>
      <c r="R464" s="141"/>
      <c r="S464" s="141"/>
      <c r="T464" s="141"/>
      <c r="U464" s="141"/>
      <c r="V464" s="141"/>
      <c r="W464" s="141"/>
      <c r="X464" s="141"/>
      <c r="Y464" s="141"/>
      <c r="Z464" s="141"/>
    </row>
    <row r="465" spans="1:26" ht="15" thickBot="1" x14ac:dyDescent="0.35">
      <c r="A465" s="141"/>
      <c r="B465" s="141"/>
      <c r="C465" s="141"/>
      <c r="D465" s="141"/>
      <c r="E465" s="141"/>
      <c r="F465" s="141"/>
      <c r="G465" s="141"/>
      <c r="H465" s="141"/>
      <c r="I465" s="141"/>
      <c r="J465" s="141"/>
      <c r="K465" s="141"/>
      <c r="L465" s="141"/>
      <c r="M465" s="141"/>
      <c r="N465" s="141"/>
      <c r="O465" s="141"/>
      <c r="P465" s="141"/>
      <c r="Q465" s="141"/>
      <c r="R465" s="141"/>
      <c r="S465" s="141"/>
      <c r="T465" s="141"/>
      <c r="U465" s="141"/>
      <c r="V465" s="141"/>
      <c r="W465" s="141"/>
      <c r="X465" s="141"/>
      <c r="Y465" s="141"/>
      <c r="Z465" s="141"/>
    </row>
    <row r="466" spans="1:26" ht="15" thickBot="1" x14ac:dyDescent="0.35">
      <c r="A466" s="141"/>
      <c r="B466" s="141"/>
      <c r="C466" s="141"/>
      <c r="D466" s="141"/>
      <c r="E466" s="141"/>
      <c r="F466" s="141"/>
      <c r="G466" s="141"/>
      <c r="H466" s="141"/>
      <c r="I466" s="141"/>
      <c r="J466" s="141"/>
      <c r="K466" s="141"/>
      <c r="L466" s="141"/>
      <c r="M466" s="141"/>
      <c r="N466" s="141"/>
      <c r="O466" s="141"/>
      <c r="P466" s="141"/>
      <c r="Q466" s="141"/>
      <c r="R466" s="141"/>
      <c r="S466" s="141"/>
      <c r="T466" s="141"/>
      <c r="U466" s="141"/>
      <c r="V466" s="141"/>
      <c r="W466" s="141"/>
      <c r="X466" s="141"/>
      <c r="Y466" s="141"/>
      <c r="Z466" s="141"/>
    </row>
    <row r="467" spans="1:26" ht="15" thickBot="1" x14ac:dyDescent="0.35">
      <c r="A467" s="141"/>
      <c r="B467" s="141"/>
      <c r="C467" s="141"/>
      <c r="D467" s="141"/>
      <c r="E467" s="141"/>
      <c r="F467" s="141"/>
      <c r="G467" s="141"/>
      <c r="H467" s="141"/>
      <c r="I467" s="141"/>
      <c r="J467" s="141"/>
      <c r="K467" s="141"/>
      <c r="L467" s="141"/>
      <c r="M467" s="141"/>
      <c r="N467" s="141"/>
      <c r="O467" s="141"/>
      <c r="P467" s="141"/>
      <c r="Q467" s="141"/>
      <c r="R467" s="141"/>
      <c r="S467" s="141"/>
      <c r="T467" s="141"/>
      <c r="U467" s="141"/>
      <c r="V467" s="141"/>
      <c r="W467" s="141"/>
      <c r="X467" s="141"/>
      <c r="Y467" s="141"/>
      <c r="Z467" s="141"/>
    </row>
    <row r="468" spans="1:26" ht="15" thickBot="1" x14ac:dyDescent="0.35">
      <c r="A468" s="141"/>
      <c r="B468" s="141"/>
      <c r="C468" s="141"/>
      <c r="D468" s="141"/>
      <c r="E468" s="141"/>
      <c r="F468" s="141"/>
      <c r="G468" s="141"/>
      <c r="H468" s="141"/>
      <c r="I468" s="141"/>
      <c r="J468" s="141"/>
      <c r="K468" s="141"/>
      <c r="L468" s="141"/>
      <c r="M468" s="141"/>
      <c r="N468" s="141"/>
      <c r="O468" s="141"/>
      <c r="P468" s="141"/>
      <c r="Q468" s="141"/>
      <c r="R468" s="141"/>
      <c r="S468" s="141"/>
      <c r="T468" s="141"/>
      <c r="U468" s="141"/>
      <c r="V468" s="141"/>
      <c r="W468" s="141"/>
      <c r="X468" s="141"/>
      <c r="Y468" s="141"/>
      <c r="Z468" s="141"/>
    </row>
    <row r="469" spans="1:26" ht="15" thickBot="1" x14ac:dyDescent="0.35">
      <c r="A469" s="141"/>
      <c r="B469" s="141"/>
      <c r="C469" s="141"/>
      <c r="D469" s="141"/>
      <c r="E469" s="141"/>
      <c r="F469" s="141"/>
      <c r="G469" s="141"/>
      <c r="H469" s="141"/>
      <c r="I469" s="141"/>
      <c r="J469" s="141"/>
      <c r="K469" s="141"/>
      <c r="L469" s="141"/>
      <c r="M469" s="141"/>
      <c r="N469" s="141"/>
      <c r="O469" s="141"/>
      <c r="P469" s="141"/>
      <c r="Q469" s="141"/>
      <c r="R469" s="141"/>
      <c r="S469" s="141"/>
      <c r="T469" s="141"/>
      <c r="U469" s="141"/>
      <c r="V469" s="141"/>
      <c r="W469" s="141"/>
      <c r="X469" s="141"/>
      <c r="Y469" s="141"/>
      <c r="Z469" s="141"/>
    </row>
    <row r="470" spans="1:26" ht="15" thickBot="1" x14ac:dyDescent="0.35">
      <c r="A470" s="141"/>
      <c r="B470" s="141"/>
      <c r="C470" s="141"/>
      <c r="D470" s="141"/>
      <c r="E470" s="141"/>
      <c r="F470" s="141"/>
      <c r="G470" s="141"/>
      <c r="H470" s="141"/>
      <c r="I470" s="141"/>
      <c r="J470" s="141"/>
      <c r="K470" s="141"/>
      <c r="L470" s="141"/>
      <c r="M470" s="141"/>
      <c r="N470" s="141"/>
      <c r="O470" s="141"/>
      <c r="P470" s="141"/>
      <c r="Q470" s="141"/>
      <c r="R470" s="141"/>
      <c r="S470" s="141"/>
      <c r="T470" s="141"/>
      <c r="U470" s="141"/>
      <c r="V470" s="141"/>
      <c r="W470" s="141"/>
      <c r="X470" s="141"/>
      <c r="Y470" s="141"/>
      <c r="Z470" s="141"/>
    </row>
    <row r="471" spans="1:26" ht="15" thickBot="1" x14ac:dyDescent="0.35">
      <c r="A471" s="141"/>
      <c r="B471" s="141"/>
      <c r="C471" s="141"/>
      <c r="D471" s="141"/>
      <c r="E471" s="141"/>
      <c r="F471" s="141"/>
      <c r="G471" s="141"/>
      <c r="H471" s="141"/>
      <c r="I471" s="141"/>
      <c r="J471" s="141"/>
      <c r="K471" s="141"/>
      <c r="L471" s="141"/>
      <c r="M471" s="141"/>
      <c r="N471" s="141"/>
      <c r="O471" s="141"/>
      <c r="P471" s="141"/>
      <c r="Q471" s="141"/>
      <c r="R471" s="141"/>
      <c r="S471" s="141"/>
      <c r="T471" s="141"/>
      <c r="U471" s="141"/>
      <c r="V471" s="141"/>
      <c r="W471" s="141"/>
      <c r="X471" s="141"/>
      <c r="Y471" s="141"/>
      <c r="Z471" s="141"/>
    </row>
    <row r="472" spans="1:26" ht="15" thickBot="1" x14ac:dyDescent="0.35">
      <c r="A472" s="141"/>
      <c r="B472" s="141"/>
      <c r="C472" s="141"/>
      <c r="D472" s="141"/>
      <c r="E472" s="141"/>
      <c r="F472" s="141"/>
      <c r="G472" s="141"/>
      <c r="H472" s="141"/>
      <c r="I472" s="141"/>
      <c r="J472" s="141"/>
      <c r="K472" s="141"/>
      <c r="L472" s="141"/>
      <c r="M472" s="141"/>
      <c r="N472" s="141"/>
      <c r="O472" s="141"/>
      <c r="P472" s="141"/>
      <c r="Q472" s="141"/>
      <c r="R472" s="141"/>
      <c r="S472" s="141"/>
      <c r="T472" s="141"/>
      <c r="U472" s="141"/>
      <c r="V472" s="141"/>
      <c r="W472" s="141"/>
      <c r="X472" s="141"/>
      <c r="Y472" s="141"/>
      <c r="Z472" s="141"/>
    </row>
    <row r="473" spans="1:26" ht="15" thickBot="1" x14ac:dyDescent="0.35">
      <c r="A473" s="141"/>
      <c r="B473" s="141"/>
      <c r="C473" s="141"/>
      <c r="D473" s="141"/>
      <c r="E473" s="141"/>
      <c r="F473" s="141"/>
      <c r="G473" s="141"/>
      <c r="H473" s="141"/>
      <c r="I473" s="141"/>
      <c r="J473" s="141"/>
      <c r="K473" s="141"/>
      <c r="L473" s="141"/>
      <c r="M473" s="141"/>
      <c r="N473" s="141"/>
      <c r="O473" s="141"/>
      <c r="P473" s="141"/>
      <c r="Q473" s="141"/>
      <c r="R473" s="141"/>
      <c r="S473" s="141"/>
      <c r="T473" s="141"/>
      <c r="U473" s="141"/>
      <c r="V473" s="141"/>
      <c r="W473" s="141"/>
      <c r="X473" s="141"/>
      <c r="Y473" s="141"/>
      <c r="Z473" s="141"/>
    </row>
    <row r="474" spans="1:26" ht="15" thickBot="1" x14ac:dyDescent="0.35">
      <c r="A474" s="141"/>
      <c r="B474" s="141"/>
      <c r="C474" s="141"/>
      <c r="D474" s="141"/>
      <c r="E474" s="141"/>
      <c r="F474" s="141"/>
      <c r="G474" s="141"/>
      <c r="H474" s="141"/>
      <c r="I474" s="141"/>
      <c r="J474" s="141"/>
      <c r="K474" s="141"/>
      <c r="L474" s="141"/>
      <c r="M474" s="141"/>
      <c r="N474" s="141"/>
      <c r="O474" s="141"/>
      <c r="P474" s="141"/>
      <c r="Q474" s="141"/>
      <c r="R474" s="141"/>
      <c r="S474" s="141"/>
      <c r="T474" s="141"/>
      <c r="U474" s="141"/>
      <c r="V474" s="141"/>
      <c r="W474" s="141"/>
      <c r="X474" s="141"/>
      <c r="Y474" s="141"/>
      <c r="Z474" s="141"/>
    </row>
    <row r="475" spans="1:26" ht="15" thickBot="1" x14ac:dyDescent="0.35">
      <c r="A475" s="141"/>
      <c r="B475" s="141"/>
      <c r="C475" s="141"/>
      <c r="D475" s="141"/>
      <c r="E475" s="141"/>
      <c r="F475" s="141"/>
      <c r="G475" s="141"/>
      <c r="H475" s="141"/>
      <c r="I475" s="141"/>
      <c r="J475" s="141"/>
      <c r="K475" s="141"/>
      <c r="L475" s="141"/>
      <c r="M475" s="141"/>
      <c r="N475" s="141"/>
      <c r="O475" s="141"/>
      <c r="P475" s="141"/>
      <c r="Q475" s="141"/>
      <c r="R475" s="141"/>
      <c r="S475" s="141"/>
      <c r="T475" s="141"/>
      <c r="U475" s="141"/>
      <c r="V475" s="141"/>
      <c r="W475" s="141"/>
      <c r="X475" s="141"/>
      <c r="Y475" s="141"/>
      <c r="Z475" s="141"/>
    </row>
    <row r="476" spans="1:26" ht="15" thickBot="1" x14ac:dyDescent="0.35">
      <c r="A476" s="141"/>
      <c r="B476" s="141"/>
      <c r="C476" s="141"/>
      <c r="D476" s="141"/>
      <c r="E476" s="141"/>
      <c r="F476" s="141"/>
      <c r="G476" s="141"/>
      <c r="H476" s="141"/>
      <c r="I476" s="141"/>
      <c r="J476" s="141"/>
      <c r="K476" s="141"/>
      <c r="L476" s="141"/>
      <c r="M476" s="141"/>
      <c r="N476" s="141"/>
      <c r="O476" s="141"/>
      <c r="P476" s="141"/>
      <c r="Q476" s="141"/>
      <c r="R476" s="141"/>
      <c r="S476" s="141"/>
      <c r="T476" s="141"/>
      <c r="U476" s="141"/>
      <c r="V476" s="141"/>
      <c r="W476" s="141"/>
      <c r="X476" s="141"/>
      <c r="Y476" s="141"/>
      <c r="Z476" s="141"/>
    </row>
    <row r="477" spans="1:26" ht="15" thickBot="1" x14ac:dyDescent="0.35">
      <c r="A477" s="141"/>
      <c r="B477" s="141"/>
      <c r="C477" s="141"/>
      <c r="D477" s="141"/>
      <c r="E477" s="141"/>
      <c r="F477" s="141"/>
      <c r="G477" s="141"/>
      <c r="H477" s="141"/>
      <c r="I477" s="141"/>
      <c r="J477" s="141"/>
      <c r="K477" s="141"/>
      <c r="L477" s="141"/>
      <c r="M477" s="141"/>
      <c r="N477" s="141"/>
      <c r="O477" s="141"/>
      <c r="P477" s="141"/>
      <c r="Q477" s="141"/>
      <c r="R477" s="141"/>
      <c r="S477" s="141"/>
      <c r="T477" s="141"/>
      <c r="U477" s="141"/>
      <c r="V477" s="141"/>
      <c r="W477" s="141"/>
      <c r="X477" s="141"/>
      <c r="Y477" s="141"/>
      <c r="Z477" s="141"/>
    </row>
    <row r="478" spans="1:26" ht="15" thickBot="1" x14ac:dyDescent="0.35">
      <c r="A478" s="141"/>
      <c r="B478" s="141"/>
      <c r="C478" s="141"/>
      <c r="D478" s="141"/>
      <c r="E478" s="141"/>
      <c r="F478" s="141"/>
      <c r="G478" s="141"/>
      <c r="H478" s="141"/>
      <c r="I478" s="141"/>
      <c r="J478" s="141"/>
      <c r="K478" s="141"/>
      <c r="L478" s="141"/>
      <c r="M478" s="141"/>
      <c r="N478" s="141"/>
      <c r="O478" s="141"/>
      <c r="P478" s="141"/>
      <c r="Q478" s="141"/>
      <c r="R478" s="141"/>
      <c r="S478" s="141"/>
      <c r="T478" s="141"/>
      <c r="U478" s="141"/>
      <c r="V478" s="141"/>
      <c r="W478" s="141"/>
      <c r="X478" s="141"/>
      <c r="Y478" s="141"/>
      <c r="Z478" s="141"/>
    </row>
    <row r="479" spans="1:26" ht="15" thickBot="1" x14ac:dyDescent="0.35">
      <c r="A479" s="141"/>
      <c r="B479" s="141"/>
      <c r="C479" s="141"/>
      <c r="D479" s="141"/>
      <c r="E479" s="141"/>
      <c r="F479" s="141"/>
      <c r="G479" s="141"/>
      <c r="H479" s="141"/>
      <c r="I479" s="141"/>
      <c r="J479" s="141"/>
      <c r="K479" s="141"/>
      <c r="L479" s="141"/>
      <c r="M479" s="141"/>
      <c r="N479" s="141"/>
      <c r="O479" s="141"/>
      <c r="P479" s="141"/>
      <c r="Q479" s="141"/>
      <c r="R479" s="141"/>
      <c r="S479" s="141"/>
      <c r="T479" s="141"/>
      <c r="U479" s="141"/>
      <c r="V479" s="141"/>
      <c r="W479" s="141"/>
      <c r="X479" s="141"/>
      <c r="Y479" s="141"/>
      <c r="Z479" s="141"/>
    </row>
    <row r="480" spans="1:26" ht="15" thickBot="1" x14ac:dyDescent="0.35">
      <c r="A480" s="141"/>
      <c r="B480" s="141"/>
      <c r="C480" s="141"/>
      <c r="D480" s="141"/>
      <c r="E480" s="141"/>
      <c r="F480" s="141"/>
      <c r="G480" s="141"/>
      <c r="H480" s="141"/>
      <c r="I480" s="141"/>
      <c r="J480" s="141"/>
      <c r="K480" s="141"/>
      <c r="L480" s="141"/>
      <c r="M480" s="141"/>
      <c r="N480" s="141"/>
      <c r="O480" s="141"/>
      <c r="P480" s="141"/>
      <c r="Q480" s="141"/>
      <c r="R480" s="141"/>
      <c r="S480" s="141"/>
      <c r="T480" s="141"/>
      <c r="U480" s="141"/>
      <c r="V480" s="141"/>
      <c r="W480" s="141"/>
      <c r="X480" s="141"/>
      <c r="Y480" s="141"/>
      <c r="Z480" s="141"/>
    </row>
    <row r="481" spans="1:26" ht="15" thickBot="1" x14ac:dyDescent="0.35">
      <c r="A481" s="141"/>
      <c r="B481" s="141"/>
      <c r="C481" s="141"/>
      <c r="D481" s="141"/>
      <c r="E481" s="141"/>
      <c r="F481" s="141"/>
      <c r="G481" s="141"/>
      <c r="H481" s="141"/>
      <c r="I481" s="141"/>
      <c r="J481" s="141"/>
      <c r="K481" s="141"/>
      <c r="L481" s="141"/>
      <c r="M481" s="141"/>
      <c r="N481" s="141"/>
      <c r="O481" s="141"/>
      <c r="P481" s="141"/>
      <c r="Q481" s="141"/>
      <c r="R481" s="141"/>
      <c r="S481" s="141"/>
      <c r="T481" s="141"/>
      <c r="U481" s="141"/>
      <c r="V481" s="141"/>
      <c r="W481" s="141"/>
      <c r="X481" s="141"/>
      <c r="Y481" s="141"/>
      <c r="Z481" s="141"/>
    </row>
    <row r="482" spans="1:26" ht="15" thickBot="1" x14ac:dyDescent="0.35">
      <c r="A482" s="141"/>
      <c r="B482" s="141"/>
      <c r="C482" s="141"/>
      <c r="D482" s="141"/>
      <c r="E482" s="141"/>
      <c r="F482" s="141"/>
      <c r="G482" s="141"/>
      <c r="H482" s="141"/>
      <c r="I482" s="141"/>
      <c r="J482" s="141"/>
      <c r="K482" s="141"/>
      <c r="L482" s="141"/>
      <c r="M482" s="141"/>
      <c r="N482" s="141"/>
      <c r="O482" s="141"/>
      <c r="P482" s="141"/>
      <c r="Q482" s="141"/>
      <c r="R482" s="141"/>
      <c r="S482" s="141"/>
      <c r="T482" s="141"/>
      <c r="U482" s="141"/>
      <c r="V482" s="141"/>
      <c r="W482" s="141"/>
      <c r="X482" s="141"/>
      <c r="Y482" s="141"/>
      <c r="Z482" s="141"/>
    </row>
    <row r="483" spans="1:26" ht="15" thickBot="1" x14ac:dyDescent="0.35">
      <c r="A483" s="141"/>
      <c r="B483" s="141"/>
      <c r="C483" s="141"/>
      <c r="D483" s="141"/>
      <c r="E483" s="141"/>
      <c r="F483" s="141"/>
      <c r="G483" s="141"/>
      <c r="H483" s="141"/>
      <c r="I483" s="141"/>
      <c r="J483" s="141"/>
      <c r="K483" s="141"/>
      <c r="L483" s="141"/>
      <c r="M483" s="141"/>
      <c r="N483" s="141"/>
      <c r="O483" s="141"/>
      <c r="P483" s="141"/>
      <c r="Q483" s="141"/>
      <c r="R483" s="141"/>
      <c r="S483" s="141"/>
      <c r="T483" s="141"/>
      <c r="U483" s="141"/>
      <c r="V483" s="141"/>
      <c r="W483" s="141"/>
      <c r="X483" s="141"/>
      <c r="Y483" s="141"/>
      <c r="Z483" s="141"/>
    </row>
    <row r="484" spans="1:26" ht="15" thickBot="1" x14ac:dyDescent="0.35">
      <c r="A484" s="141"/>
      <c r="B484" s="141"/>
      <c r="C484" s="141"/>
      <c r="D484" s="141"/>
      <c r="E484" s="141"/>
      <c r="F484" s="141"/>
      <c r="G484" s="141"/>
      <c r="H484" s="141"/>
      <c r="I484" s="141"/>
      <c r="J484" s="141"/>
      <c r="K484" s="141"/>
      <c r="L484" s="141"/>
      <c r="M484" s="141"/>
      <c r="N484" s="141"/>
      <c r="O484" s="141"/>
      <c r="P484" s="141"/>
      <c r="Q484" s="141"/>
      <c r="R484" s="141"/>
      <c r="S484" s="141"/>
      <c r="T484" s="141"/>
      <c r="U484" s="141"/>
      <c r="V484" s="141"/>
      <c r="W484" s="141"/>
      <c r="X484" s="141"/>
      <c r="Y484" s="141"/>
      <c r="Z484" s="141"/>
    </row>
    <row r="485" spans="1:26" ht="15" thickBot="1" x14ac:dyDescent="0.35">
      <c r="A485" s="141"/>
      <c r="B485" s="141"/>
      <c r="C485" s="141"/>
      <c r="D485" s="141"/>
      <c r="E485" s="141"/>
      <c r="F485" s="141"/>
      <c r="G485" s="141"/>
      <c r="H485" s="141"/>
      <c r="I485" s="141"/>
      <c r="J485" s="141"/>
      <c r="K485" s="141"/>
      <c r="L485" s="141"/>
      <c r="M485" s="141"/>
      <c r="N485" s="141"/>
      <c r="O485" s="141"/>
      <c r="P485" s="141"/>
      <c r="Q485" s="141"/>
      <c r="R485" s="141"/>
      <c r="S485" s="141"/>
      <c r="T485" s="141"/>
      <c r="U485" s="141"/>
      <c r="V485" s="141"/>
      <c r="W485" s="141"/>
      <c r="X485" s="141"/>
      <c r="Y485" s="141"/>
      <c r="Z485" s="141"/>
    </row>
    <row r="486" spans="1:26" ht="15" thickBot="1" x14ac:dyDescent="0.35">
      <c r="A486" s="141"/>
      <c r="B486" s="141"/>
      <c r="C486" s="141"/>
      <c r="D486" s="141"/>
      <c r="E486" s="141"/>
      <c r="F486" s="141"/>
      <c r="G486" s="141"/>
      <c r="H486" s="141"/>
      <c r="I486" s="141"/>
      <c r="J486" s="141"/>
      <c r="K486" s="141"/>
      <c r="L486" s="141"/>
      <c r="M486" s="141"/>
      <c r="N486" s="141"/>
      <c r="O486" s="141"/>
      <c r="P486" s="141"/>
      <c r="Q486" s="141"/>
      <c r="R486" s="141"/>
      <c r="S486" s="141"/>
      <c r="T486" s="141"/>
      <c r="U486" s="141"/>
      <c r="V486" s="141"/>
      <c r="W486" s="141"/>
      <c r="X486" s="141"/>
      <c r="Y486" s="141"/>
      <c r="Z486" s="141"/>
    </row>
    <row r="487" spans="1:26" ht="15" thickBot="1" x14ac:dyDescent="0.35">
      <c r="A487" s="141"/>
      <c r="B487" s="141"/>
      <c r="C487" s="141"/>
      <c r="D487" s="141"/>
      <c r="E487" s="141"/>
      <c r="F487" s="141"/>
      <c r="G487" s="141"/>
      <c r="H487" s="141"/>
      <c r="I487" s="141"/>
      <c r="J487" s="141"/>
      <c r="K487" s="141"/>
      <c r="L487" s="141"/>
      <c r="M487" s="141"/>
      <c r="N487" s="141"/>
      <c r="O487" s="141"/>
      <c r="P487" s="141"/>
      <c r="Q487" s="141"/>
      <c r="R487" s="141"/>
      <c r="S487" s="141"/>
      <c r="T487" s="141"/>
      <c r="U487" s="141"/>
      <c r="V487" s="141"/>
      <c r="W487" s="141"/>
      <c r="X487" s="141"/>
      <c r="Y487" s="141"/>
      <c r="Z487" s="141"/>
    </row>
    <row r="488" spans="1:26" ht="15" thickBot="1" x14ac:dyDescent="0.35">
      <c r="A488" s="141"/>
      <c r="B488" s="141"/>
      <c r="C488" s="141"/>
      <c r="D488" s="141"/>
      <c r="E488" s="141"/>
      <c r="F488" s="141"/>
      <c r="G488" s="141"/>
      <c r="H488" s="141"/>
      <c r="I488" s="141"/>
      <c r="J488" s="141"/>
      <c r="K488" s="141"/>
      <c r="L488" s="141"/>
      <c r="M488" s="141"/>
      <c r="N488" s="141"/>
      <c r="O488" s="141"/>
      <c r="P488" s="141"/>
      <c r="Q488" s="141"/>
      <c r="R488" s="141"/>
      <c r="S488" s="141"/>
      <c r="T488" s="141"/>
      <c r="U488" s="141"/>
      <c r="V488" s="141"/>
      <c r="W488" s="141"/>
      <c r="X488" s="141"/>
      <c r="Y488" s="141"/>
      <c r="Z488" s="141"/>
    </row>
    <row r="489" spans="1:26" ht="15" thickBot="1" x14ac:dyDescent="0.35">
      <c r="A489" s="141"/>
      <c r="B489" s="141"/>
      <c r="C489" s="141"/>
      <c r="D489" s="141"/>
      <c r="E489" s="141"/>
      <c r="F489" s="141"/>
      <c r="G489" s="141"/>
      <c r="H489" s="141"/>
      <c r="I489" s="141"/>
      <c r="J489" s="141"/>
      <c r="K489" s="141"/>
      <c r="L489" s="141"/>
      <c r="M489" s="141"/>
      <c r="N489" s="141"/>
      <c r="O489" s="141"/>
      <c r="P489" s="141"/>
      <c r="Q489" s="141"/>
      <c r="R489" s="141"/>
      <c r="S489" s="141"/>
      <c r="T489" s="141"/>
      <c r="U489" s="141"/>
      <c r="V489" s="141"/>
      <c r="W489" s="141"/>
      <c r="X489" s="141"/>
      <c r="Y489" s="141"/>
      <c r="Z489" s="141"/>
    </row>
    <row r="490" spans="1:26" ht="15" thickBot="1" x14ac:dyDescent="0.35">
      <c r="A490" s="141"/>
      <c r="B490" s="141"/>
      <c r="C490" s="141"/>
      <c r="D490" s="141"/>
      <c r="E490" s="141"/>
      <c r="F490" s="141"/>
      <c r="G490" s="141"/>
      <c r="H490" s="141"/>
      <c r="I490" s="141"/>
      <c r="J490" s="141"/>
      <c r="K490" s="141"/>
      <c r="L490" s="141"/>
      <c r="M490" s="141"/>
      <c r="N490" s="141"/>
      <c r="O490" s="141"/>
      <c r="P490" s="141"/>
      <c r="Q490" s="141"/>
      <c r="R490" s="141"/>
      <c r="S490" s="141"/>
      <c r="T490" s="141"/>
      <c r="U490" s="141"/>
      <c r="V490" s="141"/>
      <c r="W490" s="141"/>
      <c r="X490" s="141"/>
      <c r="Y490" s="141"/>
      <c r="Z490" s="141"/>
    </row>
    <row r="491" spans="1:26" ht="15" thickBot="1" x14ac:dyDescent="0.35">
      <c r="A491" s="141"/>
      <c r="B491" s="141"/>
      <c r="C491" s="141"/>
      <c r="D491" s="141"/>
      <c r="E491" s="141"/>
      <c r="F491" s="141"/>
      <c r="G491" s="141"/>
      <c r="H491" s="141"/>
      <c r="I491" s="141"/>
      <c r="J491" s="141"/>
      <c r="K491" s="141"/>
      <c r="L491" s="141"/>
      <c r="M491" s="141"/>
      <c r="N491" s="141"/>
      <c r="O491" s="141"/>
      <c r="P491" s="141"/>
      <c r="Q491" s="141"/>
      <c r="R491" s="141"/>
      <c r="S491" s="141"/>
      <c r="T491" s="141"/>
      <c r="U491" s="141"/>
      <c r="V491" s="141"/>
      <c r="W491" s="141"/>
      <c r="X491" s="141"/>
      <c r="Y491" s="141"/>
      <c r="Z491" s="141"/>
    </row>
    <row r="492" spans="1:26" ht="15" thickBot="1" x14ac:dyDescent="0.35">
      <c r="A492" s="141"/>
      <c r="B492" s="141"/>
      <c r="C492" s="141"/>
      <c r="D492" s="141"/>
      <c r="E492" s="141"/>
      <c r="F492" s="141"/>
      <c r="G492" s="141"/>
      <c r="H492" s="141"/>
      <c r="I492" s="141"/>
      <c r="J492" s="141"/>
      <c r="K492" s="141"/>
      <c r="L492" s="141"/>
      <c r="M492" s="141"/>
      <c r="N492" s="141"/>
      <c r="O492" s="141"/>
      <c r="P492" s="141"/>
      <c r="Q492" s="141"/>
      <c r="R492" s="141"/>
      <c r="S492" s="141"/>
      <c r="T492" s="141"/>
      <c r="U492" s="141"/>
      <c r="V492" s="141"/>
      <c r="W492" s="141"/>
      <c r="X492" s="141"/>
      <c r="Y492" s="141"/>
      <c r="Z492" s="141"/>
    </row>
    <row r="493" spans="1:26" ht="15" thickBot="1" x14ac:dyDescent="0.35">
      <c r="A493" s="141"/>
      <c r="B493" s="141"/>
      <c r="C493" s="141"/>
      <c r="D493" s="141"/>
      <c r="E493" s="141"/>
      <c r="F493" s="141"/>
      <c r="G493" s="141"/>
      <c r="H493" s="141"/>
      <c r="I493" s="141"/>
      <c r="J493" s="141"/>
      <c r="K493" s="141"/>
      <c r="L493" s="141"/>
      <c r="M493" s="141"/>
      <c r="N493" s="141"/>
      <c r="O493" s="141"/>
      <c r="P493" s="141"/>
      <c r="Q493" s="141"/>
      <c r="R493" s="141"/>
      <c r="S493" s="141"/>
      <c r="T493" s="141"/>
      <c r="U493" s="141"/>
      <c r="V493" s="141"/>
      <c r="W493" s="141"/>
      <c r="X493" s="141"/>
      <c r="Y493" s="141"/>
      <c r="Z493" s="141"/>
    </row>
    <row r="494" spans="1:26" ht="15" thickBot="1" x14ac:dyDescent="0.35">
      <c r="A494" s="141"/>
      <c r="B494" s="141"/>
      <c r="C494" s="141"/>
      <c r="D494" s="141"/>
      <c r="E494" s="141"/>
      <c r="F494" s="141"/>
      <c r="G494" s="141"/>
      <c r="H494" s="141"/>
      <c r="I494" s="141"/>
      <c r="J494" s="141"/>
      <c r="K494" s="141"/>
      <c r="L494" s="141"/>
      <c r="M494" s="141"/>
      <c r="N494" s="141"/>
      <c r="O494" s="141"/>
      <c r="P494" s="141"/>
      <c r="Q494" s="141"/>
      <c r="R494" s="141"/>
      <c r="S494" s="141"/>
      <c r="T494" s="141"/>
      <c r="U494" s="141"/>
      <c r="V494" s="141"/>
      <c r="W494" s="141"/>
      <c r="X494" s="141"/>
      <c r="Y494" s="141"/>
      <c r="Z494" s="141"/>
    </row>
    <row r="495" spans="1:26" ht="15" thickBot="1" x14ac:dyDescent="0.35">
      <c r="A495" s="141"/>
      <c r="B495" s="141"/>
      <c r="C495" s="141"/>
      <c r="D495" s="141"/>
      <c r="E495" s="141"/>
      <c r="F495" s="141"/>
      <c r="G495" s="141"/>
      <c r="H495" s="141"/>
      <c r="I495" s="141"/>
      <c r="J495" s="141"/>
      <c r="K495" s="141"/>
      <c r="L495" s="141"/>
      <c r="M495" s="141"/>
      <c r="N495" s="141"/>
      <c r="O495" s="141"/>
      <c r="P495" s="141"/>
      <c r="Q495" s="141"/>
      <c r="R495" s="141"/>
      <c r="S495" s="141"/>
      <c r="T495" s="141"/>
      <c r="U495" s="141"/>
      <c r="V495" s="141"/>
      <c r="W495" s="141"/>
      <c r="X495" s="141"/>
      <c r="Y495" s="141"/>
      <c r="Z495" s="141"/>
    </row>
    <row r="496" spans="1:26" ht="15" thickBot="1" x14ac:dyDescent="0.35">
      <c r="A496" s="141"/>
      <c r="B496" s="141"/>
      <c r="C496" s="141"/>
      <c r="D496" s="141"/>
      <c r="E496" s="141"/>
      <c r="F496" s="141"/>
      <c r="G496" s="141"/>
      <c r="H496" s="141"/>
      <c r="I496" s="141"/>
      <c r="J496" s="141"/>
      <c r="K496" s="141"/>
      <c r="L496" s="141"/>
      <c r="M496" s="141"/>
      <c r="N496" s="141"/>
      <c r="O496" s="141"/>
      <c r="P496" s="141"/>
      <c r="Q496" s="141"/>
      <c r="R496" s="141"/>
      <c r="S496" s="141"/>
      <c r="T496" s="141"/>
      <c r="U496" s="141"/>
      <c r="V496" s="141"/>
      <c r="W496" s="141"/>
      <c r="X496" s="141"/>
      <c r="Y496" s="141"/>
      <c r="Z496" s="141"/>
    </row>
    <row r="497" spans="1:26" ht="15" thickBot="1" x14ac:dyDescent="0.35">
      <c r="A497" s="141"/>
      <c r="B497" s="141"/>
      <c r="C497" s="141"/>
      <c r="D497" s="141"/>
      <c r="E497" s="141"/>
      <c r="F497" s="141"/>
      <c r="G497" s="141"/>
      <c r="H497" s="141"/>
      <c r="I497" s="141"/>
      <c r="J497" s="141"/>
      <c r="K497" s="141"/>
      <c r="L497" s="141"/>
      <c r="M497" s="141"/>
      <c r="N497" s="141"/>
      <c r="O497" s="141"/>
      <c r="P497" s="141"/>
      <c r="Q497" s="141"/>
      <c r="R497" s="141"/>
      <c r="S497" s="141"/>
      <c r="T497" s="141"/>
      <c r="U497" s="141"/>
      <c r="V497" s="141"/>
      <c r="W497" s="141"/>
      <c r="X497" s="141"/>
      <c r="Y497" s="141"/>
      <c r="Z497" s="141"/>
    </row>
    <row r="498" spans="1:26" ht="15" thickBot="1" x14ac:dyDescent="0.35">
      <c r="A498" s="141"/>
      <c r="B498" s="141"/>
      <c r="C498" s="141"/>
      <c r="D498" s="141"/>
      <c r="E498" s="141"/>
      <c r="F498" s="141"/>
      <c r="G498" s="141"/>
      <c r="H498" s="141"/>
      <c r="I498" s="141"/>
      <c r="J498" s="141"/>
      <c r="K498" s="141"/>
      <c r="L498" s="141"/>
      <c r="M498" s="141"/>
      <c r="N498" s="141"/>
      <c r="O498" s="141"/>
      <c r="P498" s="141"/>
      <c r="Q498" s="141"/>
      <c r="R498" s="141"/>
      <c r="S498" s="141"/>
      <c r="T498" s="141"/>
      <c r="U498" s="141"/>
      <c r="V498" s="141"/>
      <c r="W498" s="141"/>
      <c r="X498" s="141"/>
      <c r="Y498" s="141"/>
      <c r="Z498" s="141"/>
    </row>
    <row r="499" spans="1:26" ht="15" thickBot="1" x14ac:dyDescent="0.35">
      <c r="A499" s="141"/>
      <c r="B499" s="141"/>
      <c r="C499" s="141"/>
      <c r="D499" s="141"/>
      <c r="E499" s="141"/>
      <c r="F499" s="141"/>
      <c r="G499" s="141"/>
      <c r="H499" s="141"/>
      <c r="I499" s="141"/>
      <c r="J499" s="141"/>
      <c r="K499" s="141"/>
      <c r="L499" s="141"/>
      <c r="M499" s="141"/>
      <c r="N499" s="141"/>
      <c r="O499" s="141"/>
      <c r="P499" s="141"/>
      <c r="Q499" s="141"/>
      <c r="R499" s="141"/>
      <c r="S499" s="141"/>
      <c r="T499" s="141"/>
      <c r="U499" s="141"/>
      <c r="V499" s="141"/>
      <c r="W499" s="141"/>
      <c r="X499" s="141"/>
      <c r="Y499" s="141"/>
      <c r="Z499" s="141"/>
    </row>
    <row r="500" spans="1:26" ht="15" thickBot="1" x14ac:dyDescent="0.35">
      <c r="A500" s="141"/>
      <c r="B500" s="141"/>
      <c r="C500" s="141"/>
      <c r="D500" s="141"/>
      <c r="E500" s="141"/>
      <c r="F500" s="141"/>
      <c r="G500" s="141"/>
      <c r="H500" s="141"/>
      <c r="I500" s="141"/>
      <c r="J500" s="141"/>
      <c r="K500" s="141"/>
      <c r="L500" s="141"/>
      <c r="M500" s="141"/>
      <c r="N500" s="141"/>
      <c r="O500" s="141"/>
      <c r="P500" s="141"/>
      <c r="Q500" s="141"/>
      <c r="R500" s="141"/>
      <c r="S500" s="141"/>
      <c r="T500" s="141"/>
      <c r="U500" s="141"/>
      <c r="V500" s="141"/>
      <c r="W500" s="141"/>
      <c r="X500" s="141"/>
      <c r="Y500" s="141"/>
      <c r="Z500" s="141"/>
    </row>
    <row r="501" spans="1:26" ht="15" thickBot="1" x14ac:dyDescent="0.35">
      <c r="A501" s="141"/>
      <c r="B501" s="141"/>
      <c r="C501" s="141"/>
      <c r="D501" s="141"/>
      <c r="E501" s="141"/>
      <c r="F501" s="141"/>
      <c r="G501" s="141"/>
      <c r="H501" s="141"/>
      <c r="I501" s="141"/>
      <c r="J501" s="141"/>
      <c r="K501" s="141"/>
      <c r="L501" s="141"/>
      <c r="M501" s="141"/>
      <c r="N501" s="141"/>
      <c r="O501" s="141"/>
      <c r="P501" s="141"/>
      <c r="Q501" s="141"/>
      <c r="R501" s="141"/>
      <c r="S501" s="141"/>
      <c r="T501" s="141"/>
      <c r="U501" s="141"/>
      <c r="V501" s="141"/>
      <c r="W501" s="141"/>
      <c r="X501" s="141"/>
      <c r="Y501" s="141"/>
      <c r="Z501" s="141"/>
    </row>
    <row r="502" spans="1:26" ht="15" thickBot="1" x14ac:dyDescent="0.35">
      <c r="A502" s="141"/>
      <c r="B502" s="141"/>
      <c r="C502" s="141"/>
      <c r="D502" s="141"/>
      <c r="E502" s="141"/>
      <c r="F502" s="141"/>
      <c r="G502" s="141"/>
      <c r="H502" s="141"/>
      <c r="I502" s="141"/>
      <c r="J502" s="141"/>
      <c r="K502" s="141"/>
      <c r="L502" s="141"/>
      <c r="M502" s="141"/>
      <c r="N502" s="141"/>
      <c r="O502" s="141"/>
      <c r="P502" s="141"/>
      <c r="Q502" s="141"/>
      <c r="R502" s="141"/>
      <c r="S502" s="141"/>
      <c r="T502" s="141"/>
      <c r="U502" s="141"/>
      <c r="V502" s="141"/>
      <c r="W502" s="141"/>
      <c r="X502" s="141"/>
      <c r="Y502" s="141"/>
      <c r="Z502" s="141"/>
    </row>
    <row r="503" spans="1:26" ht="15" thickBot="1" x14ac:dyDescent="0.35">
      <c r="A503" s="141"/>
      <c r="B503" s="141"/>
      <c r="C503" s="141"/>
      <c r="D503" s="141"/>
      <c r="E503" s="141"/>
      <c r="F503" s="141"/>
      <c r="G503" s="141"/>
      <c r="H503" s="141"/>
      <c r="I503" s="141"/>
      <c r="J503" s="141"/>
      <c r="K503" s="141"/>
      <c r="L503" s="141"/>
      <c r="M503" s="141"/>
      <c r="N503" s="141"/>
      <c r="O503" s="141"/>
      <c r="P503" s="141"/>
      <c r="Q503" s="141"/>
      <c r="R503" s="141"/>
      <c r="S503" s="141"/>
      <c r="T503" s="141"/>
      <c r="U503" s="141"/>
      <c r="V503" s="141"/>
      <c r="W503" s="141"/>
      <c r="X503" s="141"/>
      <c r="Y503" s="141"/>
      <c r="Z503" s="141"/>
    </row>
    <row r="504" spans="1:26" ht="15" thickBot="1" x14ac:dyDescent="0.35">
      <c r="A504" s="141"/>
      <c r="B504" s="141"/>
      <c r="C504" s="141"/>
      <c r="D504" s="141"/>
      <c r="E504" s="141"/>
      <c r="F504" s="141"/>
      <c r="G504" s="141"/>
      <c r="H504" s="141"/>
      <c r="I504" s="141"/>
      <c r="J504" s="141"/>
      <c r="K504" s="141"/>
      <c r="L504" s="141"/>
      <c r="M504" s="141"/>
      <c r="N504" s="141"/>
      <c r="O504" s="141"/>
      <c r="P504" s="141"/>
      <c r="Q504" s="141"/>
      <c r="R504" s="141"/>
      <c r="S504" s="141"/>
      <c r="T504" s="141"/>
      <c r="U504" s="141"/>
      <c r="V504" s="141"/>
      <c r="W504" s="141"/>
      <c r="X504" s="141"/>
      <c r="Y504" s="141"/>
      <c r="Z504" s="141"/>
    </row>
    <row r="505" spans="1:26" ht="15" thickBot="1" x14ac:dyDescent="0.35">
      <c r="A505" s="141"/>
      <c r="B505" s="141"/>
      <c r="C505" s="141"/>
      <c r="D505" s="141"/>
      <c r="E505" s="141"/>
      <c r="F505" s="141"/>
      <c r="G505" s="141"/>
      <c r="H505" s="141"/>
      <c r="I505" s="141"/>
      <c r="J505" s="141"/>
      <c r="K505" s="141"/>
      <c r="L505" s="141"/>
      <c r="M505" s="141"/>
      <c r="N505" s="141"/>
      <c r="O505" s="141"/>
      <c r="P505" s="141"/>
      <c r="Q505" s="141"/>
      <c r="R505" s="141"/>
      <c r="S505" s="141"/>
      <c r="T505" s="141"/>
      <c r="U505" s="141"/>
      <c r="V505" s="141"/>
      <c r="W505" s="141"/>
      <c r="X505" s="141"/>
      <c r="Y505" s="141"/>
      <c r="Z505" s="141"/>
    </row>
    <row r="506" spans="1:26" ht="15" thickBot="1" x14ac:dyDescent="0.35">
      <c r="A506" s="141"/>
      <c r="B506" s="141"/>
      <c r="C506" s="141"/>
      <c r="D506" s="141"/>
      <c r="E506" s="141"/>
      <c r="F506" s="141"/>
      <c r="G506" s="141"/>
      <c r="H506" s="141"/>
      <c r="I506" s="141"/>
      <c r="J506" s="141"/>
      <c r="K506" s="141"/>
      <c r="L506" s="141"/>
      <c r="M506" s="141"/>
      <c r="N506" s="141"/>
      <c r="O506" s="141"/>
      <c r="P506" s="141"/>
      <c r="Q506" s="141"/>
      <c r="R506" s="141"/>
      <c r="S506" s="141"/>
      <c r="T506" s="141"/>
      <c r="U506" s="141"/>
      <c r="V506" s="141"/>
      <c r="W506" s="141"/>
      <c r="X506" s="141"/>
      <c r="Y506" s="141"/>
      <c r="Z506" s="141"/>
    </row>
    <row r="507" spans="1:26" ht="15" thickBot="1" x14ac:dyDescent="0.35">
      <c r="A507" s="141"/>
      <c r="B507" s="141"/>
      <c r="C507" s="141"/>
      <c r="D507" s="141"/>
      <c r="E507" s="141"/>
      <c r="F507" s="141"/>
      <c r="G507" s="141"/>
      <c r="H507" s="141"/>
      <c r="I507" s="141"/>
      <c r="J507" s="141"/>
      <c r="K507" s="141"/>
      <c r="L507" s="141"/>
      <c r="M507" s="141"/>
      <c r="N507" s="141"/>
      <c r="O507" s="141"/>
      <c r="P507" s="141"/>
      <c r="Q507" s="141"/>
      <c r="R507" s="141"/>
      <c r="S507" s="141"/>
      <c r="T507" s="141"/>
      <c r="U507" s="141"/>
      <c r="V507" s="141"/>
      <c r="W507" s="141"/>
      <c r="X507" s="141"/>
      <c r="Y507" s="141"/>
      <c r="Z507" s="141"/>
    </row>
    <row r="508" spans="1:26" ht="15" thickBot="1" x14ac:dyDescent="0.35">
      <c r="A508" s="141"/>
      <c r="B508" s="141"/>
      <c r="C508" s="141"/>
      <c r="D508" s="141"/>
      <c r="E508" s="141"/>
      <c r="F508" s="141"/>
      <c r="G508" s="141"/>
      <c r="H508" s="141"/>
      <c r="I508" s="141"/>
      <c r="J508" s="141"/>
      <c r="K508" s="141"/>
      <c r="L508" s="141"/>
      <c r="M508" s="141"/>
      <c r="N508" s="141"/>
      <c r="O508" s="141"/>
      <c r="P508" s="141"/>
      <c r="Q508" s="141"/>
      <c r="R508" s="141"/>
      <c r="S508" s="141"/>
      <c r="T508" s="141"/>
      <c r="U508" s="141"/>
      <c r="V508" s="141"/>
      <c r="W508" s="141"/>
      <c r="X508" s="141"/>
      <c r="Y508" s="141"/>
      <c r="Z508" s="141"/>
    </row>
    <row r="509" spans="1:26" ht="15" thickBot="1" x14ac:dyDescent="0.35">
      <c r="A509" s="141"/>
      <c r="B509" s="141"/>
      <c r="C509" s="141"/>
      <c r="D509" s="141"/>
      <c r="E509" s="141"/>
      <c r="F509" s="141"/>
      <c r="G509" s="141"/>
      <c r="H509" s="141"/>
      <c r="I509" s="141"/>
      <c r="J509" s="141"/>
      <c r="K509" s="141"/>
      <c r="L509" s="141"/>
      <c r="M509" s="141"/>
      <c r="N509" s="141"/>
      <c r="O509" s="141"/>
      <c r="P509" s="141"/>
      <c r="Q509" s="141"/>
      <c r="R509" s="141"/>
      <c r="S509" s="141"/>
      <c r="T509" s="141"/>
      <c r="U509" s="141"/>
      <c r="V509" s="141"/>
      <c r="W509" s="141"/>
      <c r="X509" s="141"/>
      <c r="Y509" s="141"/>
      <c r="Z509" s="141"/>
    </row>
    <row r="510" spans="1:26" ht="15" thickBot="1" x14ac:dyDescent="0.35">
      <c r="A510" s="141"/>
      <c r="B510" s="141"/>
      <c r="C510" s="141"/>
      <c r="D510" s="141"/>
      <c r="E510" s="141"/>
      <c r="F510" s="141"/>
      <c r="G510" s="141"/>
      <c r="H510" s="141"/>
      <c r="I510" s="141"/>
      <c r="J510" s="141"/>
      <c r="K510" s="141"/>
      <c r="L510" s="141"/>
      <c r="M510" s="141"/>
      <c r="N510" s="141"/>
      <c r="O510" s="141"/>
      <c r="P510" s="141"/>
      <c r="Q510" s="141"/>
      <c r="R510" s="141"/>
      <c r="S510" s="141"/>
      <c r="T510" s="141"/>
      <c r="U510" s="141"/>
      <c r="V510" s="141"/>
      <c r="W510" s="141"/>
      <c r="X510" s="141"/>
      <c r="Y510" s="141"/>
      <c r="Z510" s="141"/>
    </row>
    <row r="511" spans="1:26" ht="15" thickBot="1" x14ac:dyDescent="0.35">
      <c r="A511" s="141"/>
      <c r="B511" s="141"/>
      <c r="C511" s="141"/>
      <c r="D511" s="141"/>
      <c r="E511" s="141"/>
      <c r="F511" s="141"/>
      <c r="G511" s="141"/>
      <c r="H511" s="141"/>
      <c r="I511" s="141"/>
      <c r="J511" s="141"/>
      <c r="K511" s="141"/>
      <c r="L511" s="141"/>
      <c r="M511" s="141"/>
      <c r="N511" s="141"/>
      <c r="O511" s="141"/>
      <c r="P511" s="141"/>
      <c r="Q511" s="141"/>
      <c r="R511" s="141"/>
      <c r="S511" s="141"/>
      <c r="T511" s="141"/>
      <c r="U511" s="141"/>
      <c r="V511" s="141"/>
      <c r="W511" s="141"/>
      <c r="X511" s="141"/>
      <c r="Y511" s="141"/>
      <c r="Z511" s="141"/>
    </row>
    <row r="512" spans="1:26" ht="15" thickBot="1" x14ac:dyDescent="0.35">
      <c r="A512" s="141"/>
      <c r="B512" s="141"/>
      <c r="C512" s="141"/>
      <c r="D512" s="141"/>
      <c r="E512" s="141"/>
      <c r="F512" s="141"/>
      <c r="G512" s="141"/>
      <c r="H512" s="141"/>
      <c r="I512" s="141"/>
      <c r="J512" s="141"/>
      <c r="K512" s="141"/>
      <c r="L512" s="141"/>
      <c r="M512" s="141"/>
      <c r="N512" s="141"/>
      <c r="O512" s="141"/>
      <c r="P512" s="141"/>
      <c r="Q512" s="141"/>
      <c r="R512" s="141"/>
      <c r="S512" s="141"/>
      <c r="T512" s="141"/>
      <c r="U512" s="141"/>
      <c r="V512" s="141"/>
      <c r="W512" s="141"/>
      <c r="X512" s="141"/>
      <c r="Y512" s="141"/>
      <c r="Z512" s="141"/>
    </row>
    <row r="513" spans="1:26" ht="15" thickBot="1" x14ac:dyDescent="0.35">
      <c r="A513" s="141"/>
      <c r="B513" s="141"/>
      <c r="C513" s="141"/>
      <c r="D513" s="141"/>
      <c r="E513" s="141"/>
      <c r="F513" s="141"/>
      <c r="G513" s="141"/>
      <c r="H513" s="141"/>
      <c r="I513" s="141"/>
      <c r="J513" s="141"/>
      <c r="K513" s="141"/>
      <c r="L513" s="141"/>
      <c r="M513" s="141"/>
      <c r="N513" s="141"/>
      <c r="O513" s="141"/>
      <c r="P513" s="141"/>
      <c r="Q513" s="141"/>
      <c r="R513" s="141"/>
      <c r="S513" s="141"/>
      <c r="T513" s="141"/>
      <c r="U513" s="141"/>
      <c r="V513" s="141"/>
      <c r="W513" s="141"/>
      <c r="X513" s="141"/>
      <c r="Y513" s="141"/>
      <c r="Z513" s="141"/>
    </row>
    <row r="514" spans="1:26" ht="15" thickBot="1" x14ac:dyDescent="0.35">
      <c r="A514" s="141"/>
      <c r="B514" s="141"/>
      <c r="C514" s="141"/>
      <c r="D514" s="141"/>
      <c r="E514" s="141"/>
      <c r="F514" s="141"/>
      <c r="G514" s="141"/>
      <c r="H514" s="141"/>
      <c r="I514" s="141"/>
      <c r="J514" s="141"/>
      <c r="K514" s="141"/>
      <c r="L514" s="141"/>
      <c r="M514" s="141"/>
      <c r="N514" s="141"/>
      <c r="O514" s="141"/>
      <c r="P514" s="141"/>
      <c r="Q514" s="141"/>
      <c r="R514" s="141"/>
      <c r="S514" s="141"/>
      <c r="T514" s="141"/>
      <c r="U514" s="141"/>
      <c r="V514" s="141"/>
      <c r="W514" s="141"/>
      <c r="X514" s="141"/>
      <c r="Y514" s="141"/>
      <c r="Z514" s="141"/>
    </row>
    <row r="515" spans="1:26" ht="15" thickBot="1" x14ac:dyDescent="0.35">
      <c r="A515" s="141"/>
      <c r="B515" s="141"/>
      <c r="C515" s="141"/>
      <c r="D515" s="141"/>
      <c r="E515" s="141"/>
      <c r="F515" s="141"/>
      <c r="G515" s="141"/>
      <c r="H515" s="141"/>
      <c r="I515" s="141"/>
      <c r="J515" s="141"/>
      <c r="K515" s="141"/>
      <c r="L515" s="141"/>
      <c r="M515" s="141"/>
      <c r="N515" s="141"/>
      <c r="O515" s="141"/>
      <c r="P515" s="141"/>
      <c r="Q515" s="141"/>
      <c r="R515" s="141"/>
      <c r="S515" s="141"/>
      <c r="T515" s="141"/>
      <c r="U515" s="141"/>
      <c r="V515" s="141"/>
      <c r="W515" s="141"/>
      <c r="X515" s="141"/>
      <c r="Y515" s="141"/>
      <c r="Z515" s="141"/>
    </row>
    <row r="516" spans="1:26" ht="15" thickBot="1" x14ac:dyDescent="0.35">
      <c r="A516" s="141"/>
      <c r="B516" s="141"/>
      <c r="C516" s="141"/>
      <c r="D516" s="141"/>
      <c r="E516" s="141"/>
      <c r="F516" s="141"/>
      <c r="G516" s="141"/>
      <c r="H516" s="141"/>
      <c r="I516" s="141"/>
      <c r="J516" s="141"/>
      <c r="K516" s="141"/>
      <c r="L516" s="141"/>
      <c r="M516" s="141"/>
      <c r="N516" s="141"/>
      <c r="O516" s="141"/>
      <c r="P516" s="141"/>
      <c r="Q516" s="141"/>
      <c r="R516" s="141"/>
      <c r="S516" s="141"/>
      <c r="T516" s="141"/>
      <c r="U516" s="141"/>
      <c r="V516" s="141"/>
      <c r="W516" s="141"/>
      <c r="X516" s="141"/>
      <c r="Y516" s="141"/>
      <c r="Z516" s="141"/>
    </row>
    <row r="517" spans="1:26" ht="15" thickBot="1" x14ac:dyDescent="0.35">
      <c r="A517" s="141"/>
      <c r="B517" s="141"/>
      <c r="C517" s="141"/>
      <c r="D517" s="141"/>
      <c r="E517" s="141"/>
      <c r="F517" s="141"/>
      <c r="G517" s="141"/>
      <c r="H517" s="141"/>
      <c r="I517" s="141"/>
      <c r="J517" s="141"/>
      <c r="K517" s="141"/>
      <c r="L517" s="141"/>
      <c r="M517" s="141"/>
      <c r="N517" s="141"/>
      <c r="O517" s="141"/>
      <c r="P517" s="141"/>
      <c r="Q517" s="141"/>
      <c r="R517" s="141"/>
      <c r="S517" s="141"/>
      <c r="T517" s="141"/>
      <c r="U517" s="141"/>
      <c r="V517" s="141"/>
      <c r="W517" s="141"/>
      <c r="X517" s="141"/>
      <c r="Y517" s="141"/>
      <c r="Z517" s="141"/>
    </row>
    <row r="518" spans="1:26" ht="15" thickBot="1" x14ac:dyDescent="0.35">
      <c r="A518" s="141"/>
      <c r="B518" s="141"/>
      <c r="C518" s="141"/>
      <c r="D518" s="141"/>
      <c r="E518" s="141"/>
      <c r="F518" s="141"/>
      <c r="G518" s="141"/>
      <c r="H518" s="141"/>
      <c r="I518" s="141"/>
      <c r="J518" s="141"/>
      <c r="K518" s="141"/>
      <c r="L518" s="141"/>
      <c r="M518" s="141"/>
      <c r="N518" s="141"/>
      <c r="O518" s="141"/>
      <c r="P518" s="141"/>
      <c r="Q518" s="141"/>
      <c r="R518" s="141"/>
      <c r="S518" s="141"/>
      <c r="T518" s="141"/>
      <c r="U518" s="141"/>
      <c r="V518" s="141"/>
      <c r="W518" s="141"/>
      <c r="X518" s="141"/>
      <c r="Y518" s="141"/>
      <c r="Z518" s="141"/>
    </row>
    <row r="519" spans="1:26" ht="15" thickBot="1" x14ac:dyDescent="0.35">
      <c r="A519" s="141"/>
      <c r="B519" s="141"/>
      <c r="C519" s="141"/>
      <c r="D519" s="141"/>
      <c r="E519" s="141"/>
      <c r="F519" s="141"/>
      <c r="G519" s="141"/>
      <c r="H519" s="141"/>
      <c r="I519" s="141"/>
      <c r="J519" s="141"/>
      <c r="K519" s="141"/>
      <c r="L519" s="141"/>
      <c r="M519" s="141"/>
      <c r="N519" s="141"/>
      <c r="O519" s="141"/>
      <c r="P519" s="141"/>
      <c r="Q519" s="141"/>
      <c r="R519" s="141"/>
      <c r="S519" s="141"/>
      <c r="T519" s="141"/>
      <c r="U519" s="141"/>
      <c r="V519" s="141"/>
      <c r="W519" s="141"/>
      <c r="X519" s="141"/>
      <c r="Y519" s="141"/>
      <c r="Z519" s="141"/>
    </row>
    <row r="520" spans="1:26" ht="15" thickBot="1" x14ac:dyDescent="0.35">
      <c r="A520" s="141"/>
      <c r="B520" s="141"/>
      <c r="C520" s="141"/>
      <c r="D520" s="141"/>
      <c r="E520" s="141"/>
      <c r="F520" s="141"/>
      <c r="G520" s="141"/>
      <c r="H520" s="141"/>
      <c r="I520" s="141"/>
      <c r="J520" s="141"/>
      <c r="K520" s="141"/>
      <c r="L520" s="141"/>
      <c r="M520" s="141"/>
      <c r="N520" s="141"/>
      <c r="O520" s="141"/>
      <c r="P520" s="141"/>
      <c r="Q520" s="141"/>
      <c r="R520" s="141"/>
      <c r="S520" s="141"/>
      <c r="T520" s="141"/>
      <c r="U520" s="141"/>
      <c r="V520" s="141"/>
      <c r="W520" s="141"/>
      <c r="X520" s="141"/>
      <c r="Y520" s="141"/>
      <c r="Z520" s="141"/>
    </row>
    <row r="521" spans="1:26" ht="15" thickBot="1" x14ac:dyDescent="0.35">
      <c r="A521" s="141"/>
      <c r="B521" s="141"/>
      <c r="C521" s="141"/>
      <c r="D521" s="141"/>
      <c r="E521" s="141"/>
      <c r="F521" s="141"/>
      <c r="G521" s="141"/>
      <c r="H521" s="141"/>
      <c r="I521" s="141"/>
      <c r="J521" s="141"/>
      <c r="K521" s="141"/>
      <c r="L521" s="141"/>
      <c r="M521" s="141"/>
      <c r="N521" s="141"/>
      <c r="O521" s="141"/>
      <c r="P521" s="141"/>
      <c r="Q521" s="141"/>
      <c r="R521" s="141"/>
      <c r="S521" s="141"/>
      <c r="T521" s="141"/>
      <c r="U521" s="141"/>
      <c r="V521" s="141"/>
      <c r="W521" s="141"/>
      <c r="X521" s="141"/>
      <c r="Y521" s="141"/>
      <c r="Z521" s="141"/>
    </row>
    <row r="522" spans="1:26" ht="15" thickBot="1" x14ac:dyDescent="0.35">
      <c r="A522" s="141"/>
      <c r="B522" s="141"/>
      <c r="C522" s="141"/>
      <c r="D522" s="141"/>
      <c r="E522" s="141"/>
      <c r="F522" s="141"/>
      <c r="G522" s="141"/>
      <c r="H522" s="141"/>
      <c r="I522" s="141"/>
      <c r="J522" s="141"/>
      <c r="K522" s="141"/>
      <c r="L522" s="141"/>
      <c r="M522" s="141"/>
      <c r="N522" s="141"/>
      <c r="O522" s="141"/>
      <c r="P522" s="141"/>
      <c r="Q522" s="141"/>
      <c r="R522" s="141"/>
      <c r="S522" s="141"/>
      <c r="T522" s="141"/>
      <c r="U522" s="141"/>
      <c r="V522" s="141"/>
      <c r="W522" s="141"/>
      <c r="X522" s="141"/>
      <c r="Y522" s="141"/>
      <c r="Z522" s="141"/>
    </row>
    <row r="523" spans="1:26" ht="15" thickBot="1" x14ac:dyDescent="0.35">
      <c r="A523" s="141"/>
      <c r="B523" s="141"/>
      <c r="C523" s="141"/>
      <c r="D523" s="141"/>
      <c r="E523" s="141"/>
      <c r="F523" s="141"/>
      <c r="G523" s="141"/>
      <c r="H523" s="141"/>
      <c r="I523" s="141"/>
      <c r="J523" s="141"/>
      <c r="K523" s="141"/>
      <c r="L523" s="141"/>
      <c r="M523" s="141"/>
      <c r="N523" s="141"/>
      <c r="O523" s="141"/>
      <c r="P523" s="141"/>
      <c r="Q523" s="141"/>
      <c r="R523" s="141"/>
      <c r="S523" s="141"/>
      <c r="T523" s="141"/>
      <c r="U523" s="141"/>
      <c r="V523" s="141"/>
      <c r="W523" s="141"/>
      <c r="X523" s="141"/>
      <c r="Y523" s="141"/>
      <c r="Z523" s="141"/>
    </row>
    <row r="524" spans="1:26" ht="15" thickBot="1" x14ac:dyDescent="0.35">
      <c r="A524" s="141"/>
      <c r="B524" s="141"/>
      <c r="C524" s="141"/>
      <c r="D524" s="141"/>
      <c r="E524" s="141"/>
      <c r="F524" s="141"/>
      <c r="G524" s="141"/>
      <c r="H524" s="141"/>
      <c r="I524" s="141"/>
      <c r="J524" s="141"/>
      <c r="K524" s="141"/>
      <c r="L524" s="141"/>
      <c r="M524" s="141"/>
      <c r="N524" s="141"/>
      <c r="O524" s="141"/>
      <c r="P524" s="141"/>
      <c r="Q524" s="141"/>
      <c r="R524" s="141"/>
      <c r="S524" s="141"/>
      <c r="T524" s="141"/>
      <c r="U524" s="141"/>
      <c r="V524" s="141"/>
      <c r="W524" s="141"/>
      <c r="X524" s="141"/>
      <c r="Y524" s="141"/>
      <c r="Z524" s="141"/>
    </row>
    <row r="525" spans="1:26" ht="15" thickBot="1" x14ac:dyDescent="0.35">
      <c r="A525" s="141"/>
      <c r="B525" s="141"/>
      <c r="C525" s="141"/>
      <c r="D525" s="141"/>
      <c r="E525" s="141"/>
      <c r="F525" s="141"/>
      <c r="G525" s="141"/>
      <c r="H525" s="141"/>
      <c r="I525" s="141"/>
      <c r="J525" s="141"/>
      <c r="K525" s="141"/>
      <c r="L525" s="141"/>
      <c r="M525" s="141"/>
      <c r="N525" s="141"/>
      <c r="O525" s="141"/>
      <c r="P525" s="141"/>
      <c r="Q525" s="141"/>
      <c r="R525" s="141"/>
      <c r="S525" s="141"/>
      <c r="T525" s="141"/>
      <c r="U525" s="141"/>
      <c r="V525" s="141"/>
      <c r="W525" s="141"/>
      <c r="X525" s="141"/>
      <c r="Y525" s="141"/>
      <c r="Z525" s="141"/>
    </row>
    <row r="526" spans="1:26" ht="15" thickBot="1" x14ac:dyDescent="0.35">
      <c r="A526" s="141"/>
      <c r="B526" s="141"/>
      <c r="C526" s="141"/>
      <c r="D526" s="141"/>
      <c r="E526" s="141"/>
      <c r="F526" s="141"/>
      <c r="G526" s="141"/>
      <c r="H526" s="141"/>
      <c r="I526" s="141"/>
      <c r="J526" s="141"/>
      <c r="K526" s="141"/>
      <c r="L526" s="141"/>
      <c r="M526" s="141"/>
      <c r="N526" s="141"/>
      <c r="O526" s="141"/>
      <c r="P526" s="141"/>
      <c r="Q526" s="141"/>
      <c r="R526" s="141"/>
      <c r="S526" s="141"/>
      <c r="T526" s="141"/>
      <c r="U526" s="141"/>
      <c r="V526" s="141"/>
      <c r="W526" s="141"/>
      <c r="X526" s="141"/>
      <c r="Y526" s="141"/>
      <c r="Z526" s="141"/>
    </row>
    <row r="527" spans="1:26" ht="15" thickBot="1" x14ac:dyDescent="0.35">
      <c r="A527" s="141"/>
      <c r="B527" s="141"/>
      <c r="C527" s="141"/>
      <c r="D527" s="141"/>
      <c r="E527" s="141"/>
      <c r="F527" s="141"/>
      <c r="G527" s="141"/>
      <c r="H527" s="141"/>
      <c r="I527" s="141"/>
      <c r="J527" s="141"/>
      <c r="K527" s="141"/>
      <c r="L527" s="141"/>
      <c r="M527" s="141"/>
      <c r="N527" s="141"/>
      <c r="O527" s="141"/>
      <c r="P527" s="141"/>
      <c r="Q527" s="141"/>
      <c r="R527" s="141"/>
      <c r="S527" s="141"/>
      <c r="T527" s="141"/>
      <c r="U527" s="141"/>
      <c r="V527" s="141"/>
      <c r="W527" s="141"/>
      <c r="X527" s="141"/>
      <c r="Y527" s="141"/>
      <c r="Z527" s="141"/>
    </row>
    <row r="528" spans="1:26" ht="15" thickBot="1" x14ac:dyDescent="0.35">
      <c r="A528" s="141"/>
      <c r="B528" s="141"/>
      <c r="C528" s="141"/>
      <c r="D528" s="141"/>
      <c r="E528" s="141"/>
      <c r="F528" s="141"/>
      <c r="G528" s="141"/>
      <c r="H528" s="141"/>
      <c r="I528" s="141"/>
      <c r="J528" s="141"/>
      <c r="K528" s="141"/>
      <c r="L528" s="141"/>
      <c r="M528" s="141"/>
      <c r="N528" s="141"/>
      <c r="O528" s="141"/>
      <c r="P528" s="141"/>
      <c r="Q528" s="141"/>
      <c r="R528" s="141"/>
      <c r="S528" s="141"/>
      <c r="T528" s="141"/>
      <c r="U528" s="141"/>
      <c r="V528" s="141"/>
      <c r="W528" s="141"/>
      <c r="X528" s="141"/>
      <c r="Y528" s="141"/>
      <c r="Z528" s="141"/>
    </row>
    <row r="529" spans="1:26" ht="15" thickBot="1" x14ac:dyDescent="0.35">
      <c r="A529" s="141"/>
      <c r="B529" s="141"/>
      <c r="C529" s="141"/>
      <c r="D529" s="141"/>
      <c r="E529" s="141"/>
      <c r="F529" s="141"/>
      <c r="G529" s="141"/>
      <c r="H529" s="141"/>
      <c r="I529" s="141"/>
      <c r="J529" s="141"/>
      <c r="K529" s="141"/>
      <c r="L529" s="141"/>
      <c r="M529" s="141"/>
      <c r="N529" s="141"/>
      <c r="O529" s="141"/>
      <c r="P529" s="141"/>
      <c r="Q529" s="141"/>
      <c r="R529" s="141"/>
      <c r="S529" s="141"/>
      <c r="T529" s="141"/>
      <c r="U529" s="141"/>
      <c r="V529" s="141"/>
      <c r="W529" s="141"/>
      <c r="X529" s="141"/>
      <c r="Y529" s="141"/>
      <c r="Z529" s="141"/>
    </row>
    <row r="530" spans="1:26" ht="15" thickBot="1" x14ac:dyDescent="0.35">
      <c r="A530" s="141"/>
      <c r="B530" s="141"/>
      <c r="C530" s="141"/>
      <c r="D530" s="141"/>
      <c r="E530" s="141"/>
      <c r="F530" s="141"/>
      <c r="G530" s="141"/>
      <c r="H530" s="141"/>
      <c r="I530" s="141"/>
      <c r="J530" s="141"/>
      <c r="K530" s="141"/>
      <c r="L530" s="141"/>
      <c r="M530" s="141"/>
      <c r="N530" s="141"/>
      <c r="O530" s="141"/>
      <c r="P530" s="141"/>
      <c r="Q530" s="141"/>
      <c r="R530" s="141"/>
      <c r="S530" s="141"/>
      <c r="T530" s="141"/>
      <c r="U530" s="141"/>
      <c r="V530" s="141"/>
      <c r="W530" s="141"/>
      <c r="X530" s="141"/>
      <c r="Y530" s="141"/>
      <c r="Z530" s="141"/>
    </row>
    <row r="531" spans="1:26" ht="15" thickBot="1" x14ac:dyDescent="0.35">
      <c r="A531" s="141"/>
      <c r="B531" s="141"/>
      <c r="C531" s="141"/>
      <c r="D531" s="141"/>
      <c r="E531" s="141"/>
      <c r="F531" s="141"/>
      <c r="G531" s="141"/>
      <c r="H531" s="141"/>
      <c r="I531" s="141"/>
      <c r="J531" s="141"/>
      <c r="K531" s="141"/>
      <c r="L531" s="141"/>
      <c r="M531" s="141"/>
      <c r="N531" s="141"/>
      <c r="O531" s="141"/>
      <c r="P531" s="141"/>
      <c r="Q531" s="141"/>
      <c r="R531" s="141"/>
      <c r="S531" s="141"/>
      <c r="T531" s="141"/>
      <c r="U531" s="141"/>
      <c r="V531" s="141"/>
      <c r="W531" s="141"/>
      <c r="X531" s="141"/>
      <c r="Y531" s="141"/>
      <c r="Z531" s="141"/>
    </row>
    <row r="532" spans="1:26" ht="15" thickBot="1" x14ac:dyDescent="0.35">
      <c r="A532" s="141"/>
      <c r="B532" s="141"/>
      <c r="C532" s="141"/>
      <c r="D532" s="141"/>
      <c r="E532" s="141"/>
      <c r="F532" s="141"/>
      <c r="G532" s="141"/>
      <c r="H532" s="141"/>
      <c r="I532" s="141"/>
      <c r="J532" s="141"/>
      <c r="K532" s="141"/>
      <c r="L532" s="141"/>
      <c r="M532" s="141"/>
      <c r="N532" s="141"/>
      <c r="O532" s="141"/>
      <c r="P532" s="141"/>
      <c r="Q532" s="141"/>
      <c r="R532" s="141"/>
      <c r="S532" s="141"/>
      <c r="T532" s="141"/>
      <c r="U532" s="141"/>
      <c r="V532" s="141"/>
      <c r="W532" s="141"/>
      <c r="X532" s="141"/>
      <c r="Y532" s="141"/>
      <c r="Z532" s="141"/>
    </row>
    <row r="533" spans="1:26" ht="15" thickBot="1" x14ac:dyDescent="0.35">
      <c r="A533" s="141"/>
      <c r="B533" s="141"/>
      <c r="C533" s="141"/>
      <c r="D533" s="141"/>
      <c r="E533" s="141"/>
      <c r="F533" s="141"/>
      <c r="G533" s="141"/>
      <c r="H533" s="141"/>
      <c r="I533" s="141"/>
      <c r="J533" s="141"/>
      <c r="K533" s="141"/>
      <c r="L533" s="141"/>
      <c r="M533" s="141"/>
      <c r="N533" s="141"/>
      <c r="O533" s="141"/>
      <c r="P533" s="141"/>
      <c r="Q533" s="141"/>
      <c r="R533" s="141"/>
      <c r="S533" s="141"/>
      <c r="T533" s="141"/>
      <c r="U533" s="141"/>
      <c r="V533" s="141"/>
      <c r="W533" s="141"/>
      <c r="X533" s="141"/>
      <c r="Y533" s="141"/>
      <c r="Z533" s="141"/>
    </row>
    <row r="534" spans="1:26" ht="15" thickBot="1" x14ac:dyDescent="0.35">
      <c r="A534" s="141"/>
      <c r="B534" s="141"/>
      <c r="C534" s="141"/>
      <c r="D534" s="141"/>
      <c r="E534" s="141"/>
      <c r="F534" s="141"/>
      <c r="G534" s="141"/>
      <c r="H534" s="141"/>
      <c r="I534" s="141"/>
      <c r="J534" s="141"/>
      <c r="K534" s="141"/>
      <c r="L534" s="141"/>
      <c r="M534" s="141"/>
      <c r="N534" s="141"/>
      <c r="O534" s="141"/>
      <c r="P534" s="141"/>
      <c r="Q534" s="141"/>
      <c r="R534" s="141"/>
      <c r="S534" s="141"/>
      <c r="T534" s="141"/>
      <c r="U534" s="141"/>
      <c r="V534" s="141"/>
      <c r="W534" s="141"/>
      <c r="X534" s="141"/>
      <c r="Y534" s="141"/>
      <c r="Z534" s="141"/>
    </row>
    <row r="535" spans="1:26" ht="15" thickBot="1" x14ac:dyDescent="0.35">
      <c r="A535" s="141"/>
      <c r="B535" s="141"/>
      <c r="C535" s="141"/>
      <c r="D535" s="141"/>
      <c r="E535" s="141"/>
      <c r="F535" s="141"/>
      <c r="G535" s="141"/>
      <c r="H535" s="141"/>
      <c r="I535" s="141"/>
      <c r="J535" s="141"/>
      <c r="K535" s="141"/>
      <c r="L535" s="141"/>
      <c r="M535" s="141"/>
      <c r="N535" s="141"/>
      <c r="O535" s="141"/>
      <c r="P535" s="141"/>
      <c r="Q535" s="141"/>
      <c r="R535" s="141"/>
      <c r="S535" s="141"/>
      <c r="T535" s="141"/>
      <c r="U535" s="141"/>
      <c r="V535" s="141"/>
      <c r="W535" s="141"/>
      <c r="X535" s="141"/>
      <c r="Y535" s="141"/>
      <c r="Z535" s="141"/>
    </row>
    <row r="536" spans="1:26" ht="15" thickBot="1" x14ac:dyDescent="0.35">
      <c r="A536" s="141"/>
      <c r="B536" s="141"/>
      <c r="C536" s="141"/>
      <c r="D536" s="141"/>
      <c r="E536" s="141"/>
      <c r="F536" s="141"/>
      <c r="G536" s="141"/>
      <c r="H536" s="141"/>
      <c r="I536" s="141"/>
      <c r="J536" s="141"/>
      <c r="K536" s="141"/>
      <c r="L536" s="141"/>
      <c r="M536" s="141"/>
      <c r="N536" s="141"/>
      <c r="O536" s="141"/>
      <c r="P536" s="141"/>
      <c r="Q536" s="141"/>
      <c r="R536" s="141"/>
      <c r="S536" s="141"/>
      <c r="T536" s="141"/>
      <c r="U536" s="141"/>
      <c r="V536" s="141"/>
      <c r="W536" s="141"/>
      <c r="X536" s="141"/>
      <c r="Y536" s="141"/>
      <c r="Z536" s="141"/>
    </row>
    <row r="537" spans="1:26" ht="15" thickBot="1" x14ac:dyDescent="0.35">
      <c r="A537" s="141"/>
      <c r="B537" s="141"/>
      <c r="C537" s="141"/>
      <c r="D537" s="141"/>
      <c r="E537" s="141"/>
      <c r="F537" s="141"/>
      <c r="G537" s="141"/>
      <c r="H537" s="141"/>
      <c r="I537" s="141"/>
      <c r="J537" s="141"/>
      <c r="K537" s="141"/>
      <c r="L537" s="141"/>
      <c r="M537" s="141"/>
      <c r="N537" s="141"/>
      <c r="O537" s="141"/>
      <c r="P537" s="141"/>
      <c r="Q537" s="141"/>
      <c r="R537" s="141"/>
      <c r="S537" s="141"/>
      <c r="T537" s="141"/>
      <c r="U537" s="141"/>
      <c r="V537" s="141"/>
      <c r="W537" s="141"/>
      <c r="X537" s="141"/>
      <c r="Y537" s="141"/>
      <c r="Z537" s="141"/>
    </row>
    <row r="538" spans="1:26" ht="15" thickBot="1" x14ac:dyDescent="0.35">
      <c r="A538" s="141"/>
      <c r="B538" s="141"/>
      <c r="C538" s="141"/>
      <c r="D538" s="141"/>
      <c r="E538" s="141"/>
      <c r="F538" s="141"/>
      <c r="G538" s="141"/>
      <c r="H538" s="141"/>
      <c r="I538" s="141"/>
      <c r="J538" s="141"/>
      <c r="K538" s="141"/>
      <c r="L538" s="141"/>
      <c r="M538" s="141"/>
      <c r="N538" s="141"/>
      <c r="O538" s="141"/>
      <c r="P538" s="141"/>
      <c r="Q538" s="141"/>
      <c r="R538" s="141"/>
      <c r="S538" s="141"/>
      <c r="T538" s="141"/>
      <c r="U538" s="141"/>
      <c r="V538" s="141"/>
      <c r="W538" s="141"/>
      <c r="X538" s="141"/>
      <c r="Y538" s="141"/>
      <c r="Z538" s="141"/>
    </row>
    <row r="539" spans="1:26" ht="15" thickBot="1" x14ac:dyDescent="0.35">
      <c r="A539" s="141"/>
      <c r="B539" s="141"/>
      <c r="C539" s="141"/>
      <c r="D539" s="141"/>
      <c r="E539" s="141"/>
      <c r="F539" s="141"/>
      <c r="G539" s="141"/>
      <c r="H539" s="141"/>
      <c r="I539" s="141"/>
      <c r="J539" s="141"/>
      <c r="K539" s="141"/>
      <c r="L539" s="141"/>
      <c r="M539" s="141"/>
      <c r="N539" s="141"/>
      <c r="O539" s="141"/>
      <c r="P539" s="141"/>
      <c r="Q539" s="141"/>
      <c r="R539" s="141"/>
      <c r="S539" s="141"/>
      <c r="T539" s="141"/>
      <c r="U539" s="141"/>
      <c r="V539" s="141"/>
      <c r="W539" s="141"/>
      <c r="X539" s="141"/>
      <c r="Y539" s="141"/>
      <c r="Z539" s="141"/>
    </row>
    <row r="540" spans="1:26" ht="15" thickBot="1" x14ac:dyDescent="0.35">
      <c r="A540" s="141"/>
      <c r="B540" s="141"/>
      <c r="C540" s="141"/>
      <c r="D540" s="141"/>
      <c r="E540" s="141"/>
      <c r="F540" s="141"/>
      <c r="G540" s="141"/>
      <c r="H540" s="141"/>
      <c r="I540" s="141"/>
      <c r="J540" s="141"/>
      <c r="K540" s="141"/>
      <c r="L540" s="141"/>
      <c r="M540" s="141"/>
      <c r="N540" s="141"/>
      <c r="O540" s="141"/>
      <c r="P540" s="141"/>
      <c r="Q540" s="141"/>
      <c r="R540" s="141"/>
      <c r="S540" s="141"/>
      <c r="T540" s="141"/>
      <c r="U540" s="141"/>
      <c r="V540" s="141"/>
      <c r="W540" s="141"/>
      <c r="X540" s="141"/>
      <c r="Y540" s="141"/>
      <c r="Z540" s="141"/>
    </row>
    <row r="541" spans="1:26" ht="15" thickBot="1" x14ac:dyDescent="0.35">
      <c r="A541" s="141"/>
      <c r="B541" s="141"/>
      <c r="C541" s="141"/>
      <c r="D541" s="141"/>
      <c r="E541" s="141"/>
      <c r="F541" s="141"/>
      <c r="G541" s="141"/>
      <c r="H541" s="141"/>
      <c r="I541" s="141"/>
      <c r="J541" s="141"/>
      <c r="K541" s="141"/>
      <c r="L541" s="141"/>
      <c r="M541" s="141"/>
      <c r="N541" s="141"/>
      <c r="O541" s="141"/>
      <c r="P541" s="141"/>
      <c r="Q541" s="141"/>
      <c r="R541" s="141"/>
      <c r="S541" s="141"/>
      <c r="T541" s="141"/>
      <c r="U541" s="141"/>
      <c r="V541" s="141"/>
      <c r="W541" s="141"/>
      <c r="X541" s="141"/>
      <c r="Y541" s="141"/>
      <c r="Z541" s="141"/>
    </row>
    <row r="542" spans="1:26" ht="15" thickBot="1" x14ac:dyDescent="0.35">
      <c r="A542" s="141"/>
      <c r="B542" s="141"/>
      <c r="C542" s="141"/>
      <c r="D542" s="141"/>
      <c r="E542" s="141"/>
      <c r="F542" s="141"/>
      <c r="G542" s="141"/>
      <c r="H542" s="141"/>
      <c r="I542" s="141"/>
      <c r="J542" s="141"/>
      <c r="K542" s="141"/>
      <c r="L542" s="141"/>
      <c r="M542" s="141"/>
      <c r="N542" s="141"/>
      <c r="O542" s="141"/>
      <c r="P542" s="141"/>
      <c r="Q542" s="141"/>
      <c r="R542" s="141"/>
      <c r="S542" s="141"/>
      <c r="T542" s="141"/>
      <c r="U542" s="141"/>
      <c r="V542" s="141"/>
      <c r="W542" s="141"/>
      <c r="X542" s="141"/>
      <c r="Y542" s="141"/>
      <c r="Z542" s="141"/>
    </row>
    <row r="543" spans="1:26" ht="15" thickBot="1" x14ac:dyDescent="0.35">
      <c r="A543" s="141"/>
      <c r="B543" s="141"/>
      <c r="C543" s="141"/>
      <c r="D543" s="141"/>
      <c r="E543" s="141"/>
      <c r="F543" s="141"/>
      <c r="G543" s="141"/>
      <c r="H543" s="141"/>
      <c r="I543" s="141"/>
      <c r="J543" s="141"/>
      <c r="K543" s="141"/>
      <c r="L543" s="141"/>
      <c r="M543" s="141"/>
      <c r="N543" s="141"/>
      <c r="O543" s="141"/>
      <c r="P543" s="141"/>
      <c r="Q543" s="141"/>
      <c r="R543" s="141"/>
      <c r="S543" s="141"/>
      <c r="T543" s="141"/>
      <c r="U543" s="141"/>
      <c r="V543" s="141"/>
      <c r="W543" s="141"/>
      <c r="X543" s="141"/>
      <c r="Y543" s="141"/>
      <c r="Z543" s="141"/>
    </row>
    <row r="544" spans="1:26" ht="15" thickBot="1" x14ac:dyDescent="0.35">
      <c r="A544" s="141"/>
      <c r="B544" s="141"/>
      <c r="C544" s="141"/>
      <c r="D544" s="141"/>
      <c r="E544" s="141"/>
      <c r="F544" s="141"/>
      <c r="G544" s="141"/>
      <c r="H544" s="141"/>
      <c r="I544" s="141"/>
      <c r="J544" s="141"/>
      <c r="K544" s="141"/>
      <c r="L544" s="141"/>
      <c r="M544" s="141"/>
      <c r="N544" s="141"/>
      <c r="O544" s="141"/>
      <c r="P544" s="141"/>
      <c r="Q544" s="141"/>
      <c r="R544" s="141"/>
      <c r="S544" s="141"/>
      <c r="T544" s="141"/>
      <c r="U544" s="141"/>
      <c r="V544" s="141"/>
      <c r="W544" s="141"/>
      <c r="X544" s="141"/>
      <c r="Y544" s="141"/>
      <c r="Z544" s="141"/>
    </row>
    <row r="545" spans="1:26" ht="15" thickBot="1" x14ac:dyDescent="0.35">
      <c r="A545" s="141"/>
      <c r="B545" s="141"/>
      <c r="C545" s="141"/>
      <c r="D545" s="141"/>
      <c r="E545" s="141"/>
      <c r="F545" s="141"/>
      <c r="G545" s="141"/>
      <c r="H545" s="141"/>
      <c r="I545" s="141"/>
      <c r="J545" s="141"/>
      <c r="K545" s="141"/>
      <c r="L545" s="141"/>
      <c r="M545" s="141"/>
      <c r="N545" s="141"/>
      <c r="O545" s="141"/>
      <c r="P545" s="141"/>
      <c r="Q545" s="141"/>
      <c r="R545" s="141"/>
      <c r="S545" s="141"/>
      <c r="T545" s="141"/>
      <c r="U545" s="141"/>
      <c r="V545" s="141"/>
      <c r="W545" s="141"/>
      <c r="X545" s="141"/>
      <c r="Y545" s="141"/>
      <c r="Z545" s="141"/>
    </row>
    <row r="546" spans="1:26" ht="15" thickBot="1" x14ac:dyDescent="0.35">
      <c r="A546" s="141"/>
      <c r="B546" s="141"/>
      <c r="C546" s="141"/>
      <c r="D546" s="141"/>
      <c r="E546" s="141"/>
      <c r="F546" s="141"/>
      <c r="G546" s="141"/>
      <c r="H546" s="141"/>
      <c r="I546" s="141"/>
      <c r="J546" s="141"/>
      <c r="K546" s="141"/>
      <c r="L546" s="141"/>
      <c r="M546" s="141"/>
      <c r="N546" s="141"/>
      <c r="O546" s="141"/>
      <c r="P546" s="141"/>
      <c r="Q546" s="141"/>
      <c r="R546" s="141"/>
      <c r="S546" s="141"/>
      <c r="T546" s="141"/>
      <c r="U546" s="141"/>
      <c r="V546" s="141"/>
      <c r="W546" s="141"/>
      <c r="X546" s="141"/>
      <c r="Y546" s="141"/>
      <c r="Z546" s="141"/>
    </row>
    <row r="547" spans="1:26" ht="15" thickBot="1" x14ac:dyDescent="0.35">
      <c r="A547" s="141"/>
      <c r="B547" s="141"/>
      <c r="C547" s="141"/>
      <c r="D547" s="141"/>
      <c r="E547" s="141"/>
      <c r="F547" s="141"/>
      <c r="G547" s="141"/>
      <c r="H547" s="141"/>
      <c r="I547" s="141"/>
      <c r="J547" s="141"/>
      <c r="K547" s="141"/>
      <c r="L547" s="141"/>
      <c r="M547" s="141"/>
      <c r="N547" s="141"/>
      <c r="O547" s="141"/>
      <c r="P547" s="141"/>
      <c r="Q547" s="141"/>
      <c r="R547" s="141"/>
      <c r="S547" s="141"/>
      <c r="T547" s="141"/>
      <c r="U547" s="141"/>
      <c r="V547" s="141"/>
      <c r="W547" s="141"/>
      <c r="X547" s="141"/>
      <c r="Y547" s="141"/>
      <c r="Z547" s="141"/>
    </row>
    <row r="548" spans="1:26" ht="15" thickBot="1" x14ac:dyDescent="0.35">
      <c r="A548" s="141"/>
      <c r="B548" s="141"/>
      <c r="C548" s="141"/>
      <c r="D548" s="141"/>
      <c r="E548" s="141"/>
      <c r="F548" s="141"/>
      <c r="G548" s="141"/>
      <c r="H548" s="141"/>
      <c r="I548" s="141"/>
      <c r="J548" s="141"/>
      <c r="K548" s="141"/>
      <c r="L548" s="141"/>
      <c r="M548" s="141"/>
      <c r="N548" s="141"/>
      <c r="O548" s="141"/>
      <c r="P548" s="141"/>
      <c r="Q548" s="141"/>
      <c r="R548" s="141"/>
      <c r="S548" s="141"/>
      <c r="T548" s="141"/>
      <c r="U548" s="141"/>
      <c r="V548" s="141"/>
      <c r="W548" s="141"/>
      <c r="X548" s="141"/>
      <c r="Y548" s="141"/>
      <c r="Z548" s="141"/>
    </row>
    <row r="549" spans="1:26" ht="15" thickBot="1" x14ac:dyDescent="0.35">
      <c r="A549" s="141"/>
      <c r="B549" s="141"/>
      <c r="C549" s="141"/>
      <c r="D549" s="141"/>
      <c r="E549" s="141"/>
      <c r="F549" s="141"/>
      <c r="G549" s="141"/>
      <c r="H549" s="141"/>
      <c r="I549" s="141"/>
      <c r="J549" s="141"/>
      <c r="K549" s="141"/>
      <c r="L549" s="141"/>
      <c r="M549" s="141"/>
      <c r="N549" s="141"/>
      <c r="O549" s="141"/>
      <c r="P549" s="141"/>
      <c r="Q549" s="141"/>
      <c r="R549" s="141"/>
      <c r="S549" s="141"/>
      <c r="T549" s="141"/>
      <c r="U549" s="141"/>
      <c r="V549" s="141"/>
      <c r="W549" s="141"/>
      <c r="X549" s="141"/>
      <c r="Y549" s="141"/>
      <c r="Z549" s="141"/>
    </row>
    <row r="550" spans="1:26" ht="15" thickBot="1" x14ac:dyDescent="0.35">
      <c r="A550" s="141"/>
      <c r="B550" s="141"/>
      <c r="C550" s="141"/>
      <c r="D550" s="141"/>
      <c r="E550" s="141"/>
      <c r="F550" s="141"/>
      <c r="G550" s="141"/>
      <c r="H550" s="141"/>
      <c r="I550" s="141"/>
      <c r="J550" s="141"/>
      <c r="K550" s="141"/>
      <c r="L550" s="141"/>
      <c r="M550" s="141"/>
      <c r="N550" s="141"/>
      <c r="O550" s="141"/>
      <c r="P550" s="141"/>
      <c r="Q550" s="141"/>
      <c r="R550" s="141"/>
      <c r="S550" s="141"/>
      <c r="T550" s="141"/>
      <c r="U550" s="141"/>
      <c r="V550" s="141"/>
      <c r="W550" s="141"/>
      <c r="X550" s="141"/>
      <c r="Y550" s="141"/>
      <c r="Z550" s="141"/>
    </row>
    <row r="551" spans="1:26" ht="15" thickBot="1" x14ac:dyDescent="0.35">
      <c r="A551" s="141"/>
      <c r="B551" s="141"/>
      <c r="C551" s="141"/>
      <c r="D551" s="141"/>
      <c r="E551" s="141"/>
      <c r="F551" s="141"/>
      <c r="G551" s="141"/>
      <c r="H551" s="141"/>
      <c r="I551" s="141"/>
      <c r="J551" s="141"/>
      <c r="K551" s="141"/>
      <c r="L551" s="141"/>
      <c r="M551" s="141"/>
      <c r="N551" s="141"/>
      <c r="O551" s="141"/>
      <c r="P551" s="141"/>
      <c r="Q551" s="141"/>
      <c r="R551" s="141"/>
      <c r="S551" s="141"/>
      <c r="T551" s="141"/>
      <c r="U551" s="141"/>
      <c r="V551" s="141"/>
      <c r="W551" s="141"/>
      <c r="X551" s="141"/>
      <c r="Y551" s="141"/>
      <c r="Z551" s="141"/>
    </row>
    <row r="552" spans="1:26" ht="15" thickBot="1" x14ac:dyDescent="0.35">
      <c r="A552" s="141"/>
      <c r="B552" s="141"/>
      <c r="C552" s="141"/>
      <c r="D552" s="141"/>
      <c r="E552" s="141"/>
      <c r="F552" s="141"/>
      <c r="G552" s="141"/>
      <c r="H552" s="141"/>
      <c r="I552" s="141"/>
      <c r="J552" s="141"/>
      <c r="K552" s="141"/>
      <c r="L552" s="141"/>
      <c r="M552" s="141"/>
      <c r="N552" s="141"/>
      <c r="O552" s="141"/>
      <c r="P552" s="141"/>
      <c r="Q552" s="141"/>
      <c r="R552" s="141"/>
      <c r="S552" s="141"/>
      <c r="T552" s="141"/>
      <c r="U552" s="141"/>
      <c r="V552" s="141"/>
      <c r="W552" s="141"/>
      <c r="X552" s="141"/>
      <c r="Y552" s="141"/>
      <c r="Z552" s="141"/>
    </row>
    <row r="553" spans="1:26" ht="15" thickBot="1" x14ac:dyDescent="0.35">
      <c r="A553" s="141"/>
      <c r="B553" s="141"/>
      <c r="C553" s="141"/>
      <c r="D553" s="141"/>
      <c r="E553" s="141"/>
      <c r="F553" s="141"/>
      <c r="G553" s="141"/>
      <c r="H553" s="141"/>
      <c r="I553" s="141"/>
      <c r="J553" s="141"/>
      <c r="K553" s="141"/>
      <c r="L553" s="141"/>
      <c r="M553" s="141"/>
      <c r="N553" s="141"/>
      <c r="O553" s="141"/>
      <c r="P553" s="141"/>
      <c r="Q553" s="141"/>
      <c r="R553" s="141"/>
      <c r="S553" s="141"/>
      <c r="T553" s="141"/>
      <c r="U553" s="141"/>
      <c r="V553" s="141"/>
      <c r="W553" s="141"/>
      <c r="X553" s="141"/>
      <c r="Y553" s="141"/>
      <c r="Z553" s="141"/>
    </row>
    <row r="554" spans="1:26" ht="15" thickBot="1" x14ac:dyDescent="0.35">
      <c r="A554" s="141"/>
      <c r="B554" s="141"/>
      <c r="C554" s="141"/>
      <c r="D554" s="141"/>
      <c r="E554" s="141"/>
      <c r="F554" s="141"/>
      <c r="G554" s="141"/>
      <c r="H554" s="141"/>
      <c r="I554" s="141"/>
      <c r="J554" s="141"/>
      <c r="K554" s="141"/>
      <c r="L554" s="141"/>
      <c r="M554" s="141"/>
      <c r="N554" s="141"/>
      <c r="O554" s="141"/>
      <c r="P554" s="141"/>
      <c r="Q554" s="141"/>
      <c r="R554" s="141"/>
      <c r="S554" s="141"/>
      <c r="T554" s="141"/>
      <c r="U554" s="141"/>
      <c r="V554" s="141"/>
      <c r="W554" s="141"/>
      <c r="X554" s="141"/>
      <c r="Y554" s="141"/>
      <c r="Z554" s="141"/>
    </row>
    <row r="555" spans="1:26" ht="15" thickBot="1" x14ac:dyDescent="0.35">
      <c r="A555" s="141"/>
      <c r="B555" s="141"/>
      <c r="C555" s="141"/>
      <c r="D555" s="141"/>
      <c r="E555" s="141"/>
      <c r="F555" s="141"/>
      <c r="G555" s="141"/>
      <c r="H555" s="141"/>
      <c r="I555" s="141"/>
      <c r="J555" s="141"/>
      <c r="K555" s="141"/>
      <c r="L555" s="141"/>
      <c r="M555" s="141"/>
      <c r="N555" s="141"/>
      <c r="O555" s="141"/>
      <c r="P555" s="141"/>
      <c r="Q555" s="141"/>
      <c r="R555" s="141"/>
      <c r="S555" s="141"/>
      <c r="T555" s="141"/>
      <c r="U555" s="141"/>
      <c r="V555" s="141"/>
      <c r="W555" s="141"/>
      <c r="X555" s="141"/>
      <c r="Y555" s="141"/>
      <c r="Z555" s="141"/>
    </row>
    <row r="556" spans="1:26" ht="15" thickBot="1" x14ac:dyDescent="0.35">
      <c r="A556" s="141"/>
      <c r="B556" s="141"/>
      <c r="C556" s="141"/>
      <c r="D556" s="141"/>
      <c r="E556" s="141"/>
      <c r="F556" s="141"/>
      <c r="G556" s="141"/>
      <c r="H556" s="141"/>
      <c r="I556" s="141"/>
      <c r="J556" s="141"/>
      <c r="K556" s="141"/>
      <c r="L556" s="141"/>
      <c r="M556" s="141"/>
      <c r="N556" s="141"/>
      <c r="O556" s="141"/>
      <c r="P556" s="141"/>
      <c r="Q556" s="141"/>
      <c r="R556" s="141"/>
      <c r="S556" s="141"/>
      <c r="T556" s="141"/>
      <c r="U556" s="141"/>
      <c r="V556" s="141"/>
      <c r="W556" s="141"/>
      <c r="X556" s="141"/>
      <c r="Y556" s="141"/>
      <c r="Z556" s="141"/>
    </row>
    <row r="557" spans="1:26" ht="15" thickBot="1" x14ac:dyDescent="0.35">
      <c r="A557" s="141"/>
      <c r="B557" s="141"/>
      <c r="C557" s="141"/>
      <c r="D557" s="141"/>
      <c r="E557" s="141"/>
      <c r="F557" s="141"/>
      <c r="G557" s="141"/>
      <c r="H557" s="141"/>
      <c r="I557" s="141"/>
      <c r="J557" s="141"/>
      <c r="K557" s="141"/>
      <c r="L557" s="141"/>
      <c r="M557" s="141"/>
      <c r="N557" s="141"/>
      <c r="O557" s="141"/>
      <c r="P557" s="141"/>
      <c r="Q557" s="141"/>
      <c r="R557" s="141"/>
      <c r="S557" s="141"/>
      <c r="T557" s="141"/>
      <c r="U557" s="141"/>
      <c r="V557" s="141"/>
      <c r="W557" s="141"/>
      <c r="X557" s="141"/>
      <c r="Y557" s="141"/>
      <c r="Z557" s="141"/>
    </row>
    <row r="558" spans="1:26" ht="15" thickBot="1" x14ac:dyDescent="0.35">
      <c r="A558" s="141"/>
      <c r="B558" s="141"/>
      <c r="C558" s="141"/>
      <c r="D558" s="141"/>
      <c r="E558" s="141"/>
      <c r="F558" s="141"/>
      <c r="G558" s="141"/>
      <c r="H558" s="141"/>
      <c r="I558" s="141"/>
      <c r="J558" s="141"/>
      <c r="K558" s="141"/>
      <c r="L558" s="141"/>
      <c r="M558" s="141"/>
      <c r="N558" s="141"/>
      <c r="O558" s="141"/>
      <c r="P558" s="141"/>
      <c r="Q558" s="141"/>
      <c r="R558" s="141"/>
      <c r="S558" s="141"/>
      <c r="T558" s="141"/>
      <c r="U558" s="141"/>
      <c r="V558" s="141"/>
      <c r="W558" s="141"/>
      <c r="X558" s="141"/>
      <c r="Y558" s="141"/>
      <c r="Z558" s="141"/>
    </row>
    <row r="559" spans="1:26" ht="15" thickBot="1" x14ac:dyDescent="0.35">
      <c r="A559" s="141"/>
      <c r="B559" s="141"/>
      <c r="C559" s="141"/>
      <c r="D559" s="141"/>
      <c r="E559" s="141"/>
      <c r="F559" s="141"/>
      <c r="G559" s="141"/>
      <c r="H559" s="141"/>
      <c r="I559" s="141"/>
      <c r="J559" s="141"/>
      <c r="K559" s="141"/>
      <c r="L559" s="141"/>
      <c r="M559" s="141"/>
      <c r="N559" s="141"/>
      <c r="O559" s="141"/>
      <c r="P559" s="141"/>
      <c r="Q559" s="141"/>
      <c r="R559" s="141"/>
      <c r="S559" s="141"/>
      <c r="T559" s="141"/>
      <c r="U559" s="141"/>
      <c r="V559" s="141"/>
      <c r="W559" s="141"/>
      <c r="X559" s="141"/>
      <c r="Y559" s="141"/>
      <c r="Z559" s="141"/>
    </row>
    <row r="560" spans="1:26" ht="15" thickBot="1" x14ac:dyDescent="0.35">
      <c r="A560" s="141"/>
      <c r="B560" s="141"/>
      <c r="C560" s="141"/>
      <c r="D560" s="141"/>
      <c r="E560" s="141"/>
      <c r="F560" s="141"/>
      <c r="G560" s="141"/>
      <c r="H560" s="141"/>
      <c r="I560" s="141"/>
      <c r="J560" s="141"/>
      <c r="K560" s="141"/>
      <c r="L560" s="141"/>
      <c r="M560" s="141"/>
      <c r="N560" s="141"/>
      <c r="O560" s="141"/>
      <c r="P560" s="141"/>
      <c r="Q560" s="141"/>
      <c r="R560" s="141"/>
      <c r="S560" s="141"/>
      <c r="T560" s="141"/>
      <c r="U560" s="141"/>
      <c r="V560" s="141"/>
      <c r="W560" s="141"/>
      <c r="X560" s="141"/>
      <c r="Y560" s="141"/>
      <c r="Z560" s="141"/>
    </row>
    <row r="561" spans="1:26" ht="15" thickBot="1" x14ac:dyDescent="0.35">
      <c r="A561" s="141"/>
      <c r="B561" s="141"/>
      <c r="C561" s="141"/>
      <c r="D561" s="141"/>
      <c r="E561" s="141"/>
      <c r="F561" s="141"/>
      <c r="G561" s="141"/>
      <c r="H561" s="141"/>
      <c r="I561" s="141"/>
      <c r="J561" s="141"/>
      <c r="K561" s="141"/>
      <c r="L561" s="141"/>
      <c r="M561" s="141"/>
      <c r="N561" s="141"/>
      <c r="O561" s="141"/>
      <c r="P561" s="141"/>
      <c r="Q561" s="141"/>
      <c r="R561" s="141"/>
      <c r="S561" s="141"/>
      <c r="T561" s="141"/>
      <c r="U561" s="141"/>
      <c r="V561" s="141"/>
      <c r="W561" s="141"/>
      <c r="X561" s="141"/>
      <c r="Y561" s="141"/>
      <c r="Z561" s="141"/>
    </row>
    <row r="562" spans="1:26" ht="15" thickBot="1" x14ac:dyDescent="0.35">
      <c r="A562" s="141"/>
      <c r="B562" s="141"/>
      <c r="C562" s="141"/>
      <c r="D562" s="141"/>
      <c r="E562" s="141"/>
      <c r="F562" s="141"/>
      <c r="G562" s="141"/>
      <c r="H562" s="141"/>
      <c r="I562" s="141"/>
      <c r="J562" s="141"/>
      <c r="K562" s="141"/>
      <c r="L562" s="141"/>
      <c r="M562" s="141"/>
      <c r="N562" s="141"/>
      <c r="O562" s="141"/>
      <c r="P562" s="141"/>
      <c r="Q562" s="141"/>
      <c r="R562" s="141"/>
      <c r="S562" s="141"/>
      <c r="T562" s="141"/>
      <c r="U562" s="141"/>
      <c r="V562" s="141"/>
      <c r="W562" s="141"/>
      <c r="X562" s="141"/>
      <c r="Y562" s="141"/>
      <c r="Z562" s="141"/>
    </row>
    <row r="563" spans="1:26" ht="15" thickBot="1" x14ac:dyDescent="0.35">
      <c r="A563" s="141"/>
      <c r="B563" s="141"/>
      <c r="C563" s="141"/>
      <c r="D563" s="141"/>
      <c r="E563" s="141"/>
      <c r="F563" s="141"/>
      <c r="G563" s="141"/>
      <c r="H563" s="141"/>
      <c r="I563" s="141"/>
      <c r="J563" s="141"/>
      <c r="K563" s="141"/>
      <c r="L563" s="141"/>
      <c r="M563" s="141"/>
      <c r="N563" s="141"/>
      <c r="O563" s="141"/>
      <c r="P563" s="141"/>
      <c r="Q563" s="141"/>
      <c r="R563" s="141"/>
      <c r="S563" s="141"/>
      <c r="T563" s="141"/>
      <c r="U563" s="141"/>
      <c r="V563" s="141"/>
      <c r="W563" s="141"/>
      <c r="X563" s="141"/>
      <c r="Y563" s="141"/>
      <c r="Z563" s="141"/>
    </row>
    <row r="564" spans="1:26" ht="15" thickBot="1" x14ac:dyDescent="0.35">
      <c r="A564" s="141"/>
      <c r="B564" s="141"/>
      <c r="C564" s="141"/>
      <c r="D564" s="141"/>
      <c r="E564" s="141"/>
      <c r="F564" s="141"/>
      <c r="G564" s="141"/>
      <c r="H564" s="141"/>
      <c r="I564" s="141"/>
      <c r="J564" s="141"/>
      <c r="K564" s="141"/>
      <c r="L564" s="141"/>
      <c r="M564" s="141"/>
      <c r="N564" s="141"/>
      <c r="O564" s="141"/>
      <c r="P564" s="141"/>
      <c r="Q564" s="141"/>
      <c r="R564" s="141"/>
      <c r="S564" s="141"/>
      <c r="T564" s="141"/>
      <c r="U564" s="141"/>
      <c r="V564" s="141"/>
      <c r="W564" s="141"/>
      <c r="X564" s="141"/>
      <c r="Y564" s="141"/>
      <c r="Z564" s="141"/>
    </row>
    <row r="565" spans="1:26" ht="15" thickBot="1" x14ac:dyDescent="0.35">
      <c r="A565" s="141"/>
      <c r="B565" s="141"/>
      <c r="C565" s="141"/>
      <c r="D565" s="141"/>
      <c r="E565" s="141"/>
      <c r="F565" s="141"/>
      <c r="G565" s="141"/>
      <c r="H565" s="141"/>
      <c r="I565" s="141"/>
      <c r="J565" s="141"/>
      <c r="K565" s="141"/>
      <c r="L565" s="141"/>
      <c r="M565" s="141"/>
      <c r="N565" s="141"/>
      <c r="O565" s="141"/>
      <c r="P565" s="141"/>
      <c r="Q565" s="141"/>
      <c r="R565" s="141"/>
      <c r="S565" s="141"/>
      <c r="T565" s="141"/>
      <c r="U565" s="141"/>
      <c r="V565" s="141"/>
      <c r="W565" s="141"/>
      <c r="X565" s="141"/>
      <c r="Y565" s="141"/>
      <c r="Z565" s="141"/>
    </row>
    <row r="566" spans="1:26" ht="15" thickBot="1" x14ac:dyDescent="0.35">
      <c r="A566" s="141"/>
      <c r="B566" s="141"/>
      <c r="C566" s="141"/>
      <c r="D566" s="141"/>
      <c r="E566" s="141"/>
      <c r="F566" s="141"/>
      <c r="G566" s="141"/>
      <c r="H566" s="141"/>
      <c r="I566" s="141"/>
      <c r="J566" s="141"/>
      <c r="K566" s="141"/>
      <c r="L566" s="141"/>
      <c r="M566" s="141"/>
      <c r="N566" s="141"/>
      <c r="O566" s="141"/>
      <c r="P566" s="141"/>
      <c r="Q566" s="141"/>
      <c r="R566" s="141"/>
      <c r="S566" s="141"/>
      <c r="T566" s="141"/>
      <c r="U566" s="141"/>
      <c r="V566" s="141"/>
      <c r="W566" s="141"/>
      <c r="X566" s="141"/>
      <c r="Y566" s="141"/>
      <c r="Z566" s="141"/>
    </row>
    <row r="567" spans="1:26" ht="15" thickBot="1" x14ac:dyDescent="0.35">
      <c r="A567" s="141"/>
      <c r="B567" s="141"/>
      <c r="C567" s="141"/>
      <c r="D567" s="141"/>
      <c r="E567" s="141"/>
      <c r="F567" s="141"/>
      <c r="G567" s="141"/>
      <c r="H567" s="141"/>
      <c r="I567" s="141"/>
      <c r="J567" s="141"/>
      <c r="K567" s="141"/>
      <c r="L567" s="141"/>
      <c r="M567" s="141"/>
      <c r="N567" s="141"/>
      <c r="O567" s="141"/>
      <c r="P567" s="141"/>
      <c r="Q567" s="141"/>
      <c r="R567" s="141"/>
      <c r="S567" s="141"/>
      <c r="T567" s="141"/>
      <c r="U567" s="141"/>
      <c r="V567" s="141"/>
      <c r="W567" s="141"/>
      <c r="X567" s="141"/>
      <c r="Y567" s="141"/>
      <c r="Z567" s="141"/>
    </row>
    <row r="568" spans="1:26" ht="15" thickBot="1" x14ac:dyDescent="0.35">
      <c r="A568" s="141"/>
      <c r="B568" s="141"/>
      <c r="C568" s="141"/>
      <c r="D568" s="141"/>
      <c r="E568" s="141"/>
      <c r="F568" s="141"/>
      <c r="G568" s="141"/>
      <c r="H568" s="141"/>
      <c r="I568" s="141"/>
      <c r="J568" s="141"/>
      <c r="K568" s="141"/>
      <c r="L568" s="141"/>
      <c r="M568" s="141"/>
      <c r="N568" s="141"/>
      <c r="O568" s="141"/>
      <c r="P568" s="141"/>
      <c r="Q568" s="141"/>
      <c r="R568" s="141"/>
      <c r="S568" s="141"/>
      <c r="T568" s="141"/>
      <c r="U568" s="141"/>
      <c r="V568" s="141"/>
      <c r="W568" s="141"/>
      <c r="X568" s="141"/>
      <c r="Y568" s="141"/>
      <c r="Z568" s="141"/>
    </row>
    <row r="569" spans="1:26" ht="15" thickBot="1" x14ac:dyDescent="0.35">
      <c r="A569" s="141"/>
      <c r="B569" s="141"/>
      <c r="C569" s="141"/>
      <c r="D569" s="141"/>
      <c r="E569" s="141"/>
      <c r="F569" s="141"/>
      <c r="G569" s="141"/>
      <c r="H569" s="141"/>
      <c r="I569" s="141"/>
      <c r="J569" s="141"/>
      <c r="K569" s="141"/>
      <c r="L569" s="141"/>
      <c r="M569" s="141"/>
      <c r="N569" s="141"/>
      <c r="O569" s="141"/>
      <c r="P569" s="141"/>
      <c r="Q569" s="141"/>
      <c r="R569" s="141"/>
      <c r="S569" s="141"/>
      <c r="T569" s="141"/>
      <c r="U569" s="141"/>
      <c r="V569" s="141"/>
      <c r="W569" s="141"/>
      <c r="X569" s="141"/>
      <c r="Y569" s="141"/>
      <c r="Z569" s="141"/>
    </row>
    <row r="570" spans="1:26" ht="15" thickBot="1" x14ac:dyDescent="0.35">
      <c r="A570" s="141"/>
      <c r="B570" s="141"/>
      <c r="C570" s="141"/>
      <c r="D570" s="141"/>
      <c r="E570" s="141"/>
      <c r="F570" s="141"/>
      <c r="G570" s="141"/>
      <c r="H570" s="141"/>
      <c r="I570" s="141"/>
      <c r="J570" s="141"/>
      <c r="K570" s="141"/>
      <c r="L570" s="141"/>
      <c r="M570" s="141"/>
      <c r="N570" s="141"/>
      <c r="O570" s="141"/>
      <c r="P570" s="141"/>
      <c r="Q570" s="141"/>
      <c r="R570" s="141"/>
      <c r="S570" s="141"/>
      <c r="T570" s="141"/>
      <c r="U570" s="141"/>
      <c r="V570" s="141"/>
      <c r="W570" s="141"/>
      <c r="X570" s="141"/>
      <c r="Y570" s="141"/>
      <c r="Z570" s="141"/>
    </row>
    <row r="571" spans="1:26" ht="15" thickBot="1" x14ac:dyDescent="0.35">
      <c r="A571" s="141"/>
      <c r="B571" s="141"/>
      <c r="C571" s="141"/>
      <c r="D571" s="141"/>
      <c r="E571" s="141"/>
      <c r="F571" s="141"/>
      <c r="G571" s="141"/>
      <c r="H571" s="141"/>
      <c r="I571" s="141"/>
      <c r="J571" s="141"/>
      <c r="K571" s="141"/>
      <c r="L571" s="141"/>
      <c r="M571" s="141"/>
      <c r="N571" s="141"/>
      <c r="O571" s="141"/>
      <c r="P571" s="141"/>
      <c r="Q571" s="141"/>
      <c r="R571" s="141"/>
      <c r="S571" s="141"/>
      <c r="T571" s="141"/>
      <c r="U571" s="141"/>
      <c r="V571" s="141"/>
      <c r="W571" s="141"/>
      <c r="X571" s="141"/>
      <c r="Y571" s="141"/>
      <c r="Z571" s="141"/>
    </row>
    <row r="572" spans="1:26" ht="15" thickBot="1" x14ac:dyDescent="0.35">
      <c r="A572" s="141"/>
      <c r="B572" s="141"/>
      <c r="C572" s="141"/>
      <c r="D572" s="141"/>
      <c r="E572" s="141"/>
      <c r="F572" s="141"/>
      <c r="G572" s="141"/>
      <c r="H572" s="141"/>
      <c r="I572" s="141"/>
      <c r="J572" s="141"/>
      <c r="K572" s="141"/>
      <c r="L572" s="141"/>
      <c r="M572" s="141"/>
      <c r="N572" s="141"/>
      <c r="O572" s="141"/>
      <c r="P572" s="141"/>
      <c r="Q572" s="141"/>
      <c r="R572" s="141"/>
      <c r="S572" s="141"/>
      <c r="T572" s="141"/>
      <c r="U572" s="141"/>
      <c r="V572" s="141"/>
      <c r="W572" s="141"/>
      <c r="X572" s="141"/>
      <c r="Y572" s="141"/>
      <c r="Z572" s="141"/>
    </row>
    <row r="573" spans="1:26" ht="15" thickBot="1" x14ac:dyDescent="0.35">
      <c r="A573" s="141"/>
      <c r="B573" s="141"/>
      <c r="C573" s="141"/>
      <c r="D573" s="141"/>
      <c r="E573" s="141"/>
      <c r="F573" s="141"/>
      <c r="G573" s="141"/>
      <c r="H573" s="141"/>
      <c r="I573" s="141"/>
      <c r="J573" s="141"/>
      <c r="K573" s="141"/>
      <c r="L573" s="141"/>
      <c r="M573" s="141"/>
      <c r="N573" s="141"/>
      <c r="O573" s="141"/>
      <c r="P573" s="141"/>
      <c r="Q573" s="141"/>
      <c r="R573" s="141"/>
      <c r="S573" s="141"/>
      <c r="T573" s="141"/>
      <c r="U573" s="141"/>
      <c r="V573" s="141"/>
      <c r="W573" s="141"/>
      <c r="X573" s="141"/>
      <c r="Y573" s="141"/>
      <c r="Z573" s="141"/>
    </row>
    <row r="574" spans="1:26" ht="15" thickBot="1" x14ac:dyDescent="0.35">
      <c r="A574" s="141"/>
      <c r="B574" s="141"/>
      <c r="C574" s="141"/>
      <c r="D574" s="141"/>
      <c r="E574" s="141"/>
      <c r="F574" s="141"/>
      <c r="G574" s="141"/>
      <c r="H574" s="141"/>
      <c r="I574" s="141"/>
      <c r="J574" s="141"/>
      <c r="K574" s="141"/>
      <c r="L574" s="141"/>
      <c r="M574" s="141"/>
      <c r="N574" s="141"/>
      <c r="O574" s="141"/>
      <c r="P574" s="141"/>
      <c r="Q574" s="141"/>
      <c r="R574" s="141"/>
      <c r="S574" s="141"/>
      <c r="T574" s="141"/>
      <c r="U574" s="141"/>
      <c r="V574" s="141"/>
      <c r="W574" s="141"/>
      <c r="X574" s="141"/>
      <c r="Y574" s="141"/>
      <c r="Z574" s="141"/>
    </row>
    <row r="575" spans="1:26" ht="15" thickBot="1" x14ac:dyDescent="0.35">
      <c r="A575" s="141"/>
      <c r="B575" s="141"/>
      <c r="C575" s="141"/>
      <c r="D575" s="141"/>
      <c r="E575" s="141"/>
      <c r="F575" s="141"/>
      <c r="G575" s="141"/>
      <c r="H575" s="141"/>
      <c r="I575" s="141"/>
      <c r="J575" s="141"/>
      <c r="K575" s="141"/>
      <c r="L575" s="141"/>
      <c r="M575" s="141"/>
      <c r="N575" s="141"/>
      <c r="O575" s="141"/>
      <c r="P575" s="141"/>
      <c r="Q575" s="141"/>
      <c r="R575" s="141"/>
      <c r="S575" s="141"/>
      <c r="T575" s="141"/>
      <c r="U575" s="141"/>
      <c r="V575" s="141"/>
      <c r="W575" s="141"/>
      <c r="X575" s="141"/>
      <c r="Y575" s="141"/>
      <c r="Z575" s="141"/>
    </row>
    <row r="576" spans="1:26" ht="15" thickBot="1" x14ac:dyDescent="0.35">
      <c r="A576" s="141"/>
      <c r="B576" s="141"/>
      <c r="C576" s="141"/>
      <c r="D576" s="141"/>
      <c r="E576" s="141"/>
      <c r="F576" s="141"/>
      <c r="G576" s="141"/>
      <c r="H576" s="141"/>
      <c r="I576" s="141"/>
      <c r="J576" s="141"/>
      <c r="K576" s="141"/>
      <c r="L576" s="141"/>
      <c r="M576" s="141"/>
      <c r="N576" s="141"/>
      <c r="O576" s="141"/>
      <c r="P576" s="141"/>
      <c r="Q576" s="141"/>
      <c r="R576" s="141"/>
      <c r="S576" s="141"/>
      <c r="T576" s="141"/>
      <c r="U576" s="141"/>
      <c r="V576" s="141"/>
      <c r="W576" s="141"/>
      <c r="X576" s="141"/>
      <c r="Y576" s="141"/>
      <c r="Z576" s="141"/>
    </row>
    <row r="577" spans="1:26" ht="15" thickBot="1" x14ac:dyDescent="0.35">
      <c r="A577" s="141"/>
      <c r="B577" s="141"/>
      <c r="C577" s="141"/>
      <c r="D577" s="141"/>
      <c r="E577" s="141"/>
      <c r="F577" s="141"/>
      <c r="G577" s="141"/>
      <c r="H577" s="141"/>
      <c r="I577" s="141"/>
      <c r="J577" s="141"/>
      <c r="K577" s="141"/>
      <c r="L577" s="141"/>
      <c r="M577" s="141"/>
      <c r="N577" s="141"/>
      <c r="O577" s="141"/>
      <c r="P577" s="141"/>
      <c r="Q577" s="141"/>
      <c r="R577" s="141"/>
      <c r="S577" s="141"/>
      <c r="T577" s="141"/>
      <c r="U577" s="141"/>
      <c r="V577" s="141"/>
      <c r="W577" s="141"/>
      <c r="X577" s="141"/>
      <c r="Y577" s="141"/>
      <c r="Z577" s="141"/>
    </row>
    <row r="578" spans="1:26" ht="15" thickBot="1" x14ac:dyDescent="0.35">
      <c r="A578" s="141"/>
      <c r="B578" s="141"/>
      <c r="C578" s="141"/>
      <c r="D578" s="141"/>
      <c r="E578" s="141"/>
      <c r="F578" s="141"/>
      <c r="G578" s="141"/>
      <c r="H578" s="141"/>
      <c r="I578" s="141"/>
      <c r="J578" s="141"/>
      <c r="K578" s="141"/>
      <c r="L578" s="141"/>
      <c r="M578" s="141"/>
      <c r="N578" s="141"/>
      <c r="O578" s="141"/>
      <c r="P578" s="141"/>
      <c r="Q578" s="141"/>
      <c r="R578" s="141"/>
      <c r="S578" s="141"/>
      <c r="T578" s="141"/>
      <c r="U578" s="141"/>
      <c r="V578" s="141"/>
      <c r="W578" s="141"/>
      <c r="X578" s="141"/>
      <c r="Y578" s="141"/>
      <c r="Z578" s="141"/>
    </row>
    <row r="579" spans="1:26" ht="15" thickBot="1" x14ac:dyDescent="0.35">
      <c r="A579" s="141"/>
      <c r="B579" s="141"/>
      <c r="C579" s="141"/>
      <c r="D579" s="141"/>
      <c r="E579" s="141"/>
      <c r="F579" s="141"/>
      <c r="G579" s="141"/>
      <c r="H579" s="141"/>
      <c r="I579" s="141"/>
      <c r="J579" s="141"/>
      <c r="K579" s="141"/>
      <c r="L579" s="141"/>
      <c r="M579" s="141"/>
      <c r="N579" s="141"/>
      <c r="O579" s="141"/>
      <c r="P579" s="141"/>
      <c r="Q579" s="141"/>
      <c r="R579" s="141"/>
      <c r="S579" s="141"/>
      <c r="T579" s="141"/>
      <c r="U579" s="141"/>
      <c r="V579" s="141"/>
      <c r="W579" s="141"/>
      <c r="X579" s="141"/>
      <c r="Y579" s="141"/>
      <c r="Z579" s="141"/>
    </row>
    <row r="580" spans="1:26" ht="15" thickBot="1" x14ac:dyDescent="0.35">
      <c r="A580" s="141"/>
      <c r="B580" s="141"/>
      <c r="C580" s="141"/>
      <c r="D580" s="141"/>
      <c r="E580" s="141"/>
      <c r="F580" s="141"/>
      <c r="G580" s="141"/>
      <c r="H580" s="141"/>
      <c r="I580" s="141"/>
      <c r="J580" s="141"/>
      <c r="K580" s="141"/>
      <c r="L580" s="141"/>
      <c r="M580" s="141"/>
      <c r="N580" s="141"/>
      <c r="O580" s="141"/>
      <c r="P580" s="141"/>
      <c r="Q580" s="141"/>
      <c r="R580" s="141"/>
      <c r="S580" s="141"/>
      <c r="T580" s="141"/>
      <c r="U580" s="141"/>
      <c r="V580" s="141"/>
      <c r="W580" s="141"/>
      <c r="X580" s="141"/>
      <c r="Y580" s="141"/>
      <c r="Z580" s="141"/>
    </row>
    <row r="581" spans="1:26" ht="15" thickBot="1" x14ac:dyDescent="0.35">
      <c r="A581" s="141"/>
      <c r="B581" s="141"/>
      <c r="C581" s="141"/>
      <c r="D581" s="141"/>
      <c r="E581" s="141"/>
      <c r="F581" s="141"/>
      <c r="G581" s="141"/>
      <c r="H581" s="141"/>
      <c r="I581" s="141"/>
      <c r="J581" s="141"/>
      <c r="K581" s="141"/>
      <c r="L581" s="141"/>
      <c r="M581" s="141"/>
      <c r="N581" s="141"/>
      <c r="O581" s="141"/>
      <c r="P581" s="141"/>
      <c r="Q581" s="141"/>
      <c r="R581" s="141"/>
      <c r="S581" s="141"/>
      <c r="T581" s="141"/>
      <c r="U581" s="141"/>
      <c r="V581" s="141"/>
      <c r="W581" s="141"/>
      <c r="X581" s="141"/>
      <c r="Y581" s="141"/>
      <c r="Z581" s="141"/>
    </row>
    <row r="582" spans="1:26" ht="15" thickBot="1" x14ac:dyDescent="0.35">
      <c r="A582" s="141"/>
      <c r="B582" s="141"/>
      <c r="C582" s="141"/>
      <c r="D582" s="141"/>
      <c r="E582" s="141"/>
      <c r="F582" s="141"/>
      <c r="G582" s="141"/>
      <c r="H582" s="141"/>
      <c r="I582" s="141"/>
      <c r="J582" s="141"/>
      <c r="K582" s="141"/>
      <c r="L582" s="141"/>
      <c r="M582" s="141"/>
      <c r="N582" s="141"/>
      <c r="O582" s="141"/>
      <c r="P582" s="141"/>
      <c r="Q582" s="141"/>
      <c r="R582" s="141"/>
      <c r="S582" s="141"/>
      <c r="T582" s="141"/>
      <c r="U582" s="141"/>
      <c r="V582" s="141"/>
      <c r="W582" s="141"/>
      <c r="X582" s="141"/>
      <c r="Y582" s="141"/>
      <c r="Z582" s="141"/>
    </row>
    <row r="583" spans="1:26" ht="15" thickBot="1" x14ac:dyDescent="0.35">
      <c r="A583" s="141"/>
      <c r="B583" s="141"/>
      <c r="C583" s="141"/>
      <c r="D583" s="141"/>
      <c r="E583" s="141"/>
      <c r="F583" s="141"/>
      <c r="G583" s="141"/>
      <c r="H583" s="141"/>
      <c r="I583" s="141"/>
      <c r="J583" s="141"/>
      <c r="K583" s="141"/>
      <c r="L583" s="141"/>
      <c r="M583" s="141"/>
      <c r="N583" s="141"/>
      <c r="O583" s="141"/>
      <c r="P583" s="141"/>
      <c r="Q583" s="141"/>
      <c r="R583" s="141"/>
      <c r="S583" s="141"/>
      <c r="T583" s="141"/>
      <c r="U583" s="141"/>
      <c r="V583" s="141"/>
      <c r="W583" s="141"/>
      <c r="X583" s="141"/>
      <c r="Y583" s="141"/>
      <c r="Z583" s="141"/>
    </row>
    <row r="584" spans="1:26" ht="15" thickBot="1" x14ac:dyDescent="0.35">
      <c r="A584" s="141"/>
      <c r="B584" s="141"/>
      <c r="C584" s="141"/>
      <c r="D584" s="141"/>
      <c r="E584" s="141"/>
      <c r="F584" s="141"/>
      <c r="G584" s="141"/>
      <c r="H584" s="141"/>
      <c r="I584" s="141"/>
      <c r="J584" s="141"/>
      <c r="K584" s="141"/>
      <c r="L584" s="141"/>
      <c r="M584" s="141"/>
      <c r="N584" s="141"/>
      <c r="O584" s="141"/>
      <c r="P584" s="141"/>
      <c r="Q584" s="141"/>
      <c r="R584" s="141"/>
      <c r="S584" s="141"/>
      <c r="T584" s="141"/>
      <c r="U584" s="141"/>
      <c r="V584" s="141"/>
      <c r="W584" s="141"/>
      <c r="X584" s="141"/>
      <c r="Y584" s="141"/>
      <c r="Z584" s="141"/>
    </row>
    <row r="585" spans="1:26" ht="15" thickBot="1" x14ac:dyDescent="0.35">
      <c r="A585" s="141"/>
      <c r="B585" s="141"/>
      <c r="C585" s="141"/>
      <c r="D585" s="141"/>
      <c r="E585" s="141"/>
      <c r="F585" s="141"/>
      <c r="G585" s="141"/>
      <c r="H585" s="141"/>
      <c r="I585" s="141"/>
      <c r="J585" s="141"/>
      <c r="K585" s="141"/>
      <c r="L585" s="141"/>
      <c r="M585" s="141"/>
      <c r="N585" s="141"/>
      <c r="O585" s="141"/>
      <c r="P585" s="141"/>
      <c r="Q585" s="141"/>
      <c r="R585" s="141"/>
      <c r="S585" s="141"/>
      <c r="T585" s="141"/>
      <c r="U585" s="141"/>
      <c r="V585" s="141"/>
      <c r="W585" s="141"/>
      <c r="X585" s="141"/>
      <c r="Y585" s="141"/>
      <c r="Z585" s="141"/>
    </row>
    <row r="586" spans="1:26" ht="15" thickBot="1" x14ac:dyDescent="0.35">
      <c r="A586" s="141"/>
      <c r="B586" s="141"/>
      <c r="C586" s="141"/>
      <c r="D586" s="141"/>
      <c r="E586" s="141"/>
      <c r="F586" s="141"/>
      <c r="G586" s="141"/>
      <c r="H586" s="141"/>
      <c r="I586" s="141"/>
      <c r="J586" s="141"/>
      <c r="K586" s="141"/>
      <c r="L586" s="141"/>
      <c r="M586" s="141"/>
      <c r="N586" s="141"/>
      <c r="O586" s="141"/>
      <c r="P586" s="141"/>
      <c r="Q586" s="141"/>
      <c r="R586" s="141"/>
      <c r="S586" s="141"/>
      <c r="T586" s="141"/>
      <c r="U586" s="141"/>
      <c r="V586" s="141"/>
      <c r="W586" s="141"/>
      <c r="X586" s="141"/>
      <c r="Y586" s="141"/>
      <c r="Z586" s="141"/>
    </row>
    <row r="587" spans="1:26" ht="15" thickBot="1" x14ac:dyDescent="0.35">
      <c r="A587" s="141"/>
      <c r="B587" s="141"/>
      <c r="C587" s="141"/>
      <c r="D587" s="141"/>
      <c r="E587" s="141"/>
      <c r="F587" s="141"/>
      <c r="G587" s="141"/>
      <c r="H587" s="141"/>
      <c r="I587" s="141"/>
      <c r="J587" s="141"/>
      <c r="K587" s="141"/>
      <c r="L587" s="141"/>
      <c r="M587" s="141"/>
      <c r="N587" s="141"/>
      <c r="O587" s="141"/>
      <c r="P587" s="141"/>
      <c r="Q587" s="141"/>
      <c r="R587" s="141"/>
      <c r="S587" s="141"/>
      <c r="T587" s="141"/>
      <c r="U587" s="141"/>
      <c r="V587" s="141"/>
      <c r="W587" s="141"/>
      <c r="X587" s="141"/>
      <c r="Y587" s="141"/>
      <c r="Z587" s="141"/>
    </row>
    <row r="588" spans="1:26" ht="15" thickBot="1" x14ac:dyDescent="0.35">
      <c r="A588" s="141"/>
      <c r="B588" s="141"/>
      <c r="C588" s="141"/>
      <c r="D588" s="141"/>
      <c r="E588" s="141"/>
      <c r="F588" s="141"/>
      <c r="G588" s="141"/>
      <c r="H588" s="141"/>
      <c r="I588" s="141"/>
      <c r="J588" s="141"/>
      <c r="K588" s="141"/>
      <c r="L588" s="141"/>
      <c r="M588" s="141"/>
      <c r="N588" s="141"/>
      <c r="O588" s="141"/>
      <c r="P588" s="141"/>
      <c r="Q588" s="141"/>
      <c r="R588" s="141"/>
      <c r="S588" s="141"/>
      <c r="T588" s="141"/>
      <c r="U588" s="141"/>
      <c r="V588" s="141"/>
      <c r="W588" s="141"/>
      <c r="X588" s="141"/>
      <c r="Y588" s="141"/>
      <c r="Z588" s="141"/>
    </row>
    <row r="589" spans="1:26" ht="15" thickBot="1" x14ac:dyDescent="0.35">
      <c r="A589" s="141"/>
      <c r="B589" s="141"/>
      <c r="C589" s="141"/>
      <c r="D589" s="141"/>
      <c r="E589" s="141"/>
      <c r="F589" s="141"/>
      <c r="G589" s="141"/>
      <c r="H589" s="141"/>
      <c r="I589" s="141"/>
      <c r="J589" s="141"/>
      <c r="K589" s="141"/>
      <c r="L589" s="141"/>
      <c r="M589" s="141"/>
      <c r="N589" s="141"/>
      <c r="O589" s="141"/>
      <c r="P589" s="141"/>
      <c r="Q589" s="141"/>
      <c r="R589" s="141"/>
      <c r="S589" s="141"/>
      <c r="T589" s="141"/>
      <c r="U589" s="141"/>
      <c r="V589" s="141"/>
      <c r="W589" s="141"/>
      <c r="X589" s="141"/>
      <c r="Y589" s="141"/>
      <c r="Z589" s="141"/>
    </row>
    <row r="590" spans="1:26" ht="15" thickBot="1" x14ac:dyDescent="0.35">
      <c r="A590" s="141"/>
      <c r="B590" s="141"/>
      <c r="C590" s="141"/>
      <c r="D590" s="141"/>
      <c r="E590" s="141"/>
      <c r="F590" s="141"/>
      <c r="G590" s="141"/>
      <c r="H590" s="141"/>
      <c r="I590" s="141"/>
      <c r="J590" s="141"/>
      <c r="K590" s="141"/>
      <c r="L590" s="141"/>
      <c r="M590" s="141"/>
      <c r="N590" s="141"/>
      <c r="O590" s="141"/>
      <c r="P590" s="141"/>
      <c r="Q590" s="141"/>
      <c r="R590" s="141"/>
      <c r="S590" s="141"/>
      <c r="T590" s="141"/>
      <c r="U590" s="141"/>
      <c r="V590" s="141"/>
      <c r="W590" s="141"/>
      <c r="X590" s="141"/>
      <c r="Y590" s="141"/>
      <c r="Z590" s="141"/>
    </row>
    <row r="591" spans="1:26" ht="15" thickBot="1" x14ac:dyDescent="0.35">
      <c r="A591" s="141"/>
      <c r="B591" s="141"/>
      <c r="C591" s="141"/>
      <c r="D591" s="141"/>
      <c r="E591" s="141"/>
      <c r="F591" s="141"/>
      <c r="G591" s="141"/>
      <c r="H591" s="141"/>
      <c r="I591" s="141"/>
      <c r="J591" s="141"/>
      <c r="K591" s="141"/>
      <c r="L591" s="141"/>
      <c r="M591" s="141"/>
      <c r="N591" s="141"/>
      <c r="O591" s="141"/>
      <c r="P591" s="141"/>
      <c r="Q591" s="141"/>
      <c r="R591" s="141"/>
      <c r="S591" s="141"/>
      <c r="T591" s="141"/>
      <c r="U591" s="141"/>
      <c r="V591" s="141"/>
      <c r="W591" s="141"/>
      <c r="X591" s="141"/>
      <c r="Y591" s="141"/>
      <c r="Z591" s="141"/>
    </row>
    <row r="592" spans="1:26" ht="15" thickBot="1" x14ac:dyDescent="0.35">
      <c r="A592" s="141"/>
      <c r="B592" s="141"/>
      <c r="C592" s="141"/>
      <c r="D592" s="141"/>
      <c r="E592" s="141"/>
      <c r="F592" s="141"/>
      <c r="G592" s="141"/>
      <c r="H592" s="141"/>
      <c r="I592" s="141"/>
      <c r="J592" s="141"/>
      <c r="K592" s="141"/>
      <c r="L592" s="141"/>
      <c r="M592" s="141"/>
      <c r="N592" s="141"/>
      <c r="O592" s="141"/>
      <c r="P592" s="141"/>
      <c r="Q592" s="141"/>
      <c r="R592" s="141"/>
      <c r="S592" s="141"/>
      <c r="T592" s="141"/>
      <c r="U592" s="141"/>
      <c r="V592" s="141"/>
      <c r="W592" s="141"/>
      <c r="X592" s="141"/>
      <c r="Y592" s="141"/>
      <c r="Z592" s="141"/>
    </row>
    <row r="593" spans="1:26" ht="15" thickBot="1" x14ac:dyDescent="0.35">
      <c r="A593" s="141"/>
      <c r="B593" s="141"/>
      <c r="C593" s="141"/>
      <c r="D593" s="141"/>
      <c r="E593" s="141"/>
      <c r="F593" s="141"/>
      <c r="G593" s="141"/>
      <c r="H593" s="141"/>
      <c r="I593" s="141"/>
      <c r="J593" s="141"/>
      <c r="K593" s="141"/>
      <c r="L593" s="141"/>
      <c r="M593" s="141"/>
      <c r="N593" s="141"/>
      <c r="O593" s="141"/>
      <c r="P593" s="141"/>
      <c r="Q593" s="141"/>
      <c r="R593" s="141"/>
      <c r="S593" s="141"/>
      <c r="T593" s="141"/>
      <c r="U593" s="141"/>
      <c r="V593" s="141"/>
      <c r="W593" s="141"/>
      <c r="X593" s="141"/>
      <c r="Y593" s="141"/>
      <c r="Z593" s="141"/>
    </row>
    <row r="594" spans="1:26" ht="15" thickBot="1" x14ac:dyDescent="0.35">
      <c r="A594" s="141"/>
      <c r="B594" s="141"/>
      <c r="C594" s="141"/>
      <c r="D594" s="141"/>
      <c r="E594" s="141"/>
      <c r="F594" s="141"/>
      <c r="G594" s="141"/>
      <c r="H594" s="141"/>
      <c r="I594" s="141"/>
      <c r="J594" s="141"/>
      <c r="K594" s="141"/>
      <c r="L594" s="141"/>
      <c r="M594" s="141"/>
      <c r="N594" s="141"/>
      <c r="O594" s="141"/>
      <c r="P594" s="141"/>
      <c r="Q594" s="141"/>
      <c r="R594" s="141"/>
      <c r="S594" s="141"/>
      <c r="T594" s="141"/>
      <c r="U594" s="141"/>
      <c r="V594" s="141"/>
      <c r="W594" s="141"/>
      <c r="X594" s="141"/>
      <c r="Y594" s="141"/>
      <c r="Z594" s="141"/>
    </row>
    <row r="595" spans="1:26" ht="15" thickBot="1" x14ac:dyDescent="0.35">
      <c r="A595" s="141"/>
      <c r="B595" s="141"/>
      <c r="C595" s="141"/>
      <c r="D595" s="141"/>
      <c r="E595" s="141"/>
      <c r="F595" s="141"/>
      <c r="G595" s="141"/>
      <c r="H595" s="141"/>
      <c r="I595" s="141"/>
      <c r="J595" s="141"/>
      <c r="K595" s="141"/>
      <c r="L595" s="141"/>
      <c r="M595" s="141"/>
      <c r="N595" s="141"/>
      <c r="O595" s="141"/>
      <c r="P595" s="141"/>
      <c r="Q595" s="141"/>
      <c r="R595" s="141"/>
      <c r="S595" s="141"/>
      <c r="T595" s="141"/>
      <c r="U595" s="141"/>
      <c r="V595" s="141"/>
      <c r="W595" s="141"/>
      <c r="X595" s="141"/>
      <c r="Y595" s="141"/>
      <c r="Z595" s="141"/>
    </row>
    <row r="596" spans="1:26" ht="15" thickBot="1" x14ac:dyDescent="0.35">
      <c r="A596" s="141"/>
      <c r="B596" s="141"/>
      <c r="C596" s="141"/>
      <c r="D596" s="141"/>
      <c r="E596" s="141"/>
      <c r="F596" s="141"/>
      <c r="G596" s="141"/>
      <c r="H596" s="141"/>
      <c r="I596" s="141"/>
      <c r="J596" s="141"/>
      <c r="K596" s="141"/>
      <c r="L596" s="141"/>
      <c r="M596" s="141"/>
      <c r="N596" s="141"/>
      <c r="O596" s="141"/>
      <c r="P596" s="141"/>
      <c r="Q596" s="141"/>
      <c r="R596" s="141"/>
      <c r="S596" s="141"/>
      <c r="T596" s="141"/>
      <c r="U596" s="141"/>
      <c r="V596" s="141"/>
      <c r="W596" s="141"/>
      <c r="X596" s="141"/>
      <c r="Y596" s="141"/>
      <c r="Z596" s="141"/>
    </row>
    <row r="597" spans="1:26" ht="15" thickBot="1" x14ac:dyDescent="0.35">
      <c r="A597" s="141"/>
      <c r="B597" s="141"/>
      <c r="C597" s="141"/>
      <c r="D597" s="141"/>
      <c r="E597" s="141"/>
      <c r="F597" s="141"/>
      <c r="G597" s="141"/>
      <c r="H597" s="141"/>
      <c r="I597" s="141"/>
      <c r="J597" s="141"/>
      <c r="K597" s="141"/>
      <c r="L597" s="141"/>
      <c r="M597" s="141"/>
      <c r="N597" s="141"/>
      <c r="O597" s="141"/>
      <c r="P597" s="141"/>
      <c r="Q597" s="141"/>
      <c r="R597" s="141"/>
      <c r="S597" s="141"/>
      <c r="T597" s="141"/>
      <c r="U597" s="141"/>
      <c r="V597" s="141"/>
      <c r="W597" s="141"/>
      <c r="X597" s="141"/>
      <c r="Y597" s="141"/>
      <c r="Z597" s="141"/>
    </row>
    <row r="598" spans="1:26" ht="15" thickBot="1" x14ac:dyDescent="0.35">
      <c r="A598" s="141"/>
      <c r="B598" s="141"/>
      <c r="C598" s="141"/>
      <c r="D598" s="141"/>
      <c r="E598" s="141"/>
      <c r="F598" s="141"/>
      <c r="G598" s="141"/>
      <c r="H598" s="141"/>
      <c r="I598" s="141"/>
      <c r="J598" s="141"/>
      <c r="K598" s="141"/>
      <c r="L598" s="141"/>
      <c r="M598" s="141"/>
      <c r="N598" s="141"/>
      <c r="O598" s="141"/>
      <c r="P598" s="141"/>
      <c r="Q598" s="141"/>
      <c r="R598" s="141"/>
      <c r="S598" s="141"/>
      <c r="T598" s="141"/>
      <c r="U598" s="141"/>
      <c r="V598" s="141"/>
      <c r="W598" s="141"/>
      <c r="X598" s="141"/>
      <c r="Y598" s="141"/>
      <c r="Z598" s="141"/>
    </row>
    <row r="599" spans="1:26" ht="15" thickBot="1" x14ac:dyDescent="0.35">
      <c r="A599" s="141"/>
      <c r="B599" s="141"/>
      <c r="C599" s="141"/>
      <c r="D599" s="141"/>
      <c r="E599" s="141"/>
      <c r="F599" s="141"/>
      <c r="G599" s="141"/>
      <c r="H599" s="141"/>
      <c r="I599" s="141"/>
      <c r="J599" s="141"/>
      <c r="K599" s="141"/>
      <c r="L599" s="141"/>
      <c r="M599" s="141"/>
      <c r="N599" s="141"/>
      <c r="O599" s="141"/>
      <c r="P599" s="141"/>
      <c r="Q599" s="141"/>
      <c r="R599" s="141"/>
      <c r="S599" s="141"/>
      <c r="T599" s="141"/>
      <c r="U599" s="141"/>
      <c r="V599" s="141"/>
      <c r="W599" s="141"/>
      <c r="X599" s="141"/>
      <c r="Y599" s="141"/>
      <c r="Z599" s="141"/>
    </row>
    <row r="600" spans="1:26" ht="15" thickBot="1" x14ac:dyDescent="0.35">
      <c r="A600" s="141"/>
      <c r="B600" s="141"/>
      <c r="C600" s="141"/>
      <c r="D600" s="141"/>
      <c r="E600" s="141"/>
      <c r="F600" s="141"/>
      <c r="G600" s="141"/>
      <c r="H600" s="141"/>
      <c r="I600" s="141"/>
      <c r="J600" s="141"/>
      <c r="K600" s="141"/>
      <c r="L600" s="141"/>
      <c r="M600" s="141"/>
      <c r="N600" s="141"/>
      <c r="O600" s="141"/>
      <c r="P600" s="141"/>
      <c r="Q600" s="141"/>
      <c r="R600" s="141"/>
      <c r="S600" s="141"/>
      <c r="T600" s="141"/>
      <c r="U600" s="141"/>
      <c r="V600" s="141"/>
      <c r="W600" s="141"/>
      <c r="X600" s="141"/>
      <c r="Y600" s="141"/>
      <c r="Z600" s="141"/>
    </row>
    <row r="601" spans="1:26" ht="15" thickBot="1" x14ac:dyDescent="0.35">
      <c r="A601" s="141"/>
      <c r="B601" s="141"/>
      <c r="C601" s="141"/>
      <c r="D601" s="141"/>
      <c r="E601" s="141"/>
      <c r="F601" s="141"/>
      <c r="G601" s="141"/>
      <c r="H601" s="141"/>
      <c r="I601" s="141"/>
      <c r="J601" s="141"/>
      <c r="K601" s="141"/>
      <c r="L601" s="141"/>
      <c r="M601" s="141"/>
      <c r="N601" s="141"/>
      <c r="O601" s="141"/>
      <c r="P601" s="141"/>
      <c r="Q601" s="141"/>
      <c r="R601" s="141"/>
      <c r="S601" s="141"/>
      <c r="T601" s="141"/>
      <c r="U601" s="141"/>
      <c r="V601" s="141"/>
      <c r="W601" s="141"/>
      <c r="X601" s="141"/>
      <c r="Y601" s="141"/>
      <c r="Z601" s="141"/>
    </row>
    <row r="602" spans="1:26" ht="15" thickBot="1" x14ac:dyDescent="0.35">
      <c r="A602" s="141"/>
      <c r="B602" s="141"/>
      <c r="C602" s="141"/>
      <c r="D602" s="141"/>
      <c r="E602" s="141"/>
      <c r="F602" s="141"/>
      <c r="G602" s="141"/>
      <c r="H602" s="141"/>
      <c r="I602" s="141"/>
      <c r="J602" s="141"/>
      <c r="K602" s="141"/>
      <c r="L602" s="141"/>
      <c r="M602" s="141"/>
      <c r="N602" s="141"/>
      <c r="O602" s="141"/>
      <c r="P602" s="141"/>
      <c r="Q602" s="141"/>
      <c r="R602" s="141"/>
      <c r="S602" s="141"/>
      <c r="T602" s="141"/>
      <c r="U602" s="141"/>
      <c r="V602" s="141"/>
      <c r="W602" s="141"/>
      <c r="X602" s="141"/>
      <c r="Y602" s="141"/>
      <c r="Z602" s="141"/>
    </row>
    <row r="603" spans="1:26" ht="15" thickBot="1" x14ac:dyDescent="0.35">
      <c r="A603" s="141"/>
      <c r="B603" s="141"/>
      <c r="C603" s="141"/>
      <c r="D603" s="141"/>
      <c r="E603" s="141"/>
      <c r="F603" s="141"/>
      <c r="G603" s="141"/>
      <c r="H603" s="141"/>
      <c r="I603" s="141"/>
      <c r="J603" s="141"/>
      <c r="K603" s="141"/>
      <c r="L603" s="141"/>
      <c r="M603" s="141"/>
      <c r="N603" s="141"/>
      <c r="O603" s="141"/>
      <c r="P603" s="141"/>
      <c r="Q603" s="141"/>
      <c r="R603" s="141"/>
      <c r="S603" s="141"/>
      <c r="T603" s="141"/>
      <c r="U603" s="141"/>
      <c r="V603" s="141"/>
      <c r="W603" s="141"/>
      <c r="X603" s="141"/>
      <c r="Y603" s="141"/>
      <c r="Z603" s="141"/>
    </row>
    <row r="604" spans="1:26" ht="15" thickBot="1" x14ac:dyDescent="0.35">
      <c r="A604" s="141"/>
      <c r="B604" s="141"/>
      <c r="C604" s="141"/>
      <c r="D604" s="141"/>
      <c r="E604" s="141"/>
      <c r="F604" s="141"/>
      <c r="G604" s="141"/>
      <c r="H604" s="141"/>
      <c r="I604" s="141"/>
      <c r="J604" s="141"/>
      <c r="K604" s="141"/>
      <c r="L604" s="141"/>
      <c r="M604" s="141"/>
      <c r="N604" s="141"/>
      <c r="O604" s="141"/>
      <c r="P604" s="141"/>
      <c r="Q604" s="141"/>
      <c r="R604" s="141"/>
      <c r="S604" s="141"/>
      <c r="T604" s="141"/>
      <c r="U604" s="141"/>
      <c r="V604" s="141"/>
      <c r="W604" s="141"/>
      <c r="X604" s="141"/>
      <c r="Y604" s="141"/>
      <c r="Z604" s="141"/>
    </row>
    <row r="605" spans="1:26" ht="15" thickBot="1" x14ac:dyDescent="0.35">
      <c r="A605" s="141"/>
      <c r="B605" s="141"/>
      <c r="C605" s="141"/>
      <c r="D605" s="141"/>
      <c r="E605" s="141"/>
      <c r="F605" s="141"/>
      <c r="G605" s="141"/>
      <c r="H605" s="141"/>
      <c r="I605" s="141"/>
      <c r="J605" s="141"/>
      <c r="K605" s="141"/>
      <c r="L605" s="141"/>
      <c r="M605" s="141"/>
      <c r="N605" s="141"/>
      <c r="O605" s="141"/>
      <c r="P605" s="141"/>
      <c r="Q605" s="141"/>
      <c r="R605" s="141"/>
      <c r="S605" s="141"/>
      <c r="T605" s="141"/>
      <c r="U605" s="141"/>
      <c r="V605" s="141"/>
      <c r="W605" s="141"/>
      <c r="X605" s="141"/>
      <c r="Y605" s="141"/>
      <c r="Z605" s="141"/>
    </row>
    <row r="606" spans="1:26" ht="15" thickBot="1" x14ac:dyDescent="0.35">
      <c r="A606" s="141"/>
      <c r="B606" s="141"/>
      <c r="C606" s="141"/>
      <c r="D606" s="141"/>
      <c r="E606" s="141"/>
      <c r="F606" s="141"/>
      <c r="G606" s="141"/>
      <c r="H606" s="141"/>
      <c r="I606" s="141"/>
      <c r="J606" s="141"/>
      <c r="K606" s="141"/>
      <c r="L606" s="141"/>
      <c r="M606" s="141"/>
      <c r="N606" s="141"/>
      <c r="O606" s="141"/>
      <c r="P606" s="141"/>
      <c r="Q606" s="141"/>
      <c r="R606" s="141"/>
      <c r="S606" s="141"/>
      <c r="T606" s="141"/>
      <c r="U606" s="141"/>
      <c r="V606" s="141"/>
      <c r="W606" s="141"/>
      <c r="X606" s="141"/>
      <c r="Y606" s="141"/>
      <c r="Z606" s="141"/>
    </row>
    <row r="607" spans="1:26" ht="15" thickBot="1" x14ac:dyDescent="0.35">
      <c r="A607" s="141"/>
      <c r="B607" s="141"/>
      <c r="C607" s="141"/>
      <c r="D607" s="141"/>
      <c r="E607" s="141"/>
      <c r="F607" s="141"/>
      <c r="G607" s="141"/>
      <c r="H607" s="141"/>
      <c r="I607" s="141"/>
      <c r="J607" s="141"/>
      <c r="K607" s="141"/>
      <c r="L607" s="141"/>
      <c r="M607" s="141"/>
      <c r="N607" s="141"/>
      <c r="O607" s="141"/>
      <c r="P607" s="141"/>
      <c r="Q607" s="141"/>
      <c r="R607" s="141"/>
      <c r="S607" s="141"/>
      <c r="T607" s="141"/>
      <c r="U607" s="141"/>
      <c r="V607" s="141"/>
      <c r="W607" s="141"/>
      <c r="X607" s="141"/>
      <c r="Y607" s="141"/>
      <c r="Z607" s="141"/>
    </row>
    <row r="608" spans="1:26" ht="15" thickBot="1" x14ac:dyDescent="0.35">
      <c r="A608" s="141"/>
      <c r="B608" s="141"/>
      <c r="C608" s="141"/>
      <c r="D608" s="141"/>
      <c r="E608" s="141"/>
      <c r="F608" s="141"/>
      <c r="G608" s="141"/>
      <c r="H608" s="141"/>
      <c r="I608" s="141"/>
      <c r="J608" s="141"/>
      <c r="K608" s="141"/>
      <c r="L608" s="141"/>
      <c r="M608" s="141"/>
      <c r="N608" s="141"/>
      <c r="O608" s="141"/>
      <c r="P608" s="141"/>
      <c r="Q608" s="141"/>
      <c r="R608" s="141"/>
      <c r="S608" s="141"/>
      <c r="T608" s="141"/>
      <c r="U608" s="141"/>
      <c r="V608" s="141"/>
      <c r="W608" s="141"/>
      <c r="X608" s="141"/>
      <c r="Y608" s="141"/>
      <c r="Z608" s="141"/>
    </row>
    <row r="609" spans="1:26" ht="15" thickBot="1" x14ac:dyDescent="0.35">
      <c r="A609" s="141"/>
      <c r="B609" s="141"/>
      <c r="C609" s="141"/>
      <c r="D609" s="141"/>
      <c r="E609" s="141"/>
      <c r="F609" s="141"/>
      <c r="G609" s="141"/>
      <c r="H609" s="141"/>
      <c r="I609" s="141"/>
      <c r="J609" s="141"/>
      <c r="K609" s="141"/>
      <c r="L609" s="141"/>
      <c r="M609" s="141"/>
      <c r="N609" s="141"/>
      <c r="O609" s="141"/>
      <c r="P609" s="141"/>
      <c r="Q609" s="141"/>
      <c r="R609" s="141"/>
      <c r="S609" s="141"/>
      <c r="T609" s="141"/>
      <c r="U609" s="141"/>
      <c r="V609" s="141"/>
      <c r="W609" s="141"/>
      <c r="X609" s="141"/>
      <c r="Y609" s="141"/>
      <c r="Z609" s="141"/>
    </row>
    <row r="610" spans="1:26" ht="15" thickBot="1" x14ac:dyDescent="0.35">
      <c r="A610" s="141"/>
      <c r="B610" s="141"/>
      <c r="C610" s="141"/>
      <c r="D610" s="141"/>
      <c r="E610" s="141"/>
      <c r="F610" s="141"/>
      <c r="G610" s="141"/>
      <c r="H610" s="141"/>
      <c r="I610" s="141"/>
      <c r="J610" s="141"/>
      <c r="K610" s="141"/>
      <c r="L610" s="141"/>
      <c r="M610" s="141"/>
      <c r="N610" s="141"/>
      <c r="O610" s="141"/>
      <c r="P610" s="141"/>
      <c r="Q610" s="141"/>
      <c r="R610" s="141"/>
      <c r="S610" s="141"/>
      <c r="T610" s="141"/>
      <c r="U610" s="141"/>
      <c r="V610" s="141"/>
      <c r="W610" s="141"/>
      <c r="X610" s="141"/>
      <c r="Y610" s="141"/>
      <c r="Z610" s="141"/>
    </row>
    <row r="611" spans="1:26" ht="15" thickBot="1" x14ac:dyDescent="0.35">
      <c r="A611" s="141"/>
      <c r="B611" s="141"/>
      <c r="C611" s="141"/>
      <c r="D611" s="141"/>
      <c r="E611" s="141"/>
      <c r="F611" s="141"/>
      <c r="G611" s="141"/>
      <c r="H611" s="141"/>
      <c r="I611" s="141"/>
      <c r="J611" s="141"/>
      <c r="K611" s="141"/>
      <c r="L611" s="141"/>
      <c r="M611" s="141"/>
      <c r="N611" s="141"/>
      <c r="O611" s="141"/>
      <c r="P611" s="141"/>
      <c r="Q611" s="141"/>
      <c r="R611" s="141"/>
      <c r="S611" s="141"/>
      <c r="T611" s="141"/>
      <c r="U611" s="141"/>
      <c r="V611" s="141"/>
      <c r="W611" s="141"/>
      <c r="X611" s="141"/>
      <c r="Y611" s="141"/>
      <c r="Z611" s="141"/>
    </row>
    <row r="612" spans="1:26" ht="15" thickBot="1" x14ac:dyDescent="0.35">
      <c r="A612" s="141"/>
      <c r="B612" s="141"/>
      <c r="C612" s="141"/>
      <c r="D612" s="141"/>
      <c r="E612" s="141"/>
      <c r="F612" s="141"/>
      <c r="G612" s="141"/>
      <c r="H612" s="141"/>
      <c r="I612" s="141"/>
      <c r="J612" s="141"/>
      <c r="K612" s="141"/>
      <c r="L612" s="141"/>
      <c r="M612" s="141"/>
      <c r="N612" s="141"/>
      <c r="O612" s="141"/>
      <c r="P612" s="141"/>
      <c r="Q612" s="141"/>
      <c r="R612" s="141"/>
      <c r="S612" s="141"/>
      <c r="T612" s="141"/>
      <c r="U612" s="141"/>
      <c r="V612" s="141"/>
      <c r="W612" s="141"/>
      <c r="X612" s="141"/>
      <c r="Y612" s="141"/>
      <c r="Z612" s="141"/>
    </row>
    <row r="613" spans="1:26" ht="15" thickBot="1" x14ac:dyDescent="0.35">
      <c r="A613" s="141"/>
      <c r="B613" s="141"/>
      <c r="C613" s="141"/>
      <c r="D613" s="141"/>
      <c r="E613" s="141"/>
      <c r="F613" s="141"/>
      <c r="G613" s="141"/>
      <c r="H613" s="141"/>
      <c r="I613" s="141"/>
      <c r="J613" s="141"/>
      <c r="K613" s="141"/>
      <c r="L613" s="141"/>
      <c r="M613" s="141"/>
      <c r="N613" s="141"/>
      <c r="O613" s="141"/>
      <c r="P613" s="141"/>
      <c r="Q613" s="141"/>
      <c r="R613" s="141"/>
      <c r="S613" s="141"/>
      <c r="T613" s="141"/>
      <c r="U613" s="141"/>
      <c r="V613" s="141"/>
      <c r="W613" s="141"/>
      <c r="X613" s="141"/>
      <c r="Y613" s="141"/>
      <c r="Z613" s="141"/>
    </row>
    <row r="614" spans="1:26" ht="15" thickBot="1" x14ac:dyDescent="0.35">
      <c r="A614" s="141"/>
      <c r="B614" s="141"/>
      <c r="C614" s="141"/>
      <c r="D614" s="141"/>
      <c r="E614" s="141"/>
      <c r="F614" s="141"/>
      <c r="G614" s="141"/>
      <c r="H614" s="141"/>
      <c r="I614" s="141"/>
      <c r="J614" s="141"/>
      <c r="K614" s="141"/>
      <c r="L614" s="141"/>
      <c r="M614" s="141"/>
      <c r="N614" s="141"/>
      <c r="O614" s="141"/>
      <c r="P614" s="141"/>
      <c r="Q614" s="141"/>
      <c r="R614" s="141"/>
      <c r="S614" s="141"/>
      <c r="T614" s="141"/>
      <c r="U614" s="141"/>
      <c r="V614" s="141"/>
      <c r="W614" s="141"/>
      <c r="X614" s="141"/>
      <c r="Y614" s="141"/>
      <c r="Z614" s="141"/>
    </row>
    <row r="615" spans="1:26" ht="15" thickBot="1" x14ac:dyDescent="0.35">
      <c r="A615" s="141"/>
      <c r="B615" s="141"/>
      <c r="C615" s="141"/>
      <c r="D615" s="141"/>
      <c r="E615" s="141"/>
      <c r="F615" s="141"/>
      <c r="G615" s="141"/>
      <c r="H615" s="141"/>
      <c r="I615" s="141"/>
      <c r="J615" s="141"/>
      <c r="K615" s="141"/>
      <c r="L615" s="141"/>
      <c r="M615" s="141"/>
      <c r="N615" s="141"/>
      <c r="O615" s="141"/>
      <c r="P615" s="141"/>
      <c r="Q615" s="141"/>
      <c r="R615" s="141"/>
      <c r="S615" s="141"/>
      <c r="T615" s="141"/>
      <c r="U615" s="141"/>
      <c r="V615" s="141"/>
      <c r="W615" s="141"/>
      <c r="X615" s="141"/>
      <c r="Y615" s="141"/>
      <c r="Z615" s="141"/>
    </row>
    <row r="616" spans="1:26" ht="15" thickBot="1" x14ac:dyDescent="0.35">
      <c r="A616" s="141"/>
      <c r="B616" s="141"/>
      <c r="C616" s="141"/>
      <c r="D616" s="141"/>
      <c r="E616" s="141"/>
      <c r="F616" s="141"/>
      <c r="G616" s="141"/>
      <c r="H616" s="141"/>
      <c r="I616" s="141"/>
      <c r="J616" s="141"/>
      <c r="K616" s="141"/>
      <c r="L616" s="141"/>
      <c r="M616" s="141"/>
      <c r="N616" s="141"/>
      <c r="O616" s="141"/>
      <c r="P616" s="141"/>
      <c r="Q616" s="141"/>
      <c r="R616" s="141"/>
      <c r="S616" s="141"/>
      <c r="T616" s="141"/>
      <c r="U616" s="141"/>
      <c r="V616" s="141"/>
      <c r="W616" s="141"/>
      <c r="X616" s="141"/>
      <c r="Y616" s="141"/>
      <c r="Z616" s="141"/>
    </row>
    <row r="617" spans="1:26" ht="15" thickBot="1" x14ac:dyDescent="0.35">
      <c r="A617" s="141"/>
      <c r="B617" s="141"/>
      <c r="C617" s="141"/>
      <c r="D617" s="141"/>
      <c r="E617" s="141"/>
      <c r="F617" s="141"/>
      <c r="G617" s="141"/>
      <c r="H617" s="141"/>
      <c r="I617" s="141"/>
      <c r="J617" s="141"/>
      <c r="K617" s="141"/>
      <c r="L617" s="141"/>
      <c r="M617" s="141"/>
      <c r="N617" s="141"/>
      <c r="O617" s="141"/>
      <c r="P617" s="141"/>
      <c r="Q617" s="141"/>
      <c r="R617" s="141"/>
      <c r="S617" s="141"/>
      <c r="T617" s="141"/>
      <c r="U617" s="141"/>
      <c r="V617" s="141"/>
      <c r="W617" s="141"/>
      <c r="X617" s="141"/>
      <c r="Y617" s="141"/>
      <c r="Z617" s="141"/>
    </row>
    <row r="618" spans="1:26" ht="15" thickBot="1" x14ac:dyDescent="0.35">
      <c r="A618" s="141"/>
      <c r="B618" s="141"/>
      <c r="C618" s="141"/>
      <c r="D618" s="141"/>
      <c r="E618" s="141"/>
      <c r="F618" s="141"/>
      <c r="G618" s="141"/>
      <c r="H618" s="141"/>
      <c r="I618" s="141"/>
      <c r="J618" s="141"/>
      <c r="K618" s="141"/>
      <c r="L618" s="141"/>
      <c r="M618" s="141"/>
      <c r="N618" s="141"/>
      <c r="O618" s="141"/>
      <c r="P618" s="141"/>
      <c r="Q618" s="141"/>
      <c r="R618" s="141"/>
      <c r="S618" s="141"/>
      <c r="T618" s="141"/>
      <c r="U618" s="141"/>
      <c r="V618" s="141"/>
      <c r="W618" s="141"/>
      <c r="X618" s="141"/>
      <c r="Y618" s="141"/>
      <c r="Z618" s="141"/>
    </row>
    <row r="619" spans="1:26" ht="15" thickBot="1" x14ac:dyDescent="0.35">
      <c r="A619" s="141"/>
      <c r="B619" s="141"/>
      <c r="C619" s="141"/>
      <c r="D619" s="141"/>
      <c r="E619" s="141"/>
      <c r="F619" s="141"/>
      <c r="G619" s="141"/>
      <c r="H619" s="141"/>
      <c r="I619" s="141"/>
      <c r="J619" s="141"/>
      <c r="K619" s="141"/>
      <c r="L619" s="141"/>
      <c r="M619" s="141"/>
      <c r="N619" s="141"/>
      <c r="O619" s="141"/>
      <c r="P619" s="141"/>
      <c r="Q619" s="141"/>
      <c r="R619" s="141"/>
      <c r="S619" s="141"/>
      <c r="T619" s="141"/>
      <c r="U619" s="141"/>
      <c r="V619" s="141"/>
      <c r="W619" s="141"/>
      <c r="X619" s="141"/>
      <c r="Y619" s="141"/>
      <c r="Z619" s="141"/>
    </row>
    <row r="620" spans="1:26" ht="15" thickBot="1" x14ac:dyDescent="0.35">
      <c r="A620" s="141"/>
      <c r="B620" s="141"/>
      <c r="C620" s="141"/>
      <c r="D620" s="141"/>
      <c r="E620" s="141"/>
      <c r="F620" s="141"/>
      <c r="G620" s="141"/>
      <c r="H620" s="141"/>
      <c r="I620" s="141"/>
      <c r="J620" s="141"/>
      <c r="K620" s="141"/>
      <c r="L620" s="141"/>
      <c r="M620" s="141"/>
      <c r="N620" s="141"/>
      <c r="O620" s="141"/>
      <c r="P620" s="141"/>
      <c r="Q620" s="141"/>
      <c r="R620" s="141"/>
      <c r="S620" s="141"/>
      <c r="T620" s="141"/>
      <c r="U620" s="141"/>
      <c r="V620" s="141"/>
      <c r="W620" s="141"/>
      <c r="X620" s="141"/>
      <c r="Y620" s="141"/>
      <c r="Z620" s="141"/>
    </row>
    <row r="621" spans="1:26" ht="15" thickBot="1" x14ac:dyDescent="0.35">
      <c r="A621" s="141"/>
      <c r="B621" s="141"/>
      <c r="C621" s="141"/>
      <c r="D621" s="141"/>
      <c r="E621" s="141"/>
      <c r="F621" s="141"/>
      <c r="G621" s="141"/>
      <c r="H621" s="141"/>
      <c r="I621" s="141"/>
      <c r="J621" s="141"/>
      <c r="K621" s="141"/>
      <c r="L621" s="141"/>
      <c r="M621" s="141"/>
      <c r="N621" s="141"/>
      <c r="O621" s="141"/>
      <c r="P621" s="141"/>
      <c r="Q621" s="141"/>
      <c r="R621" s="141"/>
      <c r="S621" s="141"/>
      <c r="T621" s="141"/>
      <c r="U621" s="141"/>
      <c r="V621" s="141"/>
      <c r="W621" s="141"/>
      <c r="X621" s="141"/>
      <c r="Y621" s="141"/>
      <c r="Z621" s="141"/>
    </row>
    <row r="622" spans="1:26" ht="15" thickBot="1" x14ac:dyDescent="0.35">
      <c r="A622" s="141"/>
      <c r="B622" s="141"/>
      <c r="C622" s="141"/>
      <c r="D622" s="141"/>
      <c r="E622" s="141"/>
      <c r="F622" s="141"/>
      <c r="G622" s="141"/>
      <c r="H622" s="141"/>
      <c r="I622" s="141"/>
      <c r="J622" s="141"/>
      <c r="K622" s="141"/>
      <c r="L622" s="141"/>
      <c r="M622" s="141"/>
      <c r="N622" s="141"/>
      <c r="O622" s="141"/>
      <c r="P622" s="141"/>
      <c r="Q622" s="141"/>
      <c r="R622" s="141"/>
      <c r="S622" s="141"/>
      <c r="T622" s="141"/>
      <c r="U622" s="141"/>
      <c r="V622" s="141"/>
      <c r="W622" s="141"/>
      <c r="X622" s="141"/>
      <c r="Y622" s="141"/>
      <c r="Z622" s="141"/>
    </row>
    <row r="623" spans="1:26" ht="15" thickBot="1" x14ac:dyDescent="0.35">
      <c r="A623" s="141"/>
      <c r="B623" s="141"/>
      <c r="C623" s="141"/>
      <c r="D623" s="141"/>
      <c r="E623" s="141"/>
      <c r="F623" s="141"/>
      <c r="G623" s="141"/>
      <c r="H623" s="141"/>
      <c r="I623" s="141"/>
      <c r="J623" s="141"/>
      <c r="K623" s="141"/>
      <c r="L623" s="141"/>
      <c r="M623" s="141"/>
      <c r="N623" s="141"/>
      <c r="O623" s="141"/>
      <c r="P623" s="141"/>
      <c r="Q623" s="141"/>
      <c r="R623" s="141"/>
      <c r="S623" s="141"/>
      <c r="T623" s="141"/>
      <c r="U623" s="141"/>
      <c r="V623" s="141"/>
      <c r="W623" s="141"/>
      <c r="X623" s="141"/>
      <c r="Y623" s="141"/>
      <c r="Z623" s="141"/>
    </row>
    <row r="624" spans="1:26" ht="15" thickBot="1" x14ac:dyDescent="0.35">
      <c r="A624" s="141"/>
      <c r="B624" s="141"/>
      <c r="C624" s="141"/>
      <c r="D624" s="141"/>
      <c r="E624" s="141"/>
      <c r="F624" s="141"/>
      <c r="G624" s="141"/>
      <c r="H624" s="141"/>
      <c r="I624" s="141"/>
      <c r="J624" s="141"/>
      <c r="K624" s="141"/>
      <c r="L624" s="141"/>
      <c r="M624" s="141"/>
      <c r="N624" s="141"/>
      <c r="O624" s="141"/>
      <c r="P624" s="141"/>
      <c r="Q624" s="141"/>
      <c r="R624" s="141"/>
      <c r="S624" s="141"/>
      <c r="T624" s="141"/>
      <c r="U624" s="141"/>
      <c r="V624" s="141"/>
      <c r="W624" s="141"/>
      <c r="X624" s="141"/>
      <c r="Y624" s="141"/>
      <c r="Z624" s="141"/>
    </row>
    <row r="625" spans="1:26" ht="15" thickBot="1" x14ac:dyDescent="0.35">
      <c r="A625" s="141"/>
      <c r="B625" s="141"/>
      <c r="C625" s="141"/>
      <c r="D625" s="141"/>
      <c r="E625" s="141"/>
      <c r="F625" s="141"/>
      <c r="G625" s="141"/>
      <c r="H625" s="141"/>
      <c r="I625" s="141"/>
      <c r="J625" s="141"/>
      <c r="K625" s="141"/>
      <c r="L625" s="141"/>
      <c r="M625" s="141"/>
      <c r="N625" s="141"/>
      <c r="O625" s="141"/>
      <c r="P625" s="141"/>
      <c r="Q625" s="141"/>
      <c r="R625" s="141"/>
      <c r="S625" s="141"/>
      <c r="T625" s="141"/>
      <c r="U625" s="141"/>
      <c r="V625" s="141"/>
      <c r="W625" s="141"/>
      <c r="X625" s="141"/>
      <c r="Y625" s="141"/>
      <c r="Z625" s="141"/>
    </row>
    <row r="626" spans="1:26" ht="15" thickBot="1" x14ac:dyDescent="0.35">
      <c r="A626" s="141"/>
      <c r="B626" s="141"/>
      <c r="C626" s="141"/>
      <c r="D626" s="141"/>
      <c r="E626" s="141"/>
      <c r="F626" s="141"/>
      <c r="G626" s="141"/>
      <c r="H626" s="141"/>
      <c r="I626" s="141"/>
      <c r="J626" s="141"/>
      <c r="K626" s="141"/>
      <c r="L626" s="141"/>
      <c r="M626" s="141"/>
      <c r="N626" s="141"/>
      <c r="O626" s="141"/>
      <c r="P626" s="141"/>
      <c r="Q626" s="141"/>
      <c r="R626" s="141"/>
      <c r="S626" s="141"/>
      <c r="T626" s="141"/>
      <c r="U626" s="141"/>
      <c r="V626" s="141"/>
      <c r="W626" s="141"/>
      <c r="X626" s="141"/>
      <c r="Y626" s="141"/>
      <c r="Z626" s="141"/>
    </row>
    <row r="627" spans="1:26" ht="15" thickBot="1" x14ac:dyDescent="0.35">
      <c r="A627" s="141"/>
      <c r="B627" s="141"/>
      <c r="C627" s="141"/>
      <c r="D627" s="141"/>
      <c r="E627" s="141"/>
      <c r="F627" s="141"/>
      <c r="G627" s="141"/>
      <c r="H627" s="141"/>
      <c r="I627" s="141"/>
      <c r="J627" s="141"/>
      <c r="K627" s="141"/>
      <c r="L627" s="141"/>
      <c r="M627" s="141"/>
      <c r="N627" s="141"/>
      <c r="O627" s="141"/>
      <c r="P627" s="141"/>
      <c r="Q627" s="141"/>
      <c r="R627" s="141"/>
      <c r="S627" s="141"/>
      <c r="T627" s="141"/>
      <c r="U627" s="141"/>
      <c r="V627" s="141"/>
      <c r="W627" s="141"/>
      <c r="X627" s="141"/>
      <c r="Y627" s="141"/>
      <c r="Z627" s="141"/>
    </row>
    <row r="628" spans="1:26" ht="15" thickBot="1" x14ac:dyDescent="0.35">
      <c r="A628" s="141"/>
      <c r="B628" s="141"/>
      <c r="C628" s="141"/>
      <c r="D628" s="141"/>
      <c r="E628" s="141"/>
      <c r="F628" s="141"/>
      <c r="G628" s="141"/>
      <c r="H628" s="141"/>
      <c r="I628" s="141"/>
      <c r="J628" s="141"/>
      <c r="K628" s="141"/>
      <c r="L628" s="141"/>
      <c r="M628" s="141"/>
      <c r="N628" s="141"/>
      <c r="O628" s="141"/>
      <c r="P628" s="141"/>
      <c r="Q628" s="141"/>
      <c r="R628" s="141"/>
      <c r="S628" s="141"/>
      <c r="T628" s="141"/>
      <c r="U628" s="141"/>
      <c r="V628" s="141"/>
      <c r="W628" s="141"/>
      <c r="X628" s="141"/>
      <c r="Y628" s="141"/>
      <c r="Z628" s="141"/>
    </row>
    <row r="629" spans="1:26" ht="15" thickBot="1" x14ac:dyDescent="0.35">
      <c r="A629" s="141"/>
      <c r="B629" s="141"/>
      <c r="C629" s="141"/>
      <c r="D629" s="141"/>
      <c r="E629" s="141"/>
      <c r="F629" s="141"/>
      <c r="G629" s="141"/>
      <c r="H629" s="141"/>
      <c r="I629" s="141"/>
      <c r="J629" s="141"/>
      <c r="K629" s="141"/>
      <c r="L629" s="141"/>
      <c r="M629" s="141"/>
      <c r="N629" s="141"/>
      <c r="O629" s="141"/>
      <c r="P629" s="141"/>
      <c r="Q629" s="141"/>
      <c r="R629" s="141"/>
      <c r="S629" s="141"/>
      <c r="T629" s="141"/>
      <c r="U629" s="141"/>
      <c r="V629" s="141"/>
      <c r="W629" s="141"/>
      <c r="X629" s="141"/>
      <c r="Y629" s="141"/>
      <c r="Z629" s="141"/>
    </row>
    <row r="630" spans="1:26" ht="15" thickBot="1" x14ac:dyDescent="0.35">
      <c r="A630" s="141"/>
      <c r="B630" s="141"/>
      <c r="C630" s="141"/>
      <c r="D630" s="141"/>
      <c r="E630" s="141"/>
      <c r="F630" s="141"/>
      <c r="G630" s="141"/>
      <c r="H630" s="141"/>
      <c r="I630" s="141"/>
      <c r="J630" s="141"/>
      <c r="K630" s="141"/>
      <c r="L630" s="141"/>
      <c r="M630" s="141"/>
      <c r="N630" s="141"/>
      <c r="O630" s="141"/>
      <c r="P630" s="141"/>
      <c r="Q630" s="141"/>
      <c r="R630" s="141"/>
      <c r="S630" s="141"/>
      <c r="T630" s="141"/>
      <c r="U630" s="141"/>
      <c r="V630" s="141"/>
      <c r="W630" s="141"/>
      <c r="X630" s="141"/>
      <c r="Y630" s="141"/>
      <c r="Z630" s="141"/>
    </row>
    <row r="631" spans="1:26" ht="15" thickBot="1" x14ac:dyDescent="0.35">
      <c r="A631" s="141"/>
      <c r="B631" s="141"/>
      <c r="C631" s="141"/>
      <c r="D631" s="141"/>
      <c r="E631" s="141"/>
      <c r="F631" s="141"/>
      <c r="G631" s="141"/>
      <c r="H631" s="141"/>
      <c r="I631" s="141"/>
      <c r="J631" s="141"/>
      <c r="K631" s="141"/>
      <c r="L631" s="141"/>
      <c r="M631" s="141"/>
      <c r="N631" s="141"/>
      <c r="O631" s="141"/>
      <c r="P631" s="141"/>
      <c r="Q631" s="141"/>
      <c r="R631" s="141"/>
      <c r="S631" s="141"/>
      <c r="T631" s="141"/>
      <c r="U631" s="141"/>
      <c r="V631" s="141"/>
      <c r="W631" s="141"/>
      <c r="X631" s="141"/>
      <c r="Y631" s="141"/>
      <c r="Z631" s="141"/>
    </row>
    <row r="632" spans="1:26" ht="15" thickBot="1" x14ac:dyDescent="0.35">
      <c r="A632" s="141"/>
      <c r="B632" s="141"/>
      <c r="C632" s="141"/>
      <c r="D632" s="141"/>
      <c r="E632" s="141"/>
      <c r="F632" s="141"/>
      <c r="G632" s="141"/>
      <c r="H632" s="141"/>
      <c r="I632" s="141"/>
      <c r="J632" s="141"/>
      <c r="K632" s="141"/>
      <c r="L632" s="141"/>
      <c r="M632" s="141"/>
      <c r="N632" s="141"/>
      <c r="O632" s="141"/>
      <c r="P632" s="141"/>
      <c r="Q632" s="141"/>
      <c r="R632" s="141"/>
      <c r="S632" s="141"/>
      <c r="T632" s="141"/>
      <c r="U632" s="141"/>
      <c r="V632" s="141"/>
      <c r="W632" s="141"/>
      <c r="X632" s="141"/>
      <c r="Y632" s="141"/>
      <c r="Z632" s="141"/>
    </row>
    <row r="633" spans="1:26" ht="15" thickBot="1" x14ac:dyDescent="0.35">
      <c r="A633" s="141"/>
      <c r="B633" s="141"/>
      <c r="C633" s="141"/>
      <c r="D633" s="141"/>
      <c r="E633" s="141"/>
      <c r="F633" s="141"/>
      <c r="G633" s="141"/>
      <c r="H633" s="141"/>
      <c r="I633" s="141"/>
      <c r="J633" s="141"/>
      <c r="K633" s="141"/>
      <c r="L633" s="141"/>
      <c r="M633" s="141"/>
      <c r="N633" s="141"/>
      <c r="O633" s="141"/>
      <c r="P633" s="141"/>
      <c r="Q633" s="141"/>
      <c r="R633" s="141"/>
      <c r="S633" s="141"/>
      <c r="T633" s="141"/>
      <c r="U633" s="141"/>
      <c r="V633" s="141"/>
      <c r="W633" s="141"/>
      <c r="X633" s="141"/>
      <c r="Y633" s="141"/>
      <c r="Z633" s="141"/>
    </row>
    <row r="634" spans="1:26" ht="15" thickBot="1" x14ac:dyDescent="0.35">
      <c r="A634" s="141"/>
      <c r="B634" s="141"/>
      <c r="C634" s="141"/>
      <c r="D634" s="141"/>
      <c r="E634" s="141"/>
      <c r="F634" s="141"/>
      <c r="G634" s="141"/>
      <c r="H634" s="141"/>
      <c r="I634" s="141"/>
      <c r="J634" s="141"/>
      <c r="K634" s="141"/>
      <c r="L634" s="141"/>
      <c r="M634" s="141"/>
      <c r="N634" s="141"/>
      <c r="O634" s="141"/>
      <c r="P634" s="141"/>
      <c r="Q634" s="141"/>
      <c r="R634" s="141"/>
      <c r="S634" s="141"/>
      <c r="T634" s="141"/>
      <c r="U634" s="141"/>
      <c r="V634" s="141"/>
      <c r="W634" s="141"/>
      <c r="X634" s="141"/>
      <c r="Y634" s="141"/>
      <c r="Z634" s="141"/>
    </row>
    <row r="635" spans="1:26" ht="15" thickBot="1" x14ac:dyDescent="0.35">
      <c r="A635" s="141"/>
      <c r="B635" s="141"/>
      <c r="C635" s="141"/>
      <c r="D635" s="141"/>
      <c r="E635" s="141"/>
      <c r="F635" s="141"/>
      <c r="G635" s="141"/>
      <c r="H635" s="141"/>
      <c r="I635" s="141"/>
      <c r="J635" s="141"/>
      <c r="K635" s="141"/>
      <c r="L635" s="141"/>
      <c r="M635" s="141"/>
      <c r="N635" s="141"/>
      <c r="O635" s="141"/>
      <c r="P635" s="141"/>
      <c r="Q635" s="141"/>
      <c r="R635" s="141"/>
      <c r="S635" s="141"/>
      <c r="T635" s="141"/>
      <c r="U635" s="141"/>
      <c r="V635" s="141"/>
      <c r="W635" s="141"/>
      <c r="X635" s="141"/>
      <c r="Y635" s="141"/>
      <c r="Z635" s="141"/>
    </row>
    <row r="636" spans="1:26" ht="15" thickBot="1" x14ac:dyDescent="0.35">
      <c r="A636" s="141"/>
      <c r="B636" s="141"/>
      <c r="C636" s="141"/>
      <c r="D636" s="141"/>
      <c r="E636" s="141"/>
      <c r="F636" s="141"/>
      <c r="G636" s="141"/>
      <c r="H636" s="141"/>
      <c r="I636" s="141"/>
      <c r="J636" s="141"/>
      <c r="K636" s="141"/>
      <c r="L636" s="141"/>
      <c r="M636" s="141"/>
      <c r="N636" s="141"/>
      <c r="O636" s="141"/>
      <c r="P636" s="141"/>
      <c r="Q636" s="141"/>
      <c r="R636" s="141"/>
      <c r="S636" s="141"/>
      <c r="T636" s="141"/>
      <c r="U636" s="141"/>
      <c r="V636" s="141"/>
      <c r="W636" s="141"/>
      <c r="X636" s="141"/>
      <c r="Y636" s="141"/>
      <c r="Z636" s="141"/>
    </row>
    <row r="637" spans="1:26" ht="15" thickBot="1" x14ac:dyDescent="0.35">
      <c r="A637" s="141"/>
      <c r="B637" s="141"/>
      <c r="C637" s="141"/>
      <c r="D637" s="141"/>
      <c r="E637" s="141"/>
      <c r="F637" s="141"/>
      <c r="G637" s="141"/>
      <c r="H637" s="141"/>
      <c r="I637" s="141"/>
      <c r="J637" s="141"/>
      <c r="K637" s="141"/>
      <c r="L637" s="141"/>
      <c r="M637" s="141"/>
      <c r="N637" s="141"/>
      <c r="O637" s="141"/>
      <c r="P637" s="141"/>
      <c r="Q637" s="141"/>
      <c r="R637" s="141"/>
      <c r="S637" s="141"/>
      <c r="T637" s="141"/>
      <c r="U637" s="141"/>
      <c r="V637" s="141"/>
      <c r="W637" s="141"/>
      <c r="X637" s="141"/>
      <c r="Y637" s="141"/>
      <c r="Z637" s="141"/>
    </row>
    <row r="638" spans="1:26" ht="15" thickBot="1" x14ac:dyDescent="0.35">
      <c r="A638" s="141"/>
      <c r="B638" s="141"/>
      <c r="C638" s="141"/>
      <c r="D638" s="141"/>
      <c r="E638" s="141"/>
      <c r="F638" s="141"/>
      <c r="G638" s="141"/>
      <c r="H638" s="141"/>
      <c r="I638" s="141"/>
      <c r="J638" s="141"/>
      <c r="K638" s="141"/>
      <c r="L638" s="141"/>
      <c r="M638" s="141"/>
      <c r="N638" s="141"/>
      <c r="O638" s="141"/>
      <c r="P638" s="141"/>
      <c r="Q638" s="141"/>
      <c r="R638" s="141"/>
      <c r="S638" s="141"/>
      <c r="T638" s="141"/>
      <c r="U638" s="141"/>
      <c r="V638" s="141"/>
      <c r="W638" s="141"/>
      <c r="X638" s="141"/>
      <c r="Y638" s="141"/>
      <c r="Z638" s="141"/>
    </row>
    <row r="639" spans="1:26" ht="15" thickBot="1" x14ac:dyDescent="0.35">
      <c r="A639" s="141"/>
      <c r="B639" s="141"/>
      <c r="C639" s="141"/>
      <c r="D639" s="141"/>
      <c r="E639" s="141"/>
      <c r="F639" s="141"/>
      <c r="G639" s="141"/>
      <c r="H639" s="141"/>
      <c r="I639" s="141"/>
      <c r="J639" s="141"/>
      <c r="K639" s="141"/>
      <c r="L639" s="141"/>
      <c r="M639" s="141"/>
      <c r="N639" s="141"/>
      <c r="O639" s="141"/>
      <c r="P639" s="141"/>
      <c r="Q639" s="141"/>
      <c r="R639" s="141"/>
      <c r="S639" s="141"/>
      <c r="T639" s="141"/>
      <c r="U639" s="141"/>
      <c r="V639" s="141"/>
      <c r="W639" s="141"/>
      <c r="X639" s="141"/>
      <c r="Y639" s="141"/>
      <c r="Z639" s="141"/>
    </row>
    <row r="640" spans="1:26" ht="15" thickBot="1" x14ac:dyDescent="0.35">
      <c r="A640" s="141"/>
      <c r="B640" s="141"/>
      <c r="C640" s="141"/>
      <c r="D640" s="141"/>
      <c r="E640" s="141"/>
      <c r="F640" s="141"/>
      <c r="G640" s="141"/>
      <c r="H640" s="141"/>
      <c r="I640" s="141"/>
      <c r="J640" s="141"/>
      <c r="K640" s="141"/>
      <c r="L640" s="141"/>
      <c r="M640" s="141"/>
      <c r="N640" s="141"/>
      <c r="O640" s="141"/>
      <c r="P640" s="141"/>
      <c r="Q640" s="141"/>
      <c r="R640" s="141"/>
      <c r="S640" s="141"/>
      <c r="T640" s="141"/>
      <c r="U640" s="141"/>
      <c r="V640" s="141"/>
      <c r="W640" s="141"/>
      <c r="X640" s="141"/>
      <c r="Y640" s="141"/>
      <c r="Z640" s="141"/>
    </row>
    <row r="641" spans="1:26" ht="15" thickBot="1" x14ac:dyDescent="0.35">
      <c r="A641" s="141"/>
      <c r="B641" s="141"/>
      <c r="C641" s="141"/>
      <c r="D641" s="141"/>
      <c r="E641" s="141"/>
      <c r="F641" s="141"/>
      <c r="G641" s="141"/>
      <c r="H641" s="141"/>
      <c r="I641" s="141"/>
      <c r="J641" s="141"/>
      <c r="K641" s="141"/>
      <c r="L641" s="141"/>
      <c r="M641" s="141"/>
      <c r="N641" s="141"/>
      <c r="O641" s="141"/>
      <c r="P641" s="141"/>
      <c r="Q641" s="141"/>
      <c r="R641" s="141"/>
      <c r="S641" s="141"/>
      <c r="T641" s="141"/>
      <c r="U641" s="141"/>
      <c r="V641" s="141"/>
      <c r="W641" s="141"/>
      <c r="X641" s="141"/>
      <c r="Y641" s="141"/>
      <c r="Z641" s="141"/>
    </row>
    <row r="642" spans="1:26" ht="15" thickBot="1" x14ac:dyDescent="0.35">
      <c r="A642" s="141"/>
      <c r="B642" s="141"/>
      <c r="C642" s="141"/>
      <c r="D642" s="141"/>
      <c r="E642" s="141"/>
      <c r="F642" s="141"/>
      <c r="G642" s="141"/>
      <c r="H642" s="141"/>
      <c r="I642" s="141"/>
      <c r="J642" s="141"/>
      <c r="K642" s="141"/>
      <c r="L642" s="141"/>
      <c r="M642" s="141"/>
      <c r="N642" s="141"/>
      <c r="O642" s="141"/>
      <c r="P642" s="141"/>
      <c r="Q642" s="141"/>
      <c r="R642" s="141"/>
      <c r="S642" s="141"/>
      <c r="T642" s="141"/>
      <c r="U642" s="141"/>
      <c r="V642" s="141"/>
      <c r="W642" s="141"/>
      <c r="X642" s="141"/>
      <c r="Y642" s="141"/>
      <c r="Z642" s="141"/>
    </row>
    <row r="643" spans="1:26" ht="15" thickBot="1" x14ac:dyDescent="0.35">
      <c r="A643" s="141"/>
      <c r="B643" s="141"/>
      <c r="C643" s="141"/>
      <c r="D643" s="141"/>
      <c r="E643" s="141"/>
      <c r="F643" s="141"/>
      <c r="G643" s="141"/>
      <c r="H643" s="141"/>
      <c r="I643" s="141"/>
      <c r="J643" s="141"/>
      <c r="K643" s="141"/>
      <c r="L643" s="141"/>
      <c r="M643" s="141"/>
      <c r="N643" s="141"/>
      <c r="O643" s="141"/>
      <c r="P643" s="141"/>
      <c r="Q643" s="141"/>
      <c r="R643" s="141"/>
      <c r="S643" s="141"/>
      <c r="T643" s="141"/>
      <c r="U643" s="141"/>
      <c r="V643" s="141"/>
      <c r="W643" s="141"/>
      <c r="X643" s="141"/>
      <c r="Y643" s="141"/>
      <c r="Z643" s="141"/>
    </row>
    <row r="644" spans="1:26" ht="15" thickBot="1" x14ac:dyDescent="0.35">
      <c r="A644" s="141"/>
      <c r="B644" s="141"/>
      <c r="C644" s="141"/>
      <c r="D644" s="141"/>
      <c r="E644" s="141"/>
      <c r="F644" s="141"/>
      <c r="G644" s="141"/>
      <c r="H644" s="141"/>
      <c r="I644" s="141"/>
      <c r="J644" s="141"/>
      <c r="K644" s="141"/>
      <c r="L644" s="141"/>
      <c r="M644" s="141"/>
      <c r="N644" s="141"/>
      <c r="O644" s="141"/>
      <c r="P644" s="141"/>
      <c r="Q644" s="141"/>
      <c r="R644" s="141"/>
      <c r="S644" s="141"/>
      <c r="T644" s="141"/>
      <c r="U644" s="141"/>
      <c r="V644" s="141"/>
      <c r="W644" s="141"/>
      <c r="X644" s="141"/>
      <c r="Y644" s="141"/>
      <c r="Z644" s="141"/>
    </row>
    <row r="645" spans="1:26" ht="15" thickBot="1" x14ac:dyDescent="0.35">
      <c r="A645" s="141"/>
      <c r="B645" s="141"/>
      <c r="C645" s="141"/>
      <c r="D645" s="141"/>
      <c r="E645" s="141"/>
      <c r="F645" s="141"/>
      <c r="G645" s="141"/>
      <c r="H645" s="141"/>
      <c r="I645" s="141"/>
      <c r="J645" s="141"/>
      <c r="K645" s="141"/>
      <c r="L645" s="141"/>
      <c r="M645" s="141"/>
      <c r="N645" s="141"/>
      <c r="O645" s="141"/>
      <c r="P645" s="141"/>
      <c r="Q645" s="141"/>
      <c r="R645" s="141"/>
      <c r="S645" s="141"/>
      <c r="T645" s="141"/>
      <c r="U645" s="141"/>
      <c r="V645" s="141"/>
      <c r="W645" s="141"/>
      <c r="X645" s="141"/>
      <c r="Y645" s="141"/>
      <c r="Z645" s="141"/>
    </row>
    <row r="646" spans="1:26" ht="15" thickBot="1" x14ac:dyDescent="0.35">
      <c r="A646" s="141"/>
      <c r="B646" s="141"/>
      <c r="C646" s="141"/>
      <c r="D646" s="141"/>
      <c r="E646" s="141"/>
      <c r="F646" s="141"/>
      <c r="G646" s="141"/>
      <c r="H646" s="141"/>
      <c r="I646" s="141"/>
      <c r="J646" s="141"/>
      <c r="K646" s="141"/>
      <c r="L646" s="141"/>
      <c r="M646" s="141"/>
      <c r="N646" s="141"/>
      <c r="O646" s="141"/>
      <c r="P646" s="141"/>
      <c r="Q646" s="141"/>
      <c r="R646" s="141"/>
      <c r="S646" s="141"/>
      <c r="T646" s="141"/>
      <c r="U646" s="141"/>
      <c r="V646" s="141"/>
      <c r="W646" s="141"/>
      <c r="X646" s="141"/>
      <c r="Y646" s="141"/>
      <c r="Z646" s="141"/>
    </row>
    <row r="647" spans="1:26" ht="15" thickBot="1" x14ac:dyDescent="0.35">
      <c r="A647" s="141"/>
      <c r="B647" s="141"/>
      <c r="C647" s="141"/>
      <c r="D647" s="141"/>
      <c r="E647" s="141"/>
      <c r="F647" s="141"/>
      <c r="G647" s="141"/>
      <c r="H647" s="141"/>
      <c r="I647" s="141"/>
      <c r="J647" s="141"/>
      <c r="K647" s="141"/>
      <c r="L647" s="141"/>
      <c r="M647" s="141"/>
      <c r="N647" s="141"/>
      <c r="O647" s="141"/>
      <c r="P647" s="141"/>
      <c r="Q647" s="141"/>
      <c r="R647" s="141"/>
      <c r="S647" s="141"/>
      <c r="T647" s="141"/>
      <c r="U647" s="141"/>
      <c r="V647" s="141"/>
      <c r="W647" s="141"/>
      <c r="X647" s="141"/>
      <c r="Y647" s="141"/>
      <c r="Z647" s="141"/>
    </row>
    <row r="648" spans="1:26" ht="15" thickBot="1" x14ac:dyDescent="0.35">
      <c r="A648" s="141"/>
      <c r="B648" s="141"/>
      <c r="C648" s="141"/>
      <c r="D648" s="141"/>
      <c r="E648" s="141"/>
      <c r="F648" s="141"/>
      <c r="G648" s="141"/>
      <c r="H648" s="141"/>
      <c r="I648" s="141"/>
      <c r="J648" s="141"/>
      <c r="K648" s="141"/>
      <c r="L648" s="141"/>
      <c r="M648" s="141"/>
      <c r="N648" s="141"/>
      <c r="O648" s="141"/>
      <c r="P648" s="141"/>
      <c r="Q648" s="141"/>
      <c r="R648" s="141"/>
      <c r="S648" s="141"/>
      <c r="T648" s="141"/>
      <c r="U648" s="141"/>
      <c r="V648" s="141"/>
      <c r="W648" s="141"/>
      <c r="X648" s="141"/>
      <c r="Y648" s="141"/>
      <c r="Z648" s="141"/>
    </row>
    <row r="649" spans="1:26" ht="15" thickBot="1" x14ac:dyDescent="0.35">
      <c r="A649" s="141"/>
      <c r="B649" s="141"/>
      <c r="C649" s="141"/>
      <c r="D649" s="141"/>
      <c r="E649" s="141"/>
      <c r="F649" s="141"/>
      <c r="G649" s="141"/>
      <c r="H649" s="141"/>
      <c r="I649" s="141"/>
      <c r="J649" s="141"/>
      <c r="K649" s="141"/>
      <c r="L649" s="141"/>
      <c r="M649" s="141"/>
      <c r="N649" s="141"/>
      <c r="O649" s="141"/>
      <c r="P649" s="141"/>
      <c r="Q649" s="141"/>
      <c r="R649" s="141"/>
      <c r="S649" s="141"/>
      <c r="T649" s="141"/>
      <c r="U649" s="141"/>
      <c r="V649" s="141"/>
      <c r="W649" s="141"/>
      <c r="X649" s="141"/>
      <c r="Y649" s="141"/>
      <c r="Z649" s="141"/>
    </row>
    <row r="650" spans="1:26" ht="15" thickBot="1" x14ac:dyDescent="0.35">
      <c r="A650" s="141"/>
      <c r="B650" s="141"/>
      <c r="C650" s="141"/>
      <c r="D650" s="141"/>
      <c r="E650" s="141"/>
      <c r="F650" s="141"/>
      <c r="G650" s="141"/>
      <c r="H650" s="141"/>
      <c r="I650" s="141"/>
      <c r="J650" s="141"/>
      <c r="K650" s="141"/>
      <c r="L650" s="141"/>
      <c r="M650" s="141"/>
      <c r="N650" s="141"/>
      <c r="O650" s="141"/>
      <c r="P650" s="141"/>
      <c r="Q650" s="141"/>
      <c r="R650" s="141"/>
      <c r="S650" s="141"/>
      <c r="T650" s="141"/>
      <c r="U650" s="141"/>
      <c r="V650" s="141"/>
      <c r="W650" s="141"/>
      <c r="X650" s="141"/>
      <c r="Y650" s="141"/>
      <c r="Z650" s="141"/>
    </row>
    <row r="651" spans="1:26" ht="15" thickBot="1" x14ac:dyDescent="0.35">
      <c r="A651" s="141"/>
      <c r="B651" s="141"/>
      <c r="C651" s="141"/>
      <c r="D651" s="141"/>
      <c r="E651" s="141"/>
      <c r="F651" s="141"/>
      <c r="G651" s="141"/>
      <c r="H651" s="141"/>
      <c r="I651" s="141"/>
      <c r="J651" s="141"/>
      <c r="K651" s="141"/>
      <c r="L651" s="141"/>
      <c r="M651" s="141"/>
      <c r="N651" s="141"/>
      <c r="O651" s="141"/>
      <c r="P651" s="141"/>
      <c r="Q651" s="141"/>
      <c r="R651" s="141"/>
      <c r="S651" s="141"/>
      <c r="T651" s="141"/>
      <c r="U651" s="141"/>
      <c r="V651" s="141"/>
      <c r="W651" s="141"/>
      <c r="X651" s="141"/>
      <c r="Y651" s="141"/>
      <c r="Z651" s="141"/>
    </row>
    <row r="652" spans="1:26" ht="15" thickBot="1" x14ac:dyDescent="0.35">
      <c r="A652" s="141"/>
      <c r="B652" s="141"/>
      <c r="C652" s="141"/>
      <c r="D652" s="141"/>
      <c r="E652" s="141"/>
      <c r="F652" s="141"/>
      <c r="G652" s="141"/>
      <c r="H652" s="141"/>
      <c r="I652" s="141"/>
      <c r="J652" s="141"/>
      <c r="K652" s="141"/>
      <c r="L652" s="141"/>
      <c r="M652" s="141"/>
      <c r="N652" s="141"/>
      <c r="O652" s="141"/>
      <c r="P652" s="141"/>
      <c r="Q652" s="141"/>
      <c r="R652" s="141"/>
      <c r="S652" s="141"/>
      <c r="T652" s="141"/>
      <c r="U652" s="141"/>
      <c r="V652" s="141"/>
      <c r="W652" s="141"/>
      <c r="X652" s="141"/>
      <c r="Y652" s="141"/>
      <c r="Z652" s="141"/>
    </row>
    <row r="653" spans="1:26" ht="15" thickBot="1" x14ac:dyDescent="0.35">
      <c r="A653" s="141"/>
      <c r="B653" s="141"/>
      <c r="C653" s="141"/>
      <c r="D653" s="141"/>
      <c r="E653" s="141"/>
      <c r="F653" s="141"/>
      <c r="G653" s="141"/>
      <c r="H653" s="141"/>
      <c r="I653" s="141"/>
      <c r="J653" s="141"/>
      <c r="K653" s="141"/>
      <c r="L653" s="141"/>
      <c r="M653" s="141"/>
      <c r="N653" s="141"/>
      <c r="O653" s="141"/>
      <c r="P653" s="141"/>
      <c r="Q653" s="141"/>
      <c r="R653" s="141"/>
      <c r="S653" s="141"/>
      <c r="T653" s="141"/>
      <c r="U653" s="141"/>
      <c r="V653" s="141"/>
      <c r="W653" s="141"/>
      <c r="X653" s="141"/>
      <c r="Y653" s="141"/>
      <c r="Z653" s="141"/>
    </row>
    <row r="654" spans="1:26" ht="15" thickBot="1" x14ac:dyDescent="0.35">
      <c r="A654" s="141"/>
      <c r="B654" s="141"/>
      <c r="C654" s="141"/>
      <c r="D654" s="141"/>
      <c r="E654" s="141"/>
      <c r="F654" s="141"/>
      <c r="G654" s="141"/>
      <c r="H654" s="141"/>
      <c r="I654" s="141"/>
      <c r="J654" s="141"/>
      <c r="K654" s="141"/>
      <c r="L654" s="141"/>
      <c r="M654" s="141"/>
      <c r="N654" s="141"/>
      <c r="O654" s="141"/>
      <c r="P654" s="141"/>
      <c r="Q654" s="141"/>
      <c r="R654" s="141"/>
      <c r="S654" s="141"/>
      <c r="T654" s="141"/>
      <c r="U654" s="141"/>
      <c r="V654" s="141"/>
      <c r="W654" s="141"/>
      <c r="X654" s="141"/>
      <c r="Y654" s="141"/>
      <c r="Z654" s="141"/>
    </row>
    <row r="655" spans="1:26" ht="15" thickBot="1" x14ac:dyDescent="0.35">
      <c r="A655" s="141"/>
      <c r="B655" s="141"/>
      <c r="C655" s="141"/>
      <c r="D655" s="141"/>
      <c r="E655" s="141"/>
      <c r="F655" s="141"/>
      <c r="G655" s="141"/>
      <c r="H655" s="141"/>
      <c r="I655" s="141"/>
      <c r="J655" s="141"/>
      <c r="K655" s="141"/>
      <c r="L655" s="141"/>
      <c r="M655" s="141"/>
      <c r="N655" s="141"/>
      <c r="O655" s="141"/>
      <c r="P655" s="141"/>
      <c r="Q655" s="141"/>
      <c r="R655" s="141"/>
      <c r="S655" s="141"/>
      <c r="T655" s="141"/>
      <c r="U655" s="141"/>
      <c r="V655" s="141"/>
      <c r="W655" s="141"/>
      <c r="X655" s="141"/>
      <c r="Y655" s="141"/>
      <c r="Z655" s="141"/>
    </row>
    <row r="656" spans="1:26" ht="15" thickBot="1" x14ac:dyDescent="0.35">
      <c r="A656" s="141"/>
      <c r="B656" s="141"/>
      <c r="C656" s="141"/>
      <c r="D656" s="141"/>
      <c r="E656" s="141"/>
      <c r="F656" s="141"/>
      <c r="G656" s="141"/>
      <c r="H656" s="141"/>
      <c r="I656" s="141"/>
      <c r="J656" s="141"/>
      <c r="K656" s="141"/>
      <c r="L656" s="141"/>
      <c r="M656" s="141"/>
      <c r="N656" s="141"/>
      <c r="O656" s="141"/>
      <c r="P656" s="141"/>
      <c r="Q656" s="141"/>
      <c r="R656" s="141"/>
      <c r="S656" s="141"/>
      <c r="T656" s="141"/>
      <c r="U656" s="141"/>
      <c r="V656" s="141"/>
      <c r="W656" s="141"/>
      <c r="X656" s="141"/>
      <c r="Y656" s="141"/>
      <c r="Z656" s="141"/>
    </row>
    <row r="657" spans="1:26" ht="15" thickBot="1" x14ac:dyDescent="0.35">
      <c r="A657" s="141"/>
      <c r="B657" s="141"/>
      <c r="C657" s="141"/>
      <c r="D657" s="141"/>
      <c r="E657" s="141"/>
      <c r="F657" s="141"/>
      <c r="G657" s="141"/>
      <c r="H657" s="141"/>
      <c r="I657" s="141"/>
      <c r="J657" s="141"/>
      <c r="K657" s="141"/>
      <c r="L657" s="141"/>
      <c r="M657" s="141"/>
      <c r="N657" s="141"/>
      <c r="O657" s="141"/>
      <c r="P657" s="141"/>
      <c r="Q657" s="141"/>
      <c r="R657" s="141"/>
      <c r="S657" s="141"/>
      <c r="T657" s="141"/>
      <c r="U657" s="141"/>
      <c r="V657" s="141"/>
      <c r="W657" s="141"/>
      <c r="X657" s="141"/>
      <c r="Y657" s="141"/>
      <c r="Z657" s="141"/>
    </row>
    <row r="658" spans="1:26" ht="15" thickBot="1" x14ac:dyDescent="0.35">
      <c r="A658" s="141"/>
      <c r="B658" s="141"/>
      <c r="C658" s="141"/>
      <c r="D658" s="141"/>
      <c r="E658" s="141"/>
      <c r="F658" s="141"/>
      <c r="G658" s="141"/>
      <c r="H658" s="141"/>
      <c r="I658" s="141"/>
      <c r="J658" s="141"/>
      <c r="K658" s="141"/>
      <c r="L658" s="141"/>
      <c r="M658" s="141"/>
      <c r="N658" s="141"/>
      <c r="O658" s="141"/>
      <c r="P658" s="141"/>
      <c r="Q658" s="141"/>
      <c r="R658" s="141"/>
      <c r="S658" s="141"/>
      <c r="T658" s="141"/>
      <c r="U658" s="141"/>
      <c r="V658" s="141"/>
      <c r="W658" s="141"/>
      <c r="X658" s="141"/>
      <c r="Y658" s="141"/>
      <c r="Z658" s="141"/>
    </row>
    <row r="659" spans="1:26" ht="15" thickBot="1" x14ac:dyDescent="0.35">
      <c r="A659" s="141"/>
      <c r="B659" s="141"/>
      <c r="C659" s="141"/>
      <c r="D659" s="141"/>
      <c r="E659" s="141"/>
      <c r="F659" s="141"/>
      <c r="G659" s="141"/>
      <c r="H659" s="141"/>
      <c r="I659" s="141"/>
      <c r="J659" s="141"/>
      <c r="K659" s="141"/>
      <c r="L659" s="141"/>
      <c r="M659" s="141"/>
      <c r="N659" s="141"/>
      <c r="O659" s="141"/>
      <c r="P659" s="141"/>
      <c r="Q659" s="141"/>
      <c r="R659" s="141"/>
      <c r="S659" s="141"/>
      <c r="T659" s="141"/>
      <c r="U659" s="141"/>
      <c r="V659" s="141"/>
      <c r="W659" s="141"/>
      <c r="X659" s="141"/>
      <c r="Y659" s="141"/>
      <c r="Z659" s="141"/>
    </row>
    <row r="660" spans="1:26" ht="15" thickBot="1" x14ac:dyDescent="0.35">
      <c r="A660" s="141"/>
      <c r="B660" s="141"/>
      <c r="C660" s="141"/>
      <c r="D660" s="141"/>
      <c r="E660" s="141"/>
      <c r="F660" s="141"/>
      <c r="G660" s="141"/>
      <c r="H660" s="141"/>
      <c r="I660" s="141"/>
      <c r="J660" s="141"/>
      <c r="K660" s="141"/>
      <c r="L660" s="141"/>
      <c r="M660" s="141"/>
      <c r="N660" s="141"/>
      <c r="O660" s="141"/>
      <c r="P660" s="141"/>
      <c r="Q660" s="141"/>
      <c r="R660" s="141"/>
      <c r="S660" s="141"/>
      <c r="T660" s="141"/>
      <c r="U660" s="141"/>
      <c r="V660" s="141"/>
      <c r="W660" s="141"/>
      <c r="X660" s="141"/>
      <c r="Y660" s="141"/>
      <c r="Z660" s="141"/>
    </row>
    <row r="661" spans="1:26" ht="15" thickBot="1" x14ac:dyDescent="0.35">
      <c r="A661" s="141"/>
      <c r="B661" s="141"/>
      <c r="C661" s="141"/>
      <c r="D661" s="141"/>
      <c r="E661" s="141"/>
      <c r="F661" s="141"/>
      <c r="G661" s="141"/>
      <c r="H661" s="141"/>
      <c r="I661" s="141"/>
      <c r="J661" s="141"/>
      <c r="K661" s="141"/>
      <c r="L661" s="141"/>
      <c r="M661" s="141"/>
      <c r="N661" s="141"/>
      <c r="O661" s="141"/>
      <c r="P661" s="141"/>
      <c r="Q661" s="141"/>
      <c r="R661" s="141"/>
      <c r="S661" s="141"/>
      <c r="T661" s="141"/>
      <c r="U661" s="141"/>
      <c r="V661" s="141"/>
      <c r="W661" s="141"/>
      <c r="X661" s="141"/>
      <c r="Y661" s="141"/>
      <c r="Z661" s="141"/>
    </row>
    <row r="662" spans="1:26" ht="15" thickBot="1" x14ac:dyDescent="0.35">
      <c r="A662" s="141"/>
      <c r="B662" s="141"/>
      <c r="C662" s="141"/>
      <c r="D662" s="141"/>
      <c r="E662" s="141"/>
      <c r="F662" s="141"/>
      <c r="G662" s="141"/>
      <c r="H662" s="141"/>
      <c r="I662" s="141"/>
      <c r="J662" s="141"/>
      <c r="K662" s="141"/>
      <c r="L662" s="141"/>
      <c r="M662" s="141"/>
      <c r="N662" s="141"/>
      <c r="O662" s="141"/>
      <c r="P662" s="141"/>
      <c r="Q662" s="141"/>
      <c r="R662" s="141"/>
      <c r="S662" s="141"/>
      <c r="T662" s="141"/>
      <c r="U662" s="141"/>
      <c r="V662" s="141"/>
      <c r="W662" s="141"/>
      <c r="X662" s="141"/>
      <c r="Y662" s="141"/>
      <c r="Z662" s="141"/>
    </row>
    <row r="663" spans="1:26" ht="15" thickBot="1" x14ac:dyDescent="0.35">
      <c r="A663" s="141"/>
      <c r="B663" s="141"/>
      <c r="C663" s="141"/>
      <c r="D663" s="141"/>
      <c r="E663" s="141"/>
      <c r="F663" s="141"/>
      <c r="G663" s="141"/>
      <c r="H663" s="141"/>
      <c r="I663" s="141"/>
      <c r="J663" s="141"/>
      <c r="K663" s="141"/>
      <c r="L663" s="141"/>
      <c r="M663" s="141"/>
      <c r="N663" s="141"/>
      <c r="O663" s="141"/>
      <c r="P663" s="141"/>
      <c r="Q663" s="141"/>
      <c r="R663" s="141"/>
      <c r="S663" s="141"/>
      <c r="T663" s="141"/>
      <c r="U663" s="141"/>
      <c r="V663" s="141"/>
      <c r="W663" s="141"/>
      <c r="X663" s="141"/>
      <c r="Y663" s="141"/>
      <c r="Z663" s="141"/>
    </row>
    <row r="664" spans="1:26" ht="15" thickBot="1" x14ac:dyDescent="0.35">
      <c r="A664" s="141"/>
      <c r="B664" s="141"/>
      <c r="C664" s="141"/>
      <c r="D664" s="141"/>
      <c r="E664" s="141"/>
      <c r="F664" s="141"/>
      <c r="G664" s="141"/>
      <c r="H664" s="141"/>
      <c r="I664" s="141"/>
      <c r="J664" s="141"/>
      <c r="K664" s="141"/>
      <c r="L664" s="141"/>
      <c r="M664" s="141"/>
      <c r="N664" s="141"/>
      <c r="O664" s="141"/>
      <c r="P664" s="141"/>
      <c r="Q664" s="141"/>
      <c r="R664" s="141"/>
      <c r="S664" s="141"/>
      <c r="T664" s="141"/>
      <c r="U664" s="141"/>
      <c r="V664" s="141"/>
      <c r="W664" s="141"/>
      <c r="X664" s="141"/>
      <c r="Y664" s="141"/>
      <c r="Z664" s="141"/>
    </row>
    <row r="665" spans="1:26" ht="15" thickBot="1" x14ac:dyDescent="0.35">
      <c r="A665" s="141"/>
      <c r="B665" s="141"/>
      <c r="C665" s="141"/>
      <c r="D665" s="141"/>
      <c r="E665" s="141"/>
      <c r="F665" s="141"/>
      <c r="G665" s="141"/>
      <c r="H665" s="141"/>
      <c r="I665" s="141"/>
      <c r="J665" s="141"/>
      <c r="K665" s="141"/>
      <c r="L665" s="141"/>
      <c r="M665" s="141"/>
      <c r="N665" s="141"/>
      <c r="O665" s="141"/>
      <c r="P665" s="141"/>
      <c r="Q665" s="141"/>
      <c r="R665" s="141"/>
      <c r="S665" s="141"/>
      <c r="T665" s="141"/>
      <c r="U665" s="141"/>
      <c r="V665" s="141"/>
      <c r="W665" s="141"/>
      <c r="X665" s="141"/>
      <c r="Y665" s="141"/>
      <c r="Z665" s="141"/>
    </row>
    <row r="666" spans="1:26" ht="15" thickBot="1" x14ac:dyDescent="0.35">
      <c r="A666" s="141"/>
      <c r="B666" s="141"/>
      <c r="C666" s="141"/>
      <c r="D666" s="141"/>
      <c r="E666" s="141"/>
      <c r="F666" s="141"/>
      <c r="G666" s="141"/>
      <c r="H666" s="141"/>
      <c r="I666" s="141"/>
      <c r="J666" s="141"/>
      <c r="K666" s="141"/>
      <c r="L666" s="141"/>
      <c r="M666" s="141"/>
      <c r="N666" s="141"/>
      <c r="O666" s="141"/>
      <c r="P666" s="141"/>
      <c r="Q666" s="141"/>
      <c r="R666" s="141"/>
      <c r="S666" s="141"/>
      <c r="T666" s="141"/>
      <c r="U666" s="141"/>
      <c r="V666" s="141"/>
      <c r="W666" s="141"/>
      <c r="X666" s="141"/>
      <c r="Y666" s="141"/>
      <c r="Z666" s="141"/>
    </row>
    <row r="667" spans="1:26" ht="15" thickBot="1" x14ac:dyDescent="0.35">
      <c r="A667" s="141"/>
      <c r="B667" s="141"/>
      <c r="C667" s="141"/>
      <c r="D667" s="141"/>
      <c r="E667" s="141"/>
      <c r="F667" s="141"/>
      <c r="G667" s="141"/>
      <c r="H667" s="141"/>
      <c r="I667" s="141"/>
      <c r="J667" s="141"/>
      <c r="K667" s="141"/>
      <c r="L667" s="141"/>
      <c r="M667" s="141"/>
      <c r="N667" s="141"/>
      <c r="O667" s="141"/>
      <c r="P667" s="141"/>
      <c r="Q667" s="141"/>
      <c r="R667" s="141"/>
      <c r="S667" s="141"/>
      <c r="T667" s="141"/>
      <c r="U667" s="141"/>
      <c r="V667" s="141"/>
      <c r="W667" s="141"/>
      <c r="X667" s="141"/>
      <c r="Y667" s="141"/>
      <c r="Z667" s="141"/>
    </row>
    <row r="668" spans="1:26" ht="15" thickBot="1" x14ac:dyDescent="0.35">
      <c r="A668" s="141"/>
      <c r="B668" s="141"/>
      <c r="C668" s="141"/>
      <c r="D668" s="141"/>
      <c r="E668" s="141"/>
      <c r="F668" s="141"/>
      <c r="G668" s="141"/>
      <c r="H668" s="141"/>
      <c r="I668" s="141"/>
      <c r="J668" s="141"/>
      <c r="K668" s="141"/>
      <c r="L668" s="141"/>
      <c r="M668" s="141"/>
      <c r="N668" s="141"/>
      <c r="O668" s="141"/>
      <c r="P668" s="141"/>
      <c r="Q668" s="141"/>
      <c r="R668" s="141"/>
      <c r="S668" s="141"/>
      <c r="T668" s="141"/>
      <c r="U668" s="141"/>
      <c r="V668" s="141"/>
      <c r="W668" s="141"/>
      <c r="X668" s="141"/>
      <c r="Y668" s="141"/>
      <c r="Z668" s="141"/>
    </row>
    <row r="669" spans="1:26" ht="15" thickBot="1" x14ac:dyDescent="0.35">
      <c r="A669" s="141"/>
      <c r="B669" s="141"/>
      <c r="C669" s="141"/>
      <c r="D669" s="141"/>
      <c r="E669" s="141"/>
      <c r="F669" s="141"/>
      <c r="G669" s="141"/>
      <c r="H669" s="141"/>
      <c r="I669" s="141"/>
      <c r="J669" s="141"/>
      <c r="K669" s="141"/>
      <c r="L669" s="141"/>
      <c r="M669" s="141"/>
      <c r="N669" s="141"/>
      <c r="O669" s="141"/>
      <c r="P669" s="141"/>
      <c r="Q669" s="141"/>
      <c r="R669" s="141"/>
      <c r="S669" s="141"/>
      <c r="T669" s="141"/>
      <c r="U669" s="141"/>
      <c r="V669" s="141"/>
      <c r="W669" s="141"/>
      <c r="X669" s="141"/>
      <c r="Y669" s="141"/>
      <c r="Z669" s="141"/>
    </row>
    <row r="670" spans="1:26" ht="15" thickBot="1" x14ac:dyDescent="0.35">
      <c r="A670" s="141"/>
      <c r="B670" s="141"/>
      <c r="C670" s="141"/>
      <c r="D670" s="141"/>
      <c r="E670" s="141"/>
      <c r="F670" s="141"/>
      <c r="G670" s="141"/>
      <c r="H670" s="141"/>
      <c r="I670" s="141"/>
      <c r="J670" s="141"/>
      <c r="K670" s="141"/>
      <c r="L670" s="141"/>
      <c r="M670" s="141"/>
      <c r="N670" s="141"/>
      <c r="O670" s="141"/>
      <c r="P670" s="141"/>
      <c r="Q670" s="141"/>
      <c r="R670" s="141"/>
      <c r="S670" s="141"/>
      <c r="T670" s="141"/>
      <c r="U670" s="141"/>
      <c r="V670" s="141"/>
      <c r="W670" s="141"/>
      <c r="X670" s="141"/>
      <c r="Y670" s="141"/>
      <c r="Z670" s="141"/>
    </row>
    <row r="671" spans="1:26" ht="15" thickBot="1" x14ac:dyDescent="0.35">
      <c r="A671" s="141"/>
      <c r="B671" s="141"/>
      <c r="C671" s="141"/>
      <c r="D671" s="141"/>
      <c r="E671" s="141"/>
      <c r="F671" s="141"/>
      <c r="G671" s="141"/>
      <c r="H671" s="141"/>
      <c r="I671" s="141"/>
      <c r="J671" s="141"/>
      <c r="K671" s="141"/>
      <c r="L671" s="141"/>
      <c r="M671" s="141"/>
      <c r="N671" s="141"/>
      <c r="O671" s="141"/>
      <c r="P671" s="141"/>
      <c r="Q671" s="141"/>
      <c r="R671" s="141"/>
      <c r="S671" s="141"/>
      <c r="T671" s="141"/>
      <c r="U671" s="141"/>
      <c r="V671" s="141"/>
      <c r="W671" s="141"/>
      <c r="X671" s="141"/>
      <c r="Y671" s="141"/>
      <c r="Z671" s="141"/>
    </row>
    <row r="672" spans="1:26" ht="15" thickBot="1" x14ac:dyDescent="0.35">
      <c r="A672" s="141"/>
      <c r="B672" s="141"/>
      <c r="C672" s="141"/>
      <c r="D672" s="141"/>
      <c r="E672" s="141"/>
      <c r="F672" s="141"/>
      <c r="G672" s="141"/>
      <c r="H672" s="141"/>
      <c r="I672" s="141"/>
      <c r="J672" s="141"/>
      <c r="K672" s="141"/>
      <c r="L672" s="141"/>
      <c r="M672" s="141"/>
      <c r="N672" s="141"/>
      <c r="O672" s="141"/>
      <c r="P672" s="141"/>
      <c r="Q672" s="141"/>
      <c r="R672" s="141"/>
      <c r="S672" s="141"/>
      <c r="T672" s="141"/>
      <c r="U672" s="141"/>
      <c r="V672" s="141"/>
      <c r="W672" s="141"/>
      <c r="X672" s="141"/>
      <c r="Y672" s="141"/>
      <c r="Z672" s="141"/>
    </row>
    <row r="673" spans="1:26" ht="15" thickBot="1" x14ac:dyDescent="0.35">
      <c r="A673" s="141"/>
      <c r="B673" s="141"/>
      <c r="C673" s="141"/>
      <c r="D673" s="141"/>
      <c r="E673" s="141"/>
      <c r="F673" s="141"/>
      <c r="G673" s="141"/>
      <c r="H673" s="141"/>
      <c r="I673" s="141"/>
      <c r="J673" s="141"/>
      <c r="K673" s="141"/>
      <c r="L673" s="141"/>
      <c r="M673" s="141"/>
      <c r="N673" s="141"/>
      <c r="O673" s="141"/>
      <c r="P673" s="141"/>
      <c r="Q673" s="141"/>
      <c r="R673" s="141"/>
      <c r="S673" s="141"/>
      <c r="T673" s="141"/>
      <c r="U673" s="141"/>
      <c r="V673" s="141"/>
      <c r="W673" s="141"/>
      <c r="X673" s="141"/>
      <c r="Y673" s="141"/>
      <c r="Z673" s="141"/>
    </row>
    <row r="674" spans="1:26" ht="15" thickBot="1" x14ac:dyDescent="0.35">
      <c r="A674" s="141"/>
      <c r="B674" s="141"/>
      <c r="C674" s="141"/>
      <c r="D674" s="141"/>
      <c r="E674" s="141"/>
      <c r="F674" s="141"/>
      <c r="G674" s="141"/>
      <c r="H674" s="141"/>
      <c r="I674" s="141"/>
      <c r="J674" s="141"/>
      <c r="K674" s="141"/>
      <c r="L674" s="141"/>
      <c r="M674" s="141"/>
      <c r="N674" s="141"/>
      <c r="O674" s="141"/>
      <c r="P674" s="141"/>
      <c r="Q674" s="141"/>
      <c r="R674" s="141"/>
      <c r="S674" s="141"/>
      <c r="T674" s="141"/>
      <c r="U674" s="141"/>
      <c r="V674" s="141"/>
      <c r="W674" s="141"/>
      <c r="X674" s="141"/>
      <c r="Y674" s="141"/>
      <c r="Z674" s="141"/>
    </row>
    <row r="675" spans="1:26" ht="15" thickBot="1" x14ac:dyDescent="0.35">
      <c r="A675" s="141"/>
      <c r="B675" s="141"/>
      <c r="C675" s="141"/>
      <c r="D675" s="141"/>
      <c r="E675" s="141"/>
      <c r="F675" s="141"/>
      <c r="G675" s="141"/>
      <c r="H675" s="141"/>
      <c r="I675" s="141"/>
      <c r="J675" s="141"/>
      <c r="K675" s="141"/>
      <c r="L675" s="141"/>
      <c r="M675" s="141"/>
      <c r="N675" s="141"/>
      <c r="O675" s="141"/>
      <c r="P675" s="141"/>
      <c r="Q675" s="141"/>
      <c r="R675" s="141"/>
      <c r="S675" s="141"/>
      <c r="T675" s="141"/>
      <c r="U675" s="141"/>
      <c r="V675" s="141"/>
      <c r="W675" s="141"/>
      <c r="X675" s="141"/>
      <c r="Y675" s="141"/>
      <c r="Z675" s="141"/>
    </row>
    <row r="676" spans="1:26" ht="15" thickBot="1" x14ac:dyDescent="0.35">
      <c r="A676" s="141"/>
      <c r="B676" s="141"/>
      <c r="C676" s="141"/>
      <c r="D676" s="141"/>
      <c r="E676" s="141"/>
      <c r="F676" s="141"/>
      <c r="G676" s="141"/>
      <c r="H676" s="141"/>
      <c r="I676" s="141"/>
      <c r="J676" s="141"/>
      <c r="K676" s="141"/>
      <c r="L676" s="141"/>
      <c r="M676" s="141"/>
      <c r="N676" s="141"/>
      <c r="O676" s="141"/>
      <c r="P676" s="141"/>
      <c r="Q676" s="141"/>
      <c r="R676" s="141"/>
      <c r="S676" s="141"/>
      <c r="T676" s="141"/>
      <c r="U676" s="141"/>
      <c r="V676" s="141"/>
      <c r="W676" s="141"/>
      <c r="X676" s="141"/>
      <c r="Y676" s="141"/>
      <c r="Z676" s="141"/>
    </row>
    <row r="677" spans="1:26" ht="15" thickBot="1" x14ac:dyDescent="0.35">
      <c r="A677" s="141"/>
      <c r="B677" s="141"/>
      <c r="C677" s="141"/>
      <c r="D677" s="141"/>
      <c r="E677" s="141"/>
      <c r="F677" s="141"/>
      <c r="G677" s="141"/>
      <c r="H677" s="141"/>
      <c r="I677" s="141"/>
      <c r="J677" s="141"/>
      <c r="K677" s="141"/>
      <c r="L677" s="141"/>
      <c r="M677" s="141"/>
      <c r="N677" s="141"/>
      <c r="O677" s="141"/>
      <c r="P677" s="141"/>
      <c r="Q677" s="141"/>
      <c r="R677" s="141"/>
      <c r="S677" s="141"/>
      <c r="T677" s="141"/>
      <c r="U677" s="141"/>
      <c r="V677" s="141"/>
      <c r="W677" s="141"/>
      <c r="X677" s="141"/>
      <c r="Y677" s="141"/>
      <c r="Z677" s="141"/>
    </row>
    <row r="678" spans="1:26" ht="15" thickBot="1" x14ac:dyDescent="0.35">
      <c r="A678" s="141"/>
      <c r="B678" s="141"/>
      <c r="C678" s="141"/>
      <c r="D678" s="141"/>
      <c r="E678" s="141"/>
      <c r="F678" s="141"/>
      <c r="G678" s="141"/>
      <c r="H678" s="141"/>
      <c r="I678" s="141"/>
      <c r="J678" s="141"/>
      <c r="K678" s="141"/>
      <c r="L678" s="141"/>
      <c r="M678" s="141"/>
      <c r="N678" s="141"/>
      <c r="O678" s="141"/>
      <c r="P678" s="141"/>
      <c r="Q678" s="141"/>
      <c r="R678" s="141"/>
      <c r="S678" s="141"/>
      <c r="T678" s="141"/>
      <c r="U678" s="141"/>
      <c r="V678" s="141"/>
      <c r="W678" s="141"/>
      <c r="X678" s="141"/>
      <c r="Y678" s="141"/>
      <c r="Z678" s="141"/>
    </row>
    <row r="679" spans="1:26" ht="15" thickBot="1" x14ac:dyDescent="0.35">
      <c r="A679" s="141"/>
      <c r="B679" s="141"/>
      <c r="C679" s="141"/>
      <c r="D679" s="141"/>
      <c r="E679" s="141"/>
      <c r="F679" s="141"/>
      <c r="G679" s="141"/>
      <c r="H679" s="141"/>
      <c r="I679" s="141"/>
      <c r="J679" s="141"/>
      <c r="K679" s="141"/>
      <c r="L679" s="141"/>
      <c r="M679" s="141"/>
      <c r="N679" s="141"/>
      <c r="O679" s="141"/>
      <c r="P679" s="141"/>
      <c r="Q679" s="141"/>
      <c r="R679" s="141"/>
      <c r="S679" s="141"/>
      <c r="T679" s="141"/>
      <c r="U679" s="141"/>
      <c r="V679" s="141"/>
      <c r="W679" s="141"/>
      <c r="X679" s="141"/>
      <c r="Y679" s="141"/>
      <c r="Z679" s="141"/>
    </row>
    <row r="680" spans="1:26" ht="15" thickBot="1" x14ac:dyDescent="0.35">
      <c r="A680" s="141"/>
      <c r="B680" s="141"/>
      <c r="C680" s="141"/>
      <c r="D680" s="141"/>
      <c r="E680" s="141"/>
      <c r="F680" s="141"/>
      <c r="G680" s="141"/>
      <c r="H680" s="141"/>
      <c r="I680" s="141"/>
      <c r="J680" s="141"/>
      <c r="K680" s="141"/>
      <c r="L680" s="141"/>
      <c r="M680" s="141"/>
      <c r="N680" s="141"/>
      <c r="O680" s="141"/>
      <c r="P680" s="141"/>
      <c r="Q680" s="141"/>
      <c r="R680" s="141"/>
      <c r="S680" s="141"/>
      <c r="T680" s="141"/>
      <c r="U680" s="141"/>
      <c r="V680" s="141"/>
      <c r="W680" s="141"/>
      <c r="X680" s="141"/>
      <c r="Y680" s="141"/>
      <c r="Z680" s="141"/>
    </row>
    <row r="681" spans="1:26" ht="15" thickBot="1" x14ac:dyDescent="0.35">
      <c r="A681" s="141"/>
      <c r="B681" s="141"/>
      <c r="C681" s="141"/>
      <c r="D681" s="141"/>
      <c r="E681" s="141"/>
      <c r="F681" s="141"/>
      <c r="G681" s="141"/>
      <c r="H681" s="141"/>
      <c r="I681" s="141"/>
      <c r="J681" s="141"/>
      <c r="K681" s="141"/>
      <c r="L681" s="141"/>
      <c r="M681" s="141"/>
      <c r="N681" s="141"/>
      <c r="O681" s="141"/>
      <c r="P681" s="141"/>
      <c r="Q681" s="141"/>
      <c r="R681" s="141"/>
      <c r="S681" s="141"/>
      <c r="T681" s="141"/>
      <c r="U681" s="141"/>
      <c r="V681" s="141"/>
      <c r="W681" s="141"/>
      <c r="X681" s="141"/>
      <c r="Y681" s="141"/>
      <c r="Z681" s="141"/>
    </row>
    <row r="682" spans="1:26" ht="15" thickBot="1" x14ac:dyDescent="0.35">
      <c r="A682" s="141"/>
      <c r="B682" s="141"/>
      <c r="C682" s="141"/>
      <c r="D682" s="141"/>
      <c r="E682" s="141"/>
      <c r="F682" s="141"/>
      <c r="G682" s="141"/>
      <c r="H682" s="141"/>
      <c r="I682" s="141"/>
      <c r="J682" s="141"/>
      <c r="K682" s="141"/>
      <c r="L682" s="141"/>
      <c r="M682" s="141"/>
      <c r="N682" s="141"/>
      <c r="O682" s="141"/>
      <c r="P682" s="141"/>
      <c r="Q682" s="141"/>
      <c r="R682" s="141"/>
      <c r="S682" s="141"/>
      <c r="T682" s="141"/>
      <c r="U682" s="141"/>
      <c r="V682" s="141"/>
      <c r="W682" s="141"/>
      <c r="X682" s="141"/>
      <c r="Y682" s="141"/>
      <c r="Z682" s="141"/>
    </row>
    <row r="683" spans="1:26" ht="15" thickBot="1" x14ac:dyDescent="0.35">
      <c r="A683" s="141"/>
      <c r="B683" s="141"/>
      <c r="C683" s="141"/>
      <c r="D683" s="141"/>
      <c r="E683" s="141"/>
      <c r="F683" s="141"/>
      <c r="G683" s="141"/>
      <c r="H683" s="141"/>
      <c r="I683" s="141"/>
      <c r="J683" s="141"/>
      <c r="K683" s="141"/>
      <c r="L683" s="141"/>
      <c r="M683" s="141"/>
      <c r="N683" s="141"/>
      <c r="O683" s="141"/>
      <c r="P683" s="141"/>
      <c r="Q683" s="141"/>
      <c r="R683" s="141"/>
      <c r="S683" s="141"/>
      <c r="T683" s="141"/>
      <c r="U683" s="141"/>
      <c r="V683" s="141"/>
      <c r="W683" s="141"/>
      <c r="X683" s="141"/>
      <c r="Y683" s="141"/>
      <c r="Z683" s="141"/>
    </row>
    <row r="684" spans="1:26" ht="15" thickBot="1" x14ac:dyDescent="0.35">
      <c r="A684" s="141"/>
      <c r="B684" s="141"/>
      <c r="C684" s="141"/>
      <c r="D684" s="141"/>
      <c r="E684" s="141"/>
      <c r="F684" s="141"/>
      <c r="G684" s="141"/>
      <c r="H684" s="141"/>
      <c r="I684" s="141"/>
      <c r="J684" s="141"/>
      <c r="K684" s="141"/>
      <c r="L684" s="141"/>
      <c r="M684" s="141"/>
      <c r="N684" s="141"/>
      <c r="O684" s="141"/>
      <c r="P684" s="141"/>
      <c r="Q684" s="141"/>
      <c r="R684" s="141"/>
      <c r="S684" s="141"/>
      <c r="T684" s="141"/>
      <c r="U684" s="141"/>
      <c r="V684" s="141"/>
      <c r="W684" s="141"/>
      <c r="X684" s="141"/>
      <c r="Y684" s="141"/>
      <c r="Z684" s="141"/>
    </row>
    <row r="685" spans="1:26" ht="15" thickBot="1" x14ac:dyDescent="0.35">
      <c r="A685" s="141"/>
      <c r="B685" s="141"/>
      <c r="C685" s="141"/>
      <c r="D685" s="141"/>
      <c r="E685" s="141"/>
      <c r="F685" s="141"/>
      <c r="G685" s="141"/>
      <c r="H685" s="141"/>
      <c r="I685" s="141"/>
      <c r="J685" s="141"/>
      <c r="K685" s="141"/>
      <c r="L685" s="141"/>
      <c r="M685" s="141"/>
      <c r="N685" s="141"/>
      <c r="O685" s="141"/>
      <c r="P685" s="141"/>
      <c r="Q685" s="141"/>
      <c r="R685" s="141"/>
      <c r="S685" s="141"/>
      <c r="T685" s="141"/>
      <c r="U685" s="141"/>
      <c r="V685" s="141"/>
      <c r="W685" s="141"/>
      <c r="X685" s="141"/>
      <c r="Y685" s="141"/>
      <c r="Z685" s="141"/>
    </row>
    <row r="686" spans="1:26" ht="15" thickBot="1" x14ac:dyDescent="0.35">
      <c r="A686" s="141"/>
      <c r="B686" s="141"/>
      <c r="C686" s="141"/>
      <c r="D686" s="141"/>
      <c r="E686" s="141"/>
      <c r="F686" s="141"/>
      <c r="G686" s="141"/>
      <c r="H686" s="141"/>
      <c r="I686" s="141"/>
      <c r="J686" s="141"/>
      <c r="K686" s="141"/>
      <c r="L686" s="141"/>
      <c r="M686" s="141"/>
      <c r="N686" s="141"/>
      <c r="O686" s="141"/>
      <c r="P686" s="141"/>
      <c r="Q686" s="141"/>
      <c r="R686" s="141"/>
      <c r="S686" s="141"/>
      <c r="T686" s="141"/>
      <c r="U686" s="141"/>
      <c r="V686" s="141"/>
      <c r="W686" s="141"/>
      <c r="X686" s="141"/>
      <c r="Y686" s="141"/>
      <c r="Z686" s="141"/>
    </row>
    <row r="687" spans="1:26" ht="15" thickBot="1" x14ac:dyDescent="0.35">
      <c r="A687" s="141"/>
      <c r="B687" s="141"/>
      <c r="C687" s="141"/>
      <c r="D687" s="141"/>
      <c r="E687" s="141"/>
      <c r="F687" s="141"/>
      <c r="G687" s="141"/>
      <c r="H687" s="141"/>
      <c r="I687" s="141"/>
      <c r="J687" s="141"/>
      <c r="K687" s="141"/>
      <c r="L687" s="141"/>
      <c r="M687" s="141"/>
      <c r="N687" s="141"/>
      <c r="O687" s="141"/>
      <c r="P687" s="141"/>
      <c r="Q687" s="141"/>
      <c r="R687" s="141"/>
      <c r="S687" s="141"/>
      <c r="T687" s="141"/>
      <c r="U687" s="141"/>
      <c r="V687" s="141"/>
      <c r="W687" s="141"/>
      <c r="X687" s="141"/>
      <c r="Y687" s="141"/>
      <c r="Z687" s="141"/>
    </row>
    <row r="688" spans="1:26" ht="15" thickBot="1" x14ac:dyDescent="0.35">
      <c r="A688" s="141"/>
      <c r="B688" s="141"/>
      <c r="C688" s="141"/>
      <c r="D688" s="141"/>
      <c r="E688" s="141"/>
      <c r="F688" s="141"/>
      <c r="G688" s="141"/>
      <c r="H688" s="141"/>
      <c r="I688" s="141"/>
      <c r="J688" s="141"/>
      <c r="K688" s="141"/>
      <c r="L688" s="141"/>
      <c r="M688" s="141"/>
      <c r="N688" s="141"/>
      <c r="O688" s="141"/>
      <c r="P688" s="141"/>
      <c r="Q688" s="141"/>
      <c r="R688" s="141"/>
      <c r="S688" s="141"/>
      <c r="T688" s="141"/>
      <c r="U688" s="141"/>
      <c r="V688" s="141"/>
      <c r="W688" s="141"/>
      <c r="X688" s="141"/>
      <c r="Y688" s="141"/>
      <c r="Z688" s="141"/>
    </row>
    <row r="689" spans="1:26" ht="15" thickBot="1" x14ac:dyDescent="0.35">
      <c r="A689" s="141"/>
      <c r="B689" s="141"/>
      <c r="C689" s="141"/>
      <c r="D689" s="141"/>
      <c r="E689" s="141"/>
      <c r="F689" s="141"/>
      <c r="G689" s="141"/>
      <c r="H689" s="141"/>
      <c r="I689" s="141"/>
      <c r="J689" s="141"/>
      <c r="K689" s="141"/>
      <c r="L689" s="141"/>
      <c r="M689" s="141"/>
      <c r="N689" s="141"/>
      <c r="O689" s="141"/>
      <c r="P689" s="141"/>
      <c r="Q689" s="141"/>
      <c r="R689" s="141"/>
      <c r="S689" s="141"/>
      <c r="T689" s="141"/>
      <c r="U689" s="141"/>
      <c r="V689" s="141"/>
      <c r="W689" s="141"/>
      <c r="X689" s="141"/>
      <c r="Y689" s="141"/>
      <c r="Z689" s="141"/>
    </row>
    <row r="690" spans="1:26" ht="15" thickBot="1" x14ac:dyDescent="0.35">
      <c r="A690" s="141"/>
      <c r="B690" s="141"/>
      <c r="C690" s="141"/>
      <c r="D690" s="141"/>
      <c r="E690" s="141"/>
      <c r="F690" s="141"/>
      <c r="G690" s="141"/>
      <c r="H690" s="141"/>
      <c r="I690" s="141"/>
      <c r="J690" s="141"/>
      <c r="K690" s="141"/>
      <c r="L690" s="141"/>
      <c r="M690" s="141"/>
      <c r="N690" s="141"/>
      <c r="O690" s="141"/>
      <c r="P690" s="141"/>
      <c r="Q690" s="141"/>
      <c r="R690" s="141"/>
      <c r="S690" s="141"/>
      <c r="T690" s="141"/>
      <c r="U690" s="141"/>
      <c r="V690" s="141"/>
      <c r="W690" s="141"/>
      <c r="X690" s="141"/>
      <c r="Y690" s="141"/>
      <c r="Z690" s="141"/>
    </row>
    <row r="691" spans="1:26" ht="15" thickBot="1" x14ac:dyDescent="0.35">
      <c r="A691" s="141"/>
      <c r="B691" s="141"/>
      <c r="C691" s="141"/>
      <c r="D691" s="141"/>
      <c r="E691" s="141"/>
      <c r="F691" s="141"/>
      <c r="G691" s="141"/>
      <c r="H691" s="141"/>
      <c r="I691" s="141"/>
      <c r="J691" s="141"/>
      <c r="K691" s="141"/>
      <c r="L691" s="141"/>
      <c r="M691" s="141"/>
      <c r="N691" s="141"/>
      <c r="O691" s="141"/>
      <c r="P691" s="141"/>
      <c r="Q691" s="141"/>
      <c r="R691" s="141"/>
      <c r="S691" s="141"/>
      <c r="T691" s="141"/>
      <c r="U691" s="141"/>
      <c r="V691" s="141"/>
      <c r="W691" s="141"/>
      <c r="X691" s="141"/>
      <c r="Y691" s="141"/>
      <c r="Z691" s="141"/>
    </row>
    <row r="692" spans="1:26" ht="15" thickBot="1" x14ac:dyDescent="0.35">
      <c r="A692" s="141"/>
      <c r="B692" s="141"/>
      <c r="C692" s="141"/>
      <c r="D692" s="141"/>
      <c r="E692" s="141"/>
      <c r="F692" s="141"/>
      <c r="G692" s="141"/>
      <c r="H692" s="141"/>
      <c r="I692" s="141"/>
      <c r="J692" s="141"/>
      <c r="K692" s="141"/>
      <c r="L692" s="141"/>
      <c r="M692" s="141"/>
      <c r="N692" s="141"/>
      <c r="O692" s="141"/>
      <c r="P692" s="141"/>
      <c r="Q692" s="141"/>
      <c r="R692" s="141"/>
      <c r="S692" s="141"/>
      <c r="T692" s="141"/>
      <c r="U692" s="141"/>
      <c r="V692" s="141"/>
      <c r="W692" s="141"/>
      <c r="X692" s="141"/>
      <c r="Y692" s="141"/>
      <c r="Z692" s="141"/>
    </row>
    <row r="693" spans="1:26" ht="15" thickBot="1" x14ac:dyDescent="0.35">
      <c r="A693" s="141"/>
      <c r="B693" s="141"/>
      <c r="C693" s="141"/>
      <c r="D693" s="141"/>
      <c r="E693" s="141"/>
      <c r="F693" s="141"/>
      <c r="G693" s="141"/>
      <c r="H693" s="141"/>
      <c r="I693" s="141"/>
      <c r="J693" s="141"/>
      <c r="K693" s="141"/>
      <c r="L693" s="141"/>
      <c r="M693" s="141"/>
      <c r="N693" s="141"/>
      <c r="O693" s="141"/>
      <c r="P693" s="141"/>
      <c r="Q693" s="141"/>
      <c r="R693" s="141"/>
      <c r="S693" s="141"/>
      <c r="T693" s="141"/>
      <c r="U693" s="141"/>
      <c r="V693" s="141"/>
      <c r="W693" s="141"/>
      <c r="X693" s="141"/>
      <c r="Y693" s="141"/>
      <c r="Z693" s="141"/>
    </row>
    <row r="694" spans="1:26" ht="15" thickBot="1" x14ac:dyDescent="0.35">
      <c r="A694" s="141"/>
      <c r="B694" s="141"/>
      <c r="C694" s="141"/>
      <c r="D694" s="141"/>
      <c r="E694" s="141"/>
      <c r="F694" s="141"/>
      <c r="G694" s="141"/>
      <c r="H694" s="141"/>
      <c r="I694" s="141"/>
      <c r="J694" s="141"/>
      <c r="K694" s="141"/>
      <c r="L694" s="141"/>
      <c r="M694" s="141"/>
      <c r="N694" s="141"/>
      <c r="O694" s="141"/>
      <c r="P694" s="141"/>
      <c r="Q694" s="141"/>
      <c r="R694" s="141"/>
      <c r="S694" s="141"/>
      <c r="T694" s="141"/>
      <c r="U694" s="141"/>
      <c r="V694" s="141"/>
      <c r="W694" s="141"/>
      <c r="X694" s="141"/>
      <c r="Y694" s="141"/>
      <c r="Z694" s="141"/>
    </row>
    <row r="695" spans="1:26" ht="15" thickBot="1" x14ac:dyDescent="0.35">
      <c r="A695" s="141"/>
      <c r="B695" s="141"/>
      <c r="C695" s="141"/>
      <c r="D695" s="141"/>
      <c r="E695" s="141"/>
      <c r="F695" s="141"/>
      <c r="G695" s="141"/>
      <c r="H695" s="141"/>
      <c r="I695" s="141"/>
      <c r="J695" s="141"/>
      <c r="K695" s="141"/>
      <c r="L695" s="141"/>
      <c r="M695" s="141"/>
      <c r="N695" s="141"/>
      <c r="O695" s="141"/>
      <c r="P695" s="141"/>
      <c r="Q695" s="141"/>
      <c r="R695" s="141"/>
      <c r="S695" s="141"/>
      <c r="T695" s="141"/>
      <c r="U695" s="141"/>
      <c r="V695" s="141"/>
      <c r="W695" s="141"/>
      <c r="X695" s="141"/>
      <c r="Y695" s="141"/>
      <c r="Z695" s="141"/>
    </row>
    <row r="696" spans="1:26" ht="15" thickBot="1" x14ac:dyDescent="0.35">
      <c r="A696" s="141"/>
      <c r="B696" s="141"/>
      <c r="C696" s="141"/>
      <c r="D696" s="141"/>
      <c r="E696" s="141"/>
      <c r="F696" s="141"/>
      <c r="G696" s="141"/>
      <c r="H696" s="141"/>
      <c r="I696" s="141"/>
      <c r="J696" s="141"/>
      <c r="K696" s="141"/>
      <c r="L696" s="141"/>
      <c r="M696" s="141"/>
      <c r="N696" s="141"/>
      <c r="O696" s="141"/>
      <c r="P696" s="141"/>
      <c r="Q696" s="141"/>
      <c r="R696" s="141"/>
      <c r="S696" s="141"/>
      <c r="T696" s="141"/>
      <c r="U696" s="141"/>
      <c r="V696" s="141"/>
      <c r="W696" s="141"/>
      <c r="X696" s="141"/>
      <c r="Y696" s="141"/>
      <c r="Z696" s="141"/>
    </row>
    <row r="697" spans="1:26" ht="15" thickBot="1" x14ac:dyDescent="0.35">
      <c r="A697" s="141"/>
      <c r="B697" s="141"/>
      <c r="C697" s="141"/>
      <c r="D697" s="141"/>
      <c r="E697" s="141"/>
      <c r="F697" s="141"/>
      <c r="G697" s="141"/>
      <c r="H697" s="141"/>
      <c r="I697" s="141"/>
      <c r="J697" s="141"/>
      <c r="K697" s="141"/>
      <c r="L697" s="141"/>
      <c r="M697" s="141"/>
      <c r="N697" s="141"/>
      <c r="O697" s="141"/>
      <c r="P697" s="141"/>
      <c r="Q697" s="141"/>
      <c r="R697" s="141"/>
      <c r="S697" s="141"/>
      <c r="T697" s="141"/>
      <c r="U697" s="141"/>
      <c r="V697" s="141"/>
      <c r="W697" s="141"/>
      <c r="X697" s="141"/>
      <c r="Y697" s="141"/>
      <c r="Z697" s="141"/>
    </row>
    <row r="698" spans="1:26" ht="15" thickBot="1" x14ac:dyDescent="0.35">
      <c r="A698" s="141"/>
      <c r="B698" s="141"/>
      <c r="C698" s="141"/>
      <c r="D698" s="141"/>
      <c r="E698" s="141"/>
      <c r="F698" s="141"/>
      <c r="G698" s="141"/>
      <c r="H698" s="141"/>
      <c r="I698" s="141"/>
      <c r="J698" s="141"/>
      <c r="K698" s="141"/>
      <c r="L698" s="141"/>
      <c r="M698" s="141"/>
      <c r="N698" s="141"/>
      <c r="O698" s="141"/>
      <c r="P698" s="141"/>
      <c r="Q698" s="141"/>
      <c r="R698" s="141"/>
      <c r="S698" s="141"/>
      <c r="T698" s="141"/>
      <c r="U698" s="141"/>
      <c r="V698" s="141"/>
      <c r="W698" s="141"/>
      <c r="X698" s="141"/>
      <c r="Y698" s="141"/>
      <c r="Z698" s="141"/>
    </row>
    <row r="699" spans="1:26" ht="15" thickBot="1" x14ac:dyDescent="0.35">
      <c r="A699" s="141"/>
      <c r="B699" s="141"/>
      <c r="C699" s="141"/>
      <c r="D699" s="141"/>
      <c r="E699" s="141"/>
      <c r="F699" s="141"/>
      <c r="G699" s="141"/>
      <c r="H699" s="141"/>
      <c r="I699" s="141"/>
      <c r="J699" s="141"/>
      <c r="K699" s="141"/>
      <c r="L699" s="141"/>
      <c r="M699" s="141"/>
      <c r="N699" s="141"/>
      <c r="O699" s="141"/>
      <c r="P699" s="141"/>
      <c r="Q699" s="141"/>
      <c r="R699" s="141"/>
      <c r="S699" s="141"/>
      <c r="T699" s="141"/>
      <c r="U699" s="141"/>
      <c r="V699" s="141"/>
      <c r="W699" s="141"/>
      <c r="X699" s="141"/>
      <c r="Y699" s="141"/>
      <c r="Z699" s="141"/>
    </row>
    <row r="700" spans="1:26" ht="15" thickBot="1" x14ac:dyDescent="0.35">
      <c r="A700" s="141"/>
      <c r="B700" s="141"/>
      <c r="C700" s="141"/>
      <c r="D700" s="141"/>
      <c r="E700" s="141"/>
      <c r="F700" s="141"/>
      <c r="G700" s="141"/>
      <c r="H700" s="141"/>
      <c r="I700" s="141"/>
      <c r="J700" s="141"/>
      <c r="K700" s="141"/>
      <c r="L700" s="141"/>
      <c r="M700" s="141"/>
      <c r="N700" s="141"/>
      <c r="O700" s="141"/>
      <c r="P700" s="141"/>
      <c r="Q700" s="141"/>
      <c r="R700" s="141"/>
      <c r="S700" s="141"/>
      <c r="T700" s="141"/>
      <c r="U700" s="141"/>
      <c r="V700" s="141"/>
      <c r="W700" s="141"/>
      <c r="X700" s="141"/>
      <c r="Y700" s="141"/>
      <c r="Z700" s="141"/>
    </row>
    <row r="701" spans="1:26" ht="15" thickBot="1" x14ac:dyDescent="0.35">
      <c r="A701" s="141"/>
      <c r="B701" s="141"/>
      <c r="C701" s="141"/>
      <c r="D701" s="141"/>
      <c r="E701" s="141"/>
      <c r="F701" s="141"/>
      <c r="G701" s="141"/>
      <c r="H701" s="141"/>
      <c r="I701" s="141"/>
      <c r="J701" s="141"/>
      <c r="K701" s="141"/>
      <c r="L701" s="141"/>
      <c r="M701" s="141"/>
      <c r="N701" s="141"/>
      <c r="O701" s="141"/>
      <c r="P701" s="141"/>
      <c r="Q701" s="141"/>
      <c r="R701" s="141"/>
      <c r="S701" s="141"/>
      <c r="T701" s="141"/>
      <c r="U701" s="141"/>
      <c r="V701" s="141"/>
      <c r="W701" s="141"/>
      <c r="X701" s="141"/>
      <c r="Y701" s="141"/>
      <c r="Z701" s="141"/>
    </row>
    <row r="702" spans="1:26" ht="15" thickBot="1" x14ac:dyDescent="0.35">
      <c r="A702" s="141"/>
      <c r="B702" s="141"/>
      <c r="C702" s="141"/>
      <c r="D702" s="141"/>
      <c r="E702" s="141"/>
      <c r="F702" s="141"/>
      <c r="G702" s="141"/>
      <c r="H702" s="141"/>
      <c r="I702" s="141"/>
      <c r="J702" s="141"/>
      <c r="K702" s="141"/>
      <c r="L702" s="141"/>
      <c r="M702" s="141"/>
      <c r="N702" s="141"/>
      <c r="O702" s="141"/>
      <c r="P702" s="141"/>
      <c r="Q702" s="141"/>
      <c r="R702" s="141"/>
      <c r="S702" s="141"/>
      <c r="T702" s="141"/>
      <c r="U702" s="141"/>
      <c r="V702" s="141"/>
      <c r="W702" s="141"/>
      <c r="X702" s="141"/>
      <c r="Y702" s="141"/>
      <c r="Z702" s="141"/>
    </row>
    <row r="703" spans="1:26" ht="15" thickBot="1" x14ac:dyDescent="0.35">
      <c r="A703" s="141"/>
      <c r="B703" s="141"/>
      <c r="C703" s="141"/>
      <c r="D703" s="141"/>
      <c r="E703" s="141"/>
      <c r="F703" s="141"/>
      <c r="G703" s="141"/>
      <c r="H703" s="141"/>
      <c r="I703" s="141"/>
      <c r="J703" s="141"/>
      <c r="K703" s="141"/>
      <c r="L703" s="141"/>
      <c r="M703" s="141"/>
      <c r="N703" s="141"/>
      <c r="O703" s="141"/>
      <c r="P703" s="141"/>
      <c r="Q703" s="141"/>
      <c r="R703" s="141"/>
      <c r="S703" s="141"/>
      <c r="T703" s="141"/>
      <c r="U703" s="141"/>
      <c r="V703" s="141"/>
      <c r="W703" s="141"/>
      <c r="X703" s="141"/>
      <c r="Y703" s="141"/>
      <c r="Z703" s="141"/>
    </row>
    <row r="704" spans="1:26" ht="15" thickBot="1" x14ac:dyDescent="0.35">
      <c r="A704" s="141"/>
      <c r="B704" s="141"/>
      <c r="C704" s="141"/>
      <c r="D704" s="141"/>
      <c r="E704" s="141"/>
      <c r="F704" s="141"/>
      <c r="G704" s="141"/>
      <c r="H704" s="141"/>
      <c r="I704" s="141"/>
      <c r="J704" s="141"/>
      <c r="K704" s="141"/>
      <c r="L704" s="141"/>
      <c r="M704" s="141"/>
      <c r="N704" s="141"/>
      <c r="O704" s="141"/>
      <c r="P704" s="141"/>
      <c r="Q704" s="141"/>
      <c r="R704" s="141"/>
      <c r="S704" s="141"/>
      <c r="T704" s="141"/>
      <c r="U704" s="141"/>
      <c r="V704" s="141"/>
      <c r="W704" s="141"/>
      <c r="X704" s="141"/>
      <c r="Y704" s="141"/>
      <c r="Z704" s="141"/>
    </row>
    <row r="705" spans="1:26" ht="15" thickBot="1" x14ac:dyDescent="0.35">
      <c r="A705" s="141"/>
      <c r="B705" s="141"/>
      <c r="C705" s="141"/>
      <c r="D705" s="141"/>
      <c r="E705" s="141"/>
      <c r="F705" s="141"/>
      <c r="G705" s="141"/>
      <c r="H705" s="141"/>
      <c r="I705" s="141"/>
      <c r="J705" s="141"/>
      <c r="K705" s="141"/>
      <c r="L705" s="141"/>
      <c r="M705" s="141"/>
      <c r="N705" s="141"/>
      <c r="O705" s="141"/>
      <c r="P705" s="141"/>
      <c r="Q705" s="141"/>
      <c r="R705" s="141"/>
      <c r="S705" s="141"/>
      <c r="T705" s="141"/>
      <c r="U705" s="141"/>
      <c r="V705" s="141"/>
      <c r="W705" s="141"/>
      <c r="X705" s="141"/>
      <c r="Y705" s="141"/>
      <c r="Z705" s="141"/>
    </row>
    <row r="706" spans="1:26" ht="15" thickBot="1" x14ac:dyDescent="0.35">
      <c r="A706" s="141"/>
      <c r="B706" s="141"/>
      <c r="C706" s="141"/>
      <c r="D706" s="141"/>
      <c r="E706" s="141"/>
      <c r="F706" s="141"/>
      <c r="G706" s="141"/>
      <c r="H706" s="141"/>
      <c r="I706" s="141"/>
      <c r="J706" s="141"/>
      <c r="K706" s="141"/>
      <c r="L706" s="141"/>
      <c r="M706" s="141"/>
      <c r="N706" s="141"/>
      <c r="O706" s="141"/>
      <c r="P706" s="141"/>
      <c r="Q706" s="141"/>
      <c r="R706" s="141"/>
      <c r="S706" s="141"/>
      <c r="T706" s="141"/>
      <c r="U706" s="141"/>
      <c r="V706" s="141"/>
      <c r="W706" s="141"/>
      <c r="X706" s="141"/>
      <c r="Y706" s="141"/>
      <c r="Z706" s="141"/>
    </row>
    <row r="707" spans="1:26" ht="15" thickBot="1" x14ac:dyDescent="0.35">
      <c r="A707" s="141"/>
      <c r="B707" s="141"/>
      <c r="C707" s="141"/>
      <c r="D707" s="141"/>
      <c r="E707" s="141"/>
      <c r="F707" s="141"/>
      <c r="G707" s="141"/>
      <c r="H707" s="141"/>
      <c r="I707" s="141"/>
      <c r="J707" s="141"/>
      <c r="K707" s="141"/>
      <c r="L707" s="141"/>
      <c r="M707" s="141"/>
      <c r="N707" s="141"/>
      <c r="O707" s="141"/>
      <c r="P707" s="141"/>
      <c r="Q707" s="141"/>
      <c r="R707" s="141"/>
      <c r="S707" s="141"/>
      <c r="T707" s="141"/>
      <c r="U707" s="141"/>
      <c r="V707" s="141"/>
      <c r="W707" s="141"/>
      <c r="X707" s="141"/>
      <c r="Y707" s="141"/>
      <c r="Z707" s="141"/>
    </row>
    <row r="708" spans="1:26" ht="15" thickBot="1" x14ac:dyDescent="0.35">
      <c r="A708" s="141"/>
      <c r="B708" s="141"/>
      <c r="C708" s="141"/>
      <c r="D708" s="141"/>
      <c r="E708" s="141"/>
      <c r="F708" s="141"/>
      <c r="G708" s="141"/>
      <c r="H708" s="141"/>
      <c r="I708" s="141"/>
      <c r="J708" s="141"/>
      <c r="K708" s="141"/>
      <c r="L708" s="141"/>
      <c r="M708" s="141"/>
      <c r="N708" s="141"/>
      <c r="O708" s="141"/>
      <c r="P708" s="141"/>
      <c r="Q708" s="141"/>
      <c r="R708" s="141"/>
      <c r="S708" s="141"/>
      <c r="T708" s="141"/>
      <c r="U708" s="141"/>
      <c r="V708" s="141"/>
      <c r="W708" s="141"/>
      <c r="X708" s="141"/>
      <c r="Y708" s="141"/>
      <c r="Z708" s="141"/>
    </row>
    <row r="709" spans="1:26" ht="15" thickBot="1" x14ac:dyDescent="0.35">
      <c r="A709" s="141"/>
      <c r="B709" s="141"/>
      <c r="C709" s="141"/>
      <c r="D709" s="141"/>
      <c r="E709" s="141"/>
      <c r="F709" s="141"/>
      <c r="G709" s="141"/>
      <c r="H709" s="141"/>
      <c r="I709" s="141"/>
      <c r="J709" s="141"/>
      <c r="K709" s="141"/>
      <c r="L709" s="141"/>
      <c r="M709" s="141"/>
      <c r="N709" s="141"/>
      <c r="O709" s="141"/>
      <c r="P709" s="141"/>
      <c r="Q709" s="141"/>
      <c r="R709" s="141"/>
      <c r="S709" s="141"/>
      <c r="T709" s="141"/>
      <c r="U709" s="141"/>
      <c r="V709" s="141"/>
      <c r="W709" s="141"/>
      <c r="X709" s="141"/>
      <c r="Y709" s="141"/>
      <c r="Z709" s="141"/>
    </row>
    <row r="710" spans="1:26" ht="15" thickBot="1" x14ac:dyDescent="0.35">
      <c r="A710" s="141"/>
      <c r="B710" s="141"/>
      <c r="C710" s="141"/>
      <c r="D710" s="141"/>
      <c r="E710" s="141"/>
      <c r="F710" s="141"/>
      <c r="G710" s="141"/>
      <c r="H710" s="141"/>
      <c r="I710" s="141"/>
      <c r="J710" s="141"/>
      <c r="K710" s="141"/>
      <c r="L710" s="141"/>
      <c r="M710" s="141"/>
      <c r="N710" s="141"/>
      <c r="O710" s="141"/>
      <c r="P710" s="141"/>
      <c r="Q710" s="141"/>
      <c r="R710" s="141"/>
      <c r="S710" s="141"/>
      <c r="T710" s="141"/>
      <c r="U710" s="141"/>
      <c r="V710" s="141"/>
      <c r="W710" s="141"/>
      <c r="X710" s="141"/>
      <c r="Y710" s="141"/>
      <c r="Z710" s="141"/>
    </row>
    <row r="711" spans="1:26" ht="15" thickBot="1" x14ac:dyDescent="0.35">
      <c r="A711" s="141"/>
      <c r="B711" s="141"/>
      <c r="C711" s="141"/>
      <c r="D711" s="141"/>
      <c r="E711" s="141"/>
      <c r="F711" s="141"/>
      <c r="G711" s="141"/>
      <c r="H711" s="141"/>
      <c r="I711" s="141"/>
      <c r="J711" s="141"/>
      <c r="K711" s="141"/>
      <c r="L711" s="141"/>
      <c r="M711" s="141"/>
      <c r="N711" s="141"/>
      <c r="O711" s="141"/>
      <c r="P711" s="141"/>
      <c r="Q711" s="141"/>
      <c r="R711" s="141"/>
      <c r="S711" s="141"/>
      <c r="T711" s="141"/>
      <c r="U711" s="141"/>
      <c r="V711" s="141"/>
      <c r="W711" s="141"/>
      <c r="X711" s="141"/>
      <c r="Y711" s="141"/>
      <c r="Z711" s="141"/>
    </row>
    <row r="712" spans="1:26" ht="15" thickBot="1" x14ac:dyDescent="0.35">
      <c r="A712" s="141"/>
      <c r="B712" s="141"/>
      <c r="C712" s="141"/>
      <c r="D712" s="141"/>
      <c r="E712" s="141"/>
      <c r="F712" s="141"/>
      <c r="G712" s="141"/>
      <c r="H712" s="141"/>
      <c r="I712" s="141"/>
      <c r="J712" s="141"/>
      <c r="K712" s="141"/>
      <c r="L712" s="141"/>
      <c r="M712" s="141"/>
      <c r="N712" s="141"/>
      <c r="O712" s="141"/>
      <c r="P712" s="141"/>
      <c r="Q712" s="141"/>
      <c r="R712" s="141"/>
      <c r="S712" s="141"/>
      <c r="T712" s="141"/>
      <c r="U712" s="141"/>
      <c r="V712" s="141"/>
      <c r="W712" s="141"/>
      <c r="X712" s="141"/>
      <c r="Y712" s="141"/>
      <c r="Z712" s="141"/>
    </row>
    <row r="713" spans="1:26" ht="15" thickBot="1" x14ac:dyDescent="0.35">
      <c r="A713" s="141"/>
      <c r="B713" s="141"/>
      <c r="C713" s="141"/>
      <c r="D713" s="141"/>
      <c r="E713" s="141"/>
      <c r="F713" s="141"/>
      <c r="G713" s="141"/>
      <c r="H713" s="141"/>
      <c r="I713" s="141"/>
      <c r="J713" s="141"/>
      <c r="K713" s="141"/>
      <c r="L713" s="141"/>
      <c r="M713" s="141"/>
      <c r="N713" s="141"/>
      <c r="O713" s="141"/>
      <c r="P713" s="141"/>
      <c r="Q713" s="141"/>
      <c r="R713" s="141"/>
      <c r="S713" s="141"/>
      <c r="T713" s="141"/>
      <c r="U713" s="141"/>
      <c r="V713" s="141"/>
      <c r="W713" s="141"/>
      <c r="X713" s="141"/>
      <c r="Y713" s="141"/>
      <c r="Z713" s="141"/>
    </row>
    <row r="714" spans="1:26" ht="15" thickBot="1" x14ac:dyDescent="0.35">
      <c r="A714" s="141"/>
      <c r="B714" s="141"/>
      <c r="C714" s="141"/>
      <c r="D714" s="141"/>
      <c r="E714" s="141"/>
      <c r="F714" s="141"/>
      <c r="G714" s="141"/>
      <c r="H714" s="141"/>
      <c r="I714" s="141"/>
      <c r="J714" s="141"/>
      <c r="K714" s="141"/>
      <c r="L714" s="141"/>
      <c r="M714" s="141"/>
      <c r="N714" s="141"/>
      <c r="O714" s="141"/>
      <c r="P714" s="141"/>
      <c r="Q714" s="141"/>
      <c r="R714" s="141"/>
      <c r="S714" s="141"/>
      <c r="T714" s="141"/>
      <c r="U714" s="141"/>
      <c r="V714" s="141"/>
      <c r="W714" s="141"/>
      <c r="X714" s="141"/>
      <c r="Y714" s="141"/>
      <c r="Z714" s="141"/>
    </row>
    <row r="715" spans="1:26" ht="15" thickBot="1" x14ac:dyDescent="0.35">
      <c r="A715" s="141"/>
      <c r="B715" s="141"/>
      <c r="C715" s="141"/>
      <c r="D715" s="141"/>
      <c r="E715" s="141"/>
      <c r="F715" s="141"/>
      <c r="G715" s="141"/>
      <c r="H715" s="141"/>
      <c r="I715" s="141"/>
      <c r="J715" s="141"/>
      <c r="K715" s="141"/>
      <c r="L715" s="141"/>
      <c r="M715" s="141"/>
      <c r="N715" s="141"/>
      <c r="O715" s="141"/>
      <c r="P715" s="141"/>
      <c r="Q715" s="141"/>
      <c r="R715" s="141"/>
      <c r="S715" s="141"/>
      <c r="T715" s="141"/>
      <c r="U715" s="141"/>
      <c r="V715" s="141"/>
      <c r="W715" s="141"/>
      <c r="X715" s="141"/>
      <c r="Y715" s="141"/>
      <c r="Z715" s="141"/>
    </row>
    <row r="716" spans="1:26" ht="15" thickBot="1" x14ac:dyDescent="0.35">
      <c r="A716" s="141"/>
      <c r="B716" s="141"/>
      <c r="C716" s="141"/>
      <c r="D716" s="141"/>
      <c r="E716" s="141"/>
      <c r="F716" s="141"/>
      <c r="G716" s="141"/>
      <c r="H716" s="141"/>
      <c r="I716" s="141"/>
      <c r="J716" s="141"/>
      <c r="K716" s="141"/>
      <c r="L716" s="141"/>
      <c r="M716" s="141"/>
      <c r="N716" s="141"/>
      <c r="O716" s="141"/>
      <c r="P716" s="141"/>
      <c r="Q716" s="141"/>
      <c r="R716" s="141"/>
      <c r="S716" s="141"/>
      <c r="T716" s="141"/>
      <c r="U716" s="141"/>
      <c r="V716" s="141"/>
      <c r="W716" s="141"/>
      <c r="X716" s="141"/>
      <c r="Y716" s="141"/>
      <c r="Z716" s="141"/>
    </row>
    <row r="717" spans="1:26" ht="15" thickBot="1" x14ac:dyDescent="0.35">
      <c r="A717" s="141"/>
      <c r="B717" s="141"/>
      <c r="C717" s="141"/>
      <c r="D717" s="141"/>
      <c r="E717" s="141"/>
      <c r="F717" s="141"/>
      <c r="G717" s="141"/>
      <c r="H717" s="141"/>
      <c r="I717" s="141"/>
      <c r="J717" s="141"/>
      <c r="K717" s="141"/>
      <c r="L717" s="141"/>
      <c r="M717" s="141"/>
      <c r="N717" s="141"/>
      <c r="O717" s="141"/>
      <c r="P717" s="141"/>
      <c r="Q717" s="141"/>
      <c r="R717" s="141"/>
      <c r="S717" s="141"/>
      <c r="T717" s="141"/>
      <c r="U717" s="141"/>
      <c r="V717" s="141"/>
      <c r="W717" s="141"/>
      <c r="X717" s="141"/>
      <c r="Y717" s="141"/>
      <c r="Z717" s="141"/>
    </row>
    <row r="718" spans="1:26" ht="15" thickBot="1" x14ac:dyDescent="0.35">
      <c r="A718" s="141"/>
      <c r="B718" s="141"/>
      <c r="C718" s="141"/>
      <c r="D718" s="141"/>
      <c r="E718" s="141"/>
      <c r="F718" s="141"/>
      <c r="G718" s="141"/>
      <c r="H718" s="141"/>
      <c r="I718" s="141"/>
      <c r="J718" s="141"/>
      <c r="K718" s="141"/>
      <c r="L718" s="141"/>
      <c r="M718" s="141"/>
      <c r="N718" s="141"/>
      <c r="O718" s="141"/>
      <c r="P718" s="141"/>
      <c r="Q718" s="141"/>
      <c r="R718" s="141"/>
      <c r="S718" s="141"/>
      <c r="T718" s="141"/>
      <c r="U718" s="141"/>
      <c r="V718" s="141"/>
      <c r="W718" s="141"/>
      <c r="X718" s="141"/>
      <c r="Y718" s="141"/>
      <c r="Z718" s="141"/>
    </row>
    <row r="719" spans="1:26" ht="15" thickBot="1" x14ac:dyDescent="0.35">
      <c r="A719" s="141"/>
      <c r="B719" s="141"/>
      <c r="C719" s="141"/>
      <c r="D719" s="141"/>
      <c r="E719" s="141"/>
      <c r="F719" s="141"/>
      <c r="G719" s="141"/>
      <c r="H719" s="141"/>
      <c r="I719" s="141"/>
      <c r="J719" s="141"/>
      <c r="K719" s="141"/>
      <c r="L719" s="141"/>
      <c r="M719" s="141"/>
      <c r="N719" s="141"/>
      <c r="O719" s="141"/>
      <c r="P719" s="141"/>
      <c r="Q719" s="141"/>
      <c r="R719" s="141"/>
      <c r="S719" s="141"/>
      <c r="T719" s="141"/>
      <c r="U719" s="141"/>
      <c r="V719" s="141"/>
      <c r="W719" s="141"/>
      <c r="X719" s="141"/>
      <c r="Y719" s="141"/>
      <c r="Z719" s="141"/>
    </row>
    <row r="720" spans="1:26" ht="15" thickBot="1" x14ac:dyDescent="0.35">
      <c r="A720" s="141"/>
      <c r="B720" s="141"/>
      <c r="C720" s="141"/>
      <c r="D720" s="141"/>
      <c r="E720" s="141"/>
      <c r="F720" s="141"/>
      <c r="G720" s="141"/>
      <c r="H720" s="141"/>
      <c r="I720" s="141"/>
      <c r="J720" s="141"/>
      <c r="K720" s="141"/>
      <c r="L720" s="141"/>
      <c r="M720" s="141"/>
      <c r="N720" s="141"/>
      <c r="O720" s="141"/>
      <c r="P720" s="141"/>
      <c r="Q720" s="141"/>
      <c r="R720" s="141"/>
      <c r="S720" s="141"/>
      <c r="T720" s="141"/>
      <c r="U720" s="141"/>
      <c r="V720" s="141"/>
      <c r="W720" s="141"/>
      <c r="X720" s="141"/>
      <c r="Y720" s="141"/>
      <c r="Z720" s="141"/>
    </row>
    <row r="721" spans="1:26" ht="15" thickBot="1" x14ac:dyDescent="0.35">
      <c r="A721" s="141"/>
      <c r="B721" s="141"/>
      <c r="C721" s="141"/>
      <c r="D721" s="141"/>
      <c r="E721" s="141"/>
      <c r="F721" s="141"/>
      <c r="G721" s="141"/>
      <c r="H721" s="141"/>
      <c r="I721" s="141"/>
      <c r="J721" s="141"/>
      <c r="K721" s="141"/>
      <c r="L721" s="141"/>
      <c r="M721" s="141"/>
      <c r="N721" s="141"/>
      <c r="O721" s="141"/>
      <c r="P721" s="141"/>
      <c r="Q721" s="141"/>
      <c r="R721" s="141"/>
      <c r="S721" s="141"/>
      <c r="T721" s="141"/>
      <c r="U721" s="141"/>
      <c r="V721" s="141"/>
      <c r="W721" s="141"/>
      <c r="X721" s="141"/>
      <c r="Y721" s="141"/>
      <c r="Z721" s="141"/>
    </row>
    <row r="722" spans="1:26" ht="15" thickBot="1" x14ac:dyDescent="0.35">
      <c r="A722" s="141"/>
      <c r="B722" s="141"/>
      <c r="C722" s="141"/>
      <c r="D722" s="141"/>
      <c r="E722" s="141"/>
      <c r="F722" s="141"/>
      <c r="G722" s="141"/>
      <c r="H722" s="141"/>
      <c r="I722" s="141"/>
      <c r="J722" s="141"/>
      <c r="K722" s="141"/>
      <c r="L722" s="141"/>
      <c r="M722" s="141"/>
      <c r="N722" s="141"/>
      <c r="O722" s="141"/>
      <c r="P722" s="141"/>
      <c r="Q722" s="141"/>
      <c r="R722" s="141"/>
      <c r="S722" s="141"/>
      <c r="T722" s="141"/>
      <c r="U722" s="141"/>
      <c r="V722" s="141"/>
      <c r="W722" s="141"/>
      <c r="X722" s="141"/>
      <c r="Y722" s="141"/>
      <c r="Z722" s="141"/>
    </row>
    <row r="723" spans="1:26" ht="15" thickBot="1" x14ac:dyDescent="0.35">
      <c r="A723" s="141"/>
      <c r="B723" s="141"/>
      <c r="C723" s="141"/>
      <c r="D723" s="141"/>
      <c r="E723" s="141"/>
      <c r="F723" s="141"/>
      <c r="G723" s="141"/>
      <c r="H723" s="141"/>
      <c r="I723" s="141"/>
      <c r="J723" s="141"/>
      <c r="K723" s="141"/>
      <c r="L723" s="141"/>
      <c r="M723" s="141"/>
      <c r="N723" s="141"/>
      <c r="O723" s="141"/>
      <c r="P723" s="141"/>
      <c r="Q723" s="141"/>
      <c r="R723" s="141"/>
      <c r="S723" s="141"/>
      <c r="T723" s="141"/>
      <c r="U723" s="141"/>
      <c r="V723" s="141"/>
      <c r="W723" s="141"/>
      <c r="X723" s="141"/>
      <c r="Y723" s="141"/>
      <c r="Z723" s="141"/>
    </row>
    <row r="724" spans="1:26" ht="15" thickBot="1" x14ac:dyDescent="0.35">
      <c r="A724" s="141"/>
      <c r="B724" s="141"/>
      <c r="C724" s="141"/>
      <c r="D724" s="141"/>
      <c r="E724" s="141"/>
      <c r="F724" s="141"/>
      <c r="G724" s="141"/>
      <c r="H724" s="141"/>
      <c r="I724" s="141"/>
      <c r="J724" s="141"/>
      <c r="K724" s="141"/>
      <c r="L724" s="141"/>
      <c r="M724" s="141"/>
      <c r="N724" s="141"/>
      <c r="O724" s="141"/>
      <c r="P724" s="141"/>
      <c r="Q724" s="141"/>
      <c r="R724" s="141"/>
      <c r="S724" s="141"/>
      <c r="T724" s="141"/>
      <c r="U724" s="141"/>
      <c r="V724" s="141"/>
      <c r="W724" s="141"/>
      <c r="X724" s="141"/>
      <c r="Y724" s="141"/>
      <c r="Z724" s="141"/>
    </row>
    <row r="725" spans="1:26" ht="15" thickBot="1" x14ac:dyDescent="0.35">
      <c r="A725" s="141"/>
      <c r="B725" s="141"/>
      <c r="C725" s="141"/>
      <c r="D725" s="141"/>
      <c r="E725" s="141"/>
      <c r="F725" s="141"/>
      <c r="G725" s="141"/>
      <c r="H725" s="141"/>
      <c r="I725" s="141"/>
      <c r="J725" s="141"/>
      <c r="K725" s="141"/>
      <c r="L725" s="141"/>
      <c r="M725" s="141"/>
      <c r="N725" s="141"/>
      <c r="O725" s="141"/>
      <c r="P725" s="141"/>
      <c r="Q725" s="141"/>
      <c r="R725" s="141"/>
      <c r="S725" s="141"/>
      <c r="T725" s="141"/>
      <c r="U725" s="141"/>
      <c r="V725" s="141"/>
      <c r="W725" s="141"/>
      <c r="X725" s="141"/>
      <c r="Y725" s="141"/>
      <c r="Z725" s="141"/>
    </row>
    <row r="726" spans="1:26" ht="15" thickBot="1" x14ac:dyDescent="0.35">
      <c r="A726" s="141"/>
      <c r="B726" s="141"/>
      <c r="C726" s="141"/>
      <c r="D726" s="141"/>
      <c r="E726" s="141"/>
      <c r="F726" s="141"/>
      <c r="G726" s="141"/>
      <c r="H726" s="141"/>
      <c r="I726" s="141"/>
      <c r="J726" s="141"/>
      <c r="K726" s="141"/>
      <c r="L726" s="141"/>
      <c r="M726" s="141"/>
      <c r="N726" s="141"/>
      <c r="O726" s="141"/>
      <c r="P726" s="141"/>
      <c r="Q726" s="141"/>
      <c r="R726" s="141"/>
      <c r="S726" s="141"/>
      <c r="T726" s="141"/>
      <c r="U726" s="141"/>
      <c r="V726" s="141"/>
      <c r="W726" s="141"/>
      <c r="X726" s="141"/>
      <c r="Y726" s="141"/>
      <c r="Z726" s="141"/>
    </row>
    <row r="727" spans="1:26" ht="15" thickBot="1" x14ac:dyDescent="0.35">
      <c r="A727" s="141"/>
      <c r="B727" s="141"/>
      <c r="C727" s="141"/>
      <c r="D727" s="141"/>
      <c r="E727" s="141"/>
      <c r="F727" s="141"/>
      <c r="G727" s="141"/>
      <c r="H727" s="141"/>
      <c r="I727" s="141"/>
      <c r="J727" s="141"/>
      <c r="K727" s="141"/>
      <c r="L727" s="141"/>
      <c r="M727" s="141"/>
      <c r="N727" s="141"/>
      <c r="O727" s="141"/>
      <c r="P727" s="141"/>
      <c r="Q727" s="141"/>
      <c r="R727" s="141"/>
      <c r="S727" s="141"/>
      <c r="T727" s="141"/>
      <c r="U727" s="141"/>
      <c r="V727" s="141"/>
      <c r="W727" s="141"/>
      <c r="X727" s="141"/>
      <c r="Y727" s="141"/>
      <c r="Z727" s="141"/>
    </row>
    <row r="728" spans="1:26" ht="15" thickBot="1" x14ac:dyDescent="0.35">
      <c r="A728" s="141"/>
      <c r="B728" s="141"/>
      <c r="C728" s="141"/>
      <c r="D728" s="141"/>
      <c r="E728" s="141"/>
      <c r="F728" s="141"/>
      <c r="G728" s="141"/>
      <c r="H728" s="141"/>
      <c r="I728" s="141"/>
      <c r="J728" s="141"/>
      <c r="K728" s="141"/>
      <c r="L728" s="141"/>
      <c r="M728" s="141"/>
      <c r="N728" s="141"/>
      <c r="O728" s="141"/>
      <c r="P728" s="141"/>
      <c r="Q728" s="141"/>
      <c r="R728" s="141"/>
      <c r="S728" s="141"/>
      <c r="T728" s="141"/>
      <c r="U728" s="141"/>
      <c r="V728" s="141"/>
      <c r="W728" s="141"/>
      <c r="X728" s="141"/>
      <c r="Y728" s="141"/>
      <c r="Z728" s="141"/>
    </row>
    <row r="729" spans="1:26" ht="15" thickBot="1" x14ac:dyDescent="0.35">
      <c r="A729" s="141"/>
      <c r="B729" s="141"/>
      <c r="C729" s="141"/>
      <c r="D729" s="141"/>
      <c r="E729" s="141"/>
      <c r="F729" s="141"/>
      <c r="G729" s="141"/>
      <c r="H729" s="141"/>
      <c r="I729" s="141"/>
      <c r="J729" s="141"/>
      <c r="K729" s="141"/>
      <c r="L729" s="141"/>
      <c r="M729" s="141"/>
      <c r="N729" s="141"/>
      <c r="O729" s="141"/>
      <c r="P729" s="141"/>
      <c r="Q729" s="141"/>
      <c r="R729" s="141"/>
      <c r="S729" s="141"/>
      <c r="T729" s="141"/>
      <c r="U729" s="141"/>
      <c r="V729" s="141"/>
      <c r="W729" s="141"/>
      <c r="X729" s="141"/>
      <c r="Y729" s="141"/>
      <c r="Z729" s="141"/>
    </row>
    <row r="730" spans="1:26" ht="15" thickBot="1" x14ac:dyDescent="0.35">
      <c r="A730" s="141"/>
      <c r="B730" s="141"/>
      <c r="C730" s="141"/>
      <c r="D730" s="141"/>
      <c r="E730" s="141"/>
      <c r="F730" s="141"/>
      <c r="G730" s="141"/>
      <c r="H730" s="141"/>
      <c r="I730" s="141"/>
      <c r="J730" s="141"/>
      <c r="K730" s="141"/>
      <c r="L730" s="141"/>
      <c r="M730" s="141"/>
      <c r="N730" s="141"/>
      <c r="O730" s="141"/>
      <c r="P730" s="141"/>
      <c r="Q730" s="141"/>
      <c r="R730" s="141"/>
      <c r="S730" s="141"/>
      <c r="T730" s="141"/>
      <c r="U730" s="141"/>
      <c r="V730" s="141"/>
      <c r="W730" s="141"/>
      <c r="X730" s="141"/>
      <c r="Y730" s="141"/>
      <c r="Z730" s="141"/>
    </row>
    <row r="731" spans="1:26" ht="15" thickBot="1" x14ac:dyDescent="0.35">
      <c r="A731" s="141"/>
      <c r="B731" s="141"/>
      <c r="C731" s="141"/>
      <c r="D731" s="141"/>
      <c r="E731" s="141"/>
      <c r="F731" s="141"/>
      <c r="G731" s="141"/>
      <c r="H731" s="141"/>
      <c r="I731" s="141"/>
      <c r="J731" s="141"/>
      <c r="K731" s="141"/>
      <c r="L731" s="141"/>
      <c r="M731" s="141"/>
      <c r="N731" s="141"/>
      <c r="O731" s="141"/>
      <c r="P731" s="141"/>
      <c r="Q731" s="141"/>
      <c r="R731" s="141"/>
      <c r="S731" s="141"/>
      <c r="T731" s="141"/>
      <c r="U731" s="141"/>
      <c r="V731" s="141"/>
      <c r="W731" s="141"/>
      <c r="X731" s="141"/>
      <c r="Y731" s="141"/>
      <c r="Z731" s="141"/>
    </row>
    <row r="732" spans="1:26" ht="15" thickBot="1" x14ac:dyDescent="0.35">
      <c r="A732" s="141"/>
      <c r="B732" s="141"/>
      <c r="C732" s="141"/>
      <c r="D732" s="141"/>
      <c r="E732" s="141"/>
      <c r="F732" s="141"/>
      <c r="G732" s="141"/>
      <c r="H732" s="141"/>
      <c r="I732" s="141"/>
      <c r="J732" s="141"/>
      <c r="K732" s="141"/>
      <c r="L732" s="141"/>
      <c r="M732" s="141"/>
      <c r="N732" s="141"/>
      <c r="O732" s="141"/>
      <c r="P732" s="141"/>
      <c r="Q732" s="141"/>
      <c r="R732" s="141"/>
      <c r="S732" s="141"/>
      <c r="T732" s="141"/>
      <c r="U732" s="141"/>
      <c r="V732" s="141"/>
      <c r="W732" s="141"/>
      <c r="X732" s="141"/>
      <c r="Y732" s="141"/>
      <c r="Z732" s="141"/>
    </row>
    <row r="733" spans="1:26" ht="15" thickBot="1" x14ac:dyDescent="0.35">
      <c r="A733" s="141"/>
      <c r="B733" s="141"/>
      <c r="C733" s="141"/>
      <c r="D733" s="141"/>
      <c r="E733" s="141"/>
      <c r="F733" s="141"/>
      <c r="G733" s="141"/>
      <c r="H733" s="141"/>
      <c r="I733" s="141"/>
      <c r="J733" s="141"/>
      <c r="K733" s="141"/>
      <c r="L733" s="141"/>
      <c r="M733" s="141"/>
      <c r="N733" s="141"/>
      <c r="O733" s="141"/>
      <c r="P733" s="141"/>
      <c r="Q733" s="141"/>
      <c r="R733" s="141"/>
      <c r="S733" s="141"/>
      <c r="T733" s="141"/>
      <c r="U733" s="141"/>
      <c r="V733" s="141"/>
      <c r="W733" s="141"/>
      <c r="X733" s="141"/>
      <c r="Y733" s="141"/>
      <c r="Z733" s="141"/>
    </row>
    <row r="734" spans="1:26" ht="15" thickBot="1" x14ac:dyDescent="0.35">
      <c r="A734" s="141"/>
      <c r="B734" s="141"/>
      <c r="C734" s="141"/>
      <c r="D734" s="141"/>
      <c r="E734" s="141"/>
      <c r="F734" s="141"/>
      <c r="G734" s="141"/>
      <c r="H734" s="141"/>
      <c r="I734" s="141"/>
      <c r="J734" s="141"/>
      <c r="K734" s="141"/>
      <c r="L734" s="141"/>
      <c r="M734" s="141"/>
      <c r="N734" s="141"/>
      <c r="O734" s="141"/>
      <c r="P734" s="141"/>
      <c r="Q734" s="141"/>
      <c r="R734" s="141"/>
      <c r="S734" s="141"/>
      <c r="T734" s="141"/>
      <c r="U734" s="141"/>
      <c r="V734" s="141"/>
      <c r="W734" s="141"/>
      <c r="X734" s="141"/>
      <c r="Y734" s="141"/>
      <c r="Z734" s="141"/>
    </row>
    <row r="735" spans="1:26" ht="15" thickBot="1" x14ac:dyDescent="0.35">
      <c r="A735" s="141"/>
      <c r="B735" s="141"/>
      <c r="C735" s="141"/>
      <c r="D735" s="141"/>
      <c r="E735" s="141"/>
      <c r="F735" s="141"/>
      <c r="G735" s="141"/>
      <c r="H735" s="141"/>
      <c r="I735" s="141"/>
      <c r="J735" s="141"/>
      <c r="K735" s="141"/>
      <c r="L735" s="141"/>
      <c r="M735" s="141"/>
      <c r="N735" s="141"/>
      <c r="O735" s="141"/>
      <c r="P735" s="141"/>
      <c r="Q735" s="141"/>
      <c r="R735" s="141"/>
      <c r="S735" s="141"/>
      <c r="T735" s="141"/>
      <c r="U735" s="141"/>
      <c r="V735" s="141"/>
      <c r="W735" s="141"/>
      <c r="X735" s="141"/>
      <c r="Y735" s="141"/>
      <c r="Z735" s="141"/>
    </row>
    <row r="736" spans="1:26" ht="15" thickBot="1" x14ac:dyDescent="0.35">
      <c r="A736" s="141"/>
      <c r="B736" s="141"/>
      <c r="C736" s="141"/>
      <c r="D736" s="141"/>
      <c r="E736" s="141"/>
      <c r="F736" s="141"/>
      <c r="G736" s="141"/>
      <c r="H736" s="141"/>
      <c r="I736" s="141"/>
      <c r="J736" s="141"/>
      <c r="K736" s="141"/>
      <c r="L736" s="141"/>
      <c r="M736" s="141"/>
      <c r="N736" s="141"/>
      <c r="O736" s="141"/>
      <c r="P736" s="141"/>
      <c r="Q736" s="141"/>
      <c r="R736" s="141"/>
      <c r="S736" s="141"/>
      <c r="T736" s="141"/>
      <c r="U736" s="141"/>
      <c r="V736" s="141"/>
      <c r="W736" s="141"/>
      <c r="X736" s="141"/>
      <c r="Y736" s="141"/>
      <c r="Z736" s="141"/>
    </row>
    <row r="737" spans="1:26" ht="15" thickBot="1" x14ac:dyDescent="0.35">
      <c r="A737" s="141"/>
      <c r="B737" s="141"/>
      <c r="C737" s="141"/>
      <c r="D737" s="141"/>
      <c r="E737" s="141"/>
      <c r="F737" s="141"/>
      <c r="G737" s="141"/>
      <c r="H737" s="141"/>
      <c r="I737" s="141"/>
      <c r="J737" s="141"/>
      <c r="K737" s="141"/>
      <c r="L737" s="141"/>
      <c r="M737" s="141"/>
      <c r="N737" s="141"/>
      <c r="O737" s="141"/>
      <c r="P737" s="141"/>
      <c r="Q737" s="141"/>
      <c r="R737" s="141"/>
      <c r="S737" s="141"/>
      <c r="T737" s="141"/>
      <c r="U737" s="141"/>
      <c r="V737" s="141"/>
      <c r="W737" s="141"/>
      <c r="X737" s="141"/>
      <c r="Y737" s="141"/>
      <c r="Z737" s="141"/>
    </row>
    <row r="738" spans="1:26" ht="15" thickBot="1" x14ac:dyDescent="0.35">
      <c r="A738" s="141"/>
      <c r="B738" s="141"/>
      <c r="C738" s="141"/>
      <c r="D738" s="141"/>
      <c r="E738" s="141"/>
      <c r="F738" s="141"/>
      <c r="G738" s="141"/>
      <c r="H738" s="141"/>
      <c r="I738" s="141"/>
      <c r="J738" s="141"/>
      <c r="K738" s="141"/>
      <c r="L738" s="141"/>
      <c r="M738" s="141"/>
      <c r="N738" s="141"/>
      <c r="O738" s="141"/>
      <c r="P738" s="141"/>
      <c r="Q738" s="141"/>
      <c r="R738" s="141"/>
      <c r="S738" s="141"/>
      <c r="T738" s="141"/>
      <c r="U738" s="141"/>
      <c r="V738" s="141"/>
      <c r="W738" s="141"/>
      <c r="X738" s="141"/>
      <c r="Y738" s="141"/>
      <c r="Z738" s="141"/>
    </row>
    <row r="739" spans="1:26" ht="15" thickBot="1" x14ac:dyDescent="0.35">
      <c r="A739" s="141"/>
      <c r="B739" s="141"/>
      <c r="C739" s="141"/>
      <c r="D739" s="141"/>
      <c r="E739" s="141"/>
      <c r="F739" s="141"/>
      <c r="G739" s="141"/>
      <c r="H739" s="141"/>
      <c r="I739" s="141"/>
      <c r="J739" s="141"/>
      <c r="K739" s="141"/>
      <c r="L739" s="141"/>
      <c r="M739" s="141"/>
      <c r="N739" s="141"/>
      <c r="O739" s="141"/>
      <c r="P739" s="141"/>
      <c r="Q739" s="141"/>
      <c r="R739" s="141"/>
      <c r="S739" s="141"/>
      <c r="T739" s="141"/>
      <c r="U739" s="141"/>
      <c r="V739" s="141"/>
      <c r="W739" s="141"/>
      <c r="X739" s="141"/>
      <c r="Y739" s="141"/>
      <c r="Z739" s="141"/>
    </row>
    <row r="740" spans="1:26" ht="15" thickBot="1" x14ac:dyDescent="0.35">
      <c r="A740" s="141"/>
      <c r="B740" s="141"/>
      <c r="C740" s="141"/>
      <c r="D740" s="141"/>
      <c r="E740" s="141"/>
      <c r="F740" s="141"/>
      <c r="G740" s="141"/>
      <c r="H740" s="141"/>
      <c r="I740" s="141"/>
      <c r="J740" s="141"/>
      <c r="K740" s="141"/>
      <c r="L740" s="141"/>
      <c r="M740" s="141"/>
      <c r="N740" s="141"/>
      <c r="O740" s="141"/>
      <c r="P740" s="141"/>
      <c r="Q740" s="141"/>
      <c r="R740" s="141"/>
      <c r="S740" s="141"/>
      <c r="T740" s="141"/>
      <c r="U740" s="141"/>
      <c r="V740" s="141"/>
      <c r="W740" s="141"/>
      <c r="X740" s="141"/>
      <c r="Y740" s="141"/>
      <c r="Z740" s="141"/>
    </row>
    <row r="741" spans="1:26" ht="15" thickBot="1" x14ac:dyDescent="0.35">
      <c r="A741" s="141"/>
      <c r="B741" s="141"/>
      <c r="C741" s="141"/>
      <c r="D741" s="141"/>
      <c r="E741" s="141"/>
      <c r="F741" s="141"/>
      <c r="G741" s="141"/>
      <c r="H741" s="141"/>
      <c r="I741" s="141"/>
      <c r="J741" s="141"/>
      <c r="K741" s="141"/>
      <c r="L741" s="141"/>
      <c r="M741" s="141"/>
      <c r="N741" s="141"/>
      <c r="O741" s="141"/>
      <c r="P741" s="141"/>
      <c r="Q741" s="141"/>
      <c r="R741" s="141"/>
      <c r="S741" s="141"/>
      <c r="T741" s="141"/>
      <c r="U741" s="141"/>
      <c r="V741" s="141"/>
      <c r="W741" s="141"/>
      <c r="X741" s="141"/>
      <c r="Y741" s="141"/>
      <c r="Z741" s="141"/>
    </row>
    <row r="742" spans="1:26" ht="15" thickBot="1" x14ac:dyDescent="0.35">
      <c r="A742" s="141"/>
      <c r="B742" s="141"/>
      <c r="C742" s="141"/>
      <c r="D742" s="141"/>
      <c r="E742" s="141"/>
      <c r="F742" s="141"/>
      <c r="G742" s="141"/>
      <c r="H742" s="141"/>
      <c r="I742" s="141"/>
      <c r="J742" s="141"/>
      <c r="K742" s="141"/>
      <c r="L742" s="141"/>
      <c r="M742" s="141"/>
      <c r="N742" s="141"/>
      <c r="O742" s="141"/>
      <c r="P742" s="141"/>
      <c r="Q742" s="141"/>
      <c r="R742" s="141"/>
      <c r="S742" s="141"/>
      <c r="T742" s="141"/>
      <c r="U742" s="141"/>
      <c r="V742" s="141"/>
      <c r="W742" s="141"/>
      <c r="X742" s="141"/>
      <c r="Y742" s="141"/>
      <c r="Z742" s="141"/>
    </row>
    <row r="743" spans="1:26" ht="15" thickBot="1" x14ac:dyDescent="0.35">
      <c r="A743" s="141"/>
      <c r="B743" s="141"/>
      <c r="C743" s="141"/>
      <c r="D743" s="141"/>
      <c r="E743" s="141"/>
      <c r="F743" s="141"/>
      <c r="G743" s="141"/>
      <c r="H743" s="141"/>
      <c r="I743" s="141"/>
      <c r="J743" s="141"/>
      <c r="K743" s="141"/>
      <c r="L743" s="141"/>
      <c r="M743" s="141"/>
      <c r="N743" s="141"/>
      <c r="O743" s="141"/>
      <c r="P743" s="141"/>
      <c r="Q743" s="141"/>
      <c r="R743" s="141"/>
      <c r="S743" s="141"/>
      <c r="T743" s="141"/>
      <c r="U743" s="141"/>
      <c r="V743" s="141"/>
      <c r="W743" s="141"/>
      <c r="X743" s="141"/>
      <c r="Y743" s="141"/>
      <c r="Z743" s="141"/>
    </row>
    <row r="744" spans="1:26" ht="15" thickBot="1" x14ac:dyDescent="0.35">
      <c r="A744" s="141"/>
      <c r="B744" s="141"/>
      <c r="C744" s="141"/>
      <c r="D744" s="141"/>
      <c r="E744" s="141"/>
      <c r="F744" s="141"/>
      <c r="G744" s="141"/>
      <c r="H744" s="141"/>
      <c r="I744" s="141"/>
      <c r="J744" s="141"/>
      <c r="K744" s="141"/>
      <c r="L744" s="141"/>
      <c r="M744" s="141"/>
      <c r="N744" s="141"/>
      <c r="O744" s="141"/>
      <c r="P744" s="141"/>
      <c r="Q744" s="141"/>
      <c r="R744" s="141"/>
      <c r="S744" s="141"/>
      <c r="T744" s="141"/>
      <c r="U744" s="141"/>
      <c r="V744" s="141"/>
      <c r="W744" s="141"/>
      <c r="X744" s="141"/>
      <c r="Y744" s="141"/>
      <c r="Z744" s="141"/>
    </row>
    <row r="745" spans="1:26" ht="15" thickBot="1" x14ac:dyDescent="0.35">
      <c r="A745" s="141"/>
      <c r="B745" s="141"/>
      <c r="C745" s="141"/>
      <c r="D745" s="141"/>
      <c r="E745" s="141"/>
      <c r="F745" s="141"/>
      <c r="G745" s="141"/>
      <c r="H745" s="141"/>
      <c r="I745" s="141"/>
      <c r="J745" s="141"/>
      <c r="K745" s="141"/>
      <c r="L745" s="141"/>
      <c r="M745" s="141"/>
      <c r="N745" s="141"/>
      <c r="O745" s="141"/>
      <c r="P745" s="141"/>
      <c r="Q745" s="141"/>
      <c r="R745" s="141"/>
      <c r="S745" s="141"/>
      <c r="T745" s="141"/>
      <c r="U745" s="141"/>
      <c r="V745" s="141"/>
      <c r="W745" s="141"/>
      <c r="X745" s="141"/>
      <c r="Y745" s="141"/>
      <c r="Z745" s="141"/>
    </row>
    <row r="746" spans="1:26" ht="15" thickBot="1" x14ac:dyDescent="0.35">
      <c r="A746" s="141"/>
      <c r="B746" s="141"/>
      <c r="C746" s="141"/>
      <c r="D746" s="141"/>
      <c r="E746" s="141"/>
      <c r="F746" s="141"/>
      <c r="G746" s="141"/>
      <c r="H746" s="141"/>
      <c r="I746" s="141"/>
      <c r="J746" s="141"/>
      <c r="K746" s="141"/>
      <c r="L746" s="141"/>
      <c r="M746" s="141"/>
      <c r="N746" s="141"/>
      <c r="O746" s="141"/>
      <c r="P746" s="141"/>
      <c r="Q746" s="141"/>
      <c r="R746" s="141"/>
      <c r="S746" s="141"/>
      <c r="T746" s="141"/>
      <c r="U746" s="141"/>
      <c r="V746" s="141"/>
      <c r="W746" s="141"/>
      <c r="X746" s="141"/>
      <c r="Y746" s="141"/>
      <c r="Z746" s="141"/>
    </row>
    <row r="747" spans="1:26" ht="15" thickBot="1" x14ac:dyDescent="0.35">
      <c r="A747" s="141"/>
      <c r="B747" s="141"/>
      <c r="C747" s="141"/>
      <c r="D747" s="141"/>
      <c r="E747" s="141"/>
      <c r="F747" s="141"/>
      <c r="G747" s="141"/>
      <c r="H747" s="141"/>
      <c r="I747" s="141"/>
      <c r="J747" s="141"/>
      <c r="K747" s="141"/>
      <c r="L747" s="141"/>
      <c r="M747" s="141"/>
      <c r="N747" s="141"/>
      <c r="O747" s="141"/>
      <c r="P747" s="141"/>
      <c r="Q747" s="141"/>
      <c r="R747" s="141"/>
      <c r="S747" s="141"/>
      <c r="T747" s="141"/>
      <c r="U747" s="141"/>
      <c r="V747" s="141"/>
      <c r="W747" s="141"/>
      <c r="X747" s="141"/>
      <c r="Y747" s="141"/>
      <c r="Z747" s="141"/>
    </row>
    <row r="748" spans="1:26" ht="15" thickBot="1" x14ac:dyDescent="0.35">
      <c r="A748" s="141"/>
      <c r="B748" s="141"/>
      <c r="C748" s="141"/>
      <c r="D748" s="141"/>
      <c r="E748" s="141"/>
      <c r="F748" s="141"/>
      <c r="G748" s="141"/>
      <c r="H748" s="141"/>
      <c r="I748" s="141"/>
      <c r="J748" s="141"/>
      <c r="K748" s="141"/>
      <c r="L748" s="141"/>
      <c r="M748" s="141"/>
      <c r="N748" s="141"/>
      <c r="O748" s="141"/>
      <c r="P748" s="141"/>
      <c r="Q748" s="141"/>
      <c r="R748" s="141"/>
      <c r="S748" s="141"/>
      <c r="T748" s="141"/>
      <c r="U748" s="141"/>
      <c r="V748" s="141"/>
      <c r="W748" s="141"/>
      <c r="X748" s="141"/>
      <c r="Y748" s="141"/>
      <c r="Z748" s="141"/>
    </row>
    <row r="749" spans="1:26" ht="15" thickBot="1" x14ac:dyDescent="0.35">
      <c r="A749" s="141"/>
      <c r="B749" s="141"/>
      <c r="C749" s="141"/>
      <c r="D749" s="141"/>
      <c r="E749" s="141"/>
      <c r="F749" s="141"/>
      <c r="G749" s="141"/>
      <c r="H749" s="141"/>
      <c r="I749" s="141"/>
      <c r="J749" s="141"/>
      <c r="K749" s="141"/>
      <c r="L749" s="141"/>
      <c r="M749" s="141"/>
      <c r="N749" s="141"/>
      <c r="O749" s="141"/>
      <c r="P749" s="141"/>
      <c r="Q749" s="141"/>
      <c r="R749" s="141"/>
      <c r="S749" s="141"/>
      <c r="T749" s="141"/>
      <c r="U749" s="141"/>
      <c r="V749" s="141"/>
      <c r="W749" s="141"/>
      <c r="X749" s="141"/>
      <c r="Y749" s="141"/>
      <c r="Z749" s="141"/>
    </row>
    <row r="750" spans="1:26" ht="15" thickBot="1" x14ac:dyDescent="0.35">
      <c r="A750" s="141"/>
      <c r="B750" s="141"/>
      <c r="C750" s="141"/>
      <c r="D750" s="141"/>
      <c r="E750" s="141"/>
      <c r="F750" s="141"/>
      <c r="G750" s="141"/>
      <c r="H750" s="141"/>
      <c r="I750" s="141"/>
      <c r="J750" s="141"/>
      <c r="K750" s="141"/>
      <c r="L750" s="141"/>
      <c r="M750" s="141"/>
      <c r="N750" s="141"/>
      <c r="O750" s="141"/>
      <c r="P750" s="141"/>
      <c r="Q750" s="141"/>
      <c r="R750" s="141"/>
      <c r="S750" s="141"/>
      <c r="T750" s="141"/>
      <c r="U750" s="141"/>
      <c r="V750" s="141"/>
      <c r="W750" s="141"/>
      <c r="X750" s="141"/>
      <c r="Y750" s="141"/>
      <c r="Z750" s="141"/>
    </row>
    <row r="751" spans="1:26" ht="15" thickBot="1" x14ac:dyDescent="0.35">
      <c r="A751" s="141"/>
      <c r="B751" s="141"/>
      <c r="C751" s="141"/>
      <c r="D751" s="141"/>
      <c r="E751" s="141"/>
      <c r="F751" s="141"/>
      <c r="G751" s="141"/>
      <c r="H751" s="141"/>
      <c r="I751" s="141"/>
      <c r="J751" s="141"/>
      <c r="K751" s="141"/>
      <c r="L751" s="141"/>
      <c r="M751" s="141"/>
      <c r="N751" s="141"/>
      <c r="O751" s="141"/>
      <c r="P751" s="141"/>
      <c r="Q751" s="141"/>
      <c r="R751" s="141"/>
      <c r="S751" s="141"/>
      <c r="T751" s="141"/>
      <c r="U751" s="141"/>
      <c r="V751" s="141"/>
      <c r="W751" s="141"/>
      <c r="X751" s="141"/>
      <c r="Y751" s="141"/>
      <c r="Z751" s="141"/>
    </row>
    <row r="752" spans="1:26" ht="15" thickBot="1" x14ac:dyDescent="0.35">
      <c r="A752" s="141"/>
      <c r="B752" s="141"/>
      <c r="C752" s="141"/>
      <c r="D752" s="141"/>
      <c r="E752" s="141"/>
      <c r="F752" s="141"/>
      <c r="G752" s="141"/>
      <c r="H752" s="141"/>
      <c r="I752" s="141"/>
      <c r="J752" s="141"/>
      <c r="K752" s="141"/>
      <c r="L752" s="141"/>
      <c r="M752" s="141"/>
      <c r="N752" s="141"/>
      <c r="O752" s="141"/>
      <c r="P752" s="141"/>
      <c r="Q752" s="141"/>
      <c r="R752" s="141"/>
      <c r="S752" s="141"/>
      <c r="T752" s="141"/>
      <c r="U752" s="141"/>
      <c r="V752" s="141"/>
      <c r="W752" s="141"/>
      <c r="X752" s="141"/>
      <c r="Y752" s="141"/>
      <c r="Z752" s="141"/>
    </row>
    <row r="753" spans="1:26" ht="15" thickBot="1" x14ac:dyDescent="0.35">
      <c r="A753" s="141"/>
      <c r="B753" s="141"/>
      <c r="C753" s="141"/>
      <c r="D753" s="141"/>
      <c r="E753" s="141"/>
      <c r="F753" s="141"/>
      <c r="G753" s="141"/>
      <c r="H753" s="141"/>
      <c r="I753" s="141"/>
      <c r="J753" s="141"/>
      <c r="K753" s="141"/>
      <c r="L753" s="141"/>
      <c r="M753" s="141"/>
      <c r="N753" s="141"/>
      <c r="O753" s="141"/>
      <c r="P753" s="141"/>
      <c r="Q753" s="141"/>
      <c r="R753" s="141"/>
      <c r="S753" s="141"/>
      <c r="T753" s="141"/>
      <c r="U753" s="141"/>
      <c r="V753" s="141"/>
      <c r="W753" s="141"/>
      <c r="X753" s="141"/>
      <c r="Y753" s="141"/>
      <c r="Z753" s="141"/>
    </row>
    <row r="754" spans="1:26" ht="15" thickBot="1" x14ac:dyDescent="0.35">
      <c r="A754" s="141"/>
      <c r="B754" s="141"/>
      <c r="C754" s="141"/>
      <c r="D754" s="141"/>
      <c r="E754" s="141"/>
      <c r="F754" s="141"/>
      <c r="G754" s="141"/>
      <c r="H754" s="141"/>
      <c r="I754" s="141"/>
      <c r="J754" s="141"/>
      <c r="K754" s="141"/>
      <c r="L754" s="141"/>
      <c r="M754" s="141"/>
      <c r="N754" s="141"/>
      <c r="O754" s="141"/>
      <c r="P754" s="141"/>
      <c r="Q754" s="141"/>
      <c r="R754" s="141"/>
      <c r="S754" s="141"/>
      <c r="T754" s="141"/>
      <c r="U754" s="141"/>
      <c r="V754" s="141"/>
      <c r="W754" s="141"/>
      <c r="X754" s="141"/>
      <c r="Y754" s="141"/>
      <c r="Z754" s="141"/>
    </row>
    <row r="755" spans="1:26" ht="15" thickBot="1" x14ac:dyDescent="0.35">
      <c r="A755" s="141"/>
      <c r="B755" s="141"/>
      <c r="C755" s="141"/>
      <c r="D755" s="141"/>
      <c r="E755" s="141"/>
      <c r="F755" s="141"/>
      <c r="G755" s="141"/>
      <c r="H755" s="141"/>
      <c r="I755" s="141"/>
      <c r="J755" s="141"/>
      <c r="K755" s="141"/>
      <c r="L755" s="141"/>
      <c r="M755" s="141"/>
      <c r="N755" s="141"/>
      <c r="O755" s="141"/>
      <c r="P755" s="141"/>
      <c r="Q755" s="141"/>
      <c r="R755" s="141"/>
      <c r="S755" s="141"/>
      <c r="T755" s="141"/>
      <c r="U755" s="141"/>
      <c r="V755" s="141"/>
      <c r="W755" s="141"/>
      <c r="X755" s="141"/>
      <c r="Y755" s="141"/>
      <c r="Z755" s="141"/>
    </row>
    <row r="756" spans="1:26" ht="15" thickBot="1" x14ac:dyDescent="0.35">
      <c r="A756" s="141"/>
      <c r="B756" s="141"/>
      <c r="C756" s="141"/>
      <c r="D756" s="141"/>
      <c r="E756" s="141"/>
      <c r="F756" s="141"/>
      <c r="G756" s="141"/>
      <c r="H756" s="141"/>
      <c r="I756" s="141"/>
      <c r="J756" s="141"/>
      <c r="K756" s="141"/>
      <c r="L756" s="141"/>
      <c r="M756" s="141"/>
      <c r="N756" s="141"/>
      <c r="O756" s="141"/>
      <c r="P756" s="141"/>
      <c r="Q756" s="141"/>
      <c r="R756" s="141"/>
      <c r="S756" s="141"/>
      <c r="T756" s="141"/>
      <c r="U756" s="141"/>
      <c r="V756" s="141"/>
      <c r="W756" s="141"/>
      <c r="X756" s="141"/>
      <c r="Y756" s="141"/>
      <c r="Z756" s="141"/>
    </row>
    <row r="757" spans="1:26" ht="15" thickBot="1" x14ac:dyDescent="0.35">
      <c r="A757" s="141"/>
      <c r="B757" s="141"/>
      <c r="C757" s="141"/>
      <c r="D757" s="141"/>
      <c r="E757" s="141"/>
      <c r="F757" s="141"/>
      <c r="G757" s="141"/>
      <c r="H757" s="141"/>
      <c r="I757" s="141"/>
      <c r="J757" s="141"/>
      <c r="K757" s="141"/>
      <c r="L757" s="141"/>
      <c r="M757" s="141"/>
      <c r="N757" s="141"/>
      <c r="O757" s="141"/>
      <c r="P757" s="141"/>
      <c r="Q757" s="141"/>
      <c r="R757" s="141"/>
      <c r="S757" s="141"/>
      <c r="T757" s="141"/>
      <c r="U757" s="141"/>
      <c r="V757" s="141"/>
      <c r="W757" s="141"/>
      <c r="X757" s="141"/>
      <c r="Y757" s="141"/>
      <c r="Z757" s="141"/>
    </row>
    <row r="758" spans="1:26" ht="15" thickBot="1" x14ac:dyDescent="0.35">
      <c r="A758" s="141"/>
      <c r="B758" s="141"/>
      <c r="C758" s="141"/>
      <c r="D758" s="141"/>
      <c r="E758" s="141"/>
      <c r="F758" s="141"/>
      <c r="G758" s="141"/>
      <c r="H758" s="141"/>
      <c r="I758" s="141"/>
      <c r="J758" s="141"/>
      <c r="K758" s="141"/>
      <c r="L758" s="141"/>
      <c r="M758" s="141"/>
      <c r="N758" s="141"/>
      <c r="O758" s="141"/>
      <c r="P758" s="141"/>
      <c r="Q758" s="141"/>
      <c r="R758" s="141"/>
      <c r="S758" s="141"/>
      <c r="T758" s="141"/>
      <c r="U758" s="141"/>
      <c r="V758" s="141"/>
      <c r="W758" s="141"/>
      <c r="X758" s="141"/>
      <c r="Y758" s="141"/>
      <c r="Z758" s="141"/>
    </row>
    <row r="759" spans="1:26" ht="15" thickBot="1" x14ac:dyDescent="0.35">
      <c r="A759" s="141"/>
      <c r="B759" s="141"/>
      <c r="C759" s="141"/>
      <c r="D759" s="141"/>
      <c r="E759" s="141"/>
      <c r="F759" s="141"/>
      <c r="G759" s="141"/>
      <c r="H759" s="141"/>
      <c r="I759" s="141"/>
      <c r="J759" s="141"/>
      <c r="K759" s="141"/>
      <c r="L759" s="141"/>
      <c r="M759" s="141"/>
      <c r="N759" s="141"/>
      <c r="O759" s="141"/>
      <c r="P759" s="141"/>
      <c r="Q759" s="141"/>
      <c r="R759" s="141"/>
      <c r="S759" s="141"/>
      <c r="T759" s="141"/>
      <c r="U759" s="141"/>
      <c r="V759" s="141"/>
      <c r="W759" s="141"/>
      <c r="X759" s="141"/>
      <c r="Y759" s="141"/>
      <c r="Z759" s="141"/>
    </row>
    <row r="760" spans="1:26" ht="15" thickBot="1" x14ac:dyDescent="0.35">
      <c r="A760" s="141"/>
      <c r="B760" s="141"/>
      <c r="C760" s="141"/>
      <c r="D760" s="141"/>
      <c r="E760" s="141"/>
      <c r="F760" s="141"/>
      <c r="G760" s="141"/>
      <c r="H760" s="141"/>
      <c r="I760" s="141"/>
      <c r="J760" s="141"/>
      <c r="K760" s="141"/>
      <c r="L760" s="141"/>
      <c r="M760" s="141"/>
      <c r="N760" s="141"/>
      <c r="O760" s="141"/>
      <c r="P760" s="141"/>
      <c r="Q760" s="141"/>
      <c r="R760" s="141"/>
      <c r="S760" s="141"/>
      <c r="T760" s="141"/>
      <c r="U760" s="141"/>
      <c r="V760" s="141"/>
      <c r="W760" s="141"/>
      <c r="X760" s="141"/>
      <c r="Y760" s="141"/>
      <c r="Z760" s="141"/>
    </row>
    <row r="761" spans="1:26" ht="15" thickBot="1" x14ac:dyDescent="0.35">
      <c r="A761" s="141"/>
      <c r="B761" s="141"/>
      <c r="C761" s="141"/>
      <c r="D761" s="141"/>
      <c r="E761" s="141"/>
      <c r="F761" s="141"/>
      <c r="G761" s="141"/>
      <c r="H761" s="141"/>
      <c r="I761" s="141"/>
      <c r="J761" s="141"/>
      <c r="K761" s="141"/>
      <c r="L761" s="141"/>
      <c r="M761" s="141"/>
      <c r="N761" s="141"/>
      <c r="O761" s="141"/>
      <c r="P761" s="141"/>
      <c r="Q761" s="141"/>
      <c r="R761" s="141"/>
      <c r="S761" s="141"/>
      <c r="T761" s="141"/>
      <c r="U761" s="141"/>
      <c r="V761" s="141"/>
      <c r="W761" s="141"/>
      <c r="X761" s="141"/>
      <c r="Y761" s="141"/>
      <c r="Z761" s="141"/>
    </row>
    <row r="762" spans="1:26" ht="15" thickBot="1" x14ac:dyDescent="0.35">
      <c r="A762" s="141"/>
      <c r="B762" s="141"/>
      <c r="C762" s="141"/>
      <c r="D762" s="141"/>
      <c r="E762" s="141"/>
      <c r="F762" s="141"/>
      <c r="G762" s="141"/>
      <c r="H762" s="141"/>
      <c r="I762" s="141"/>
      <c r="J762" s="141"/>
      <c r="K762" s="141"/>
      <c r="L762" s="141"/>
      <c r="M762" s="141"/>
      <c r="N762" s="141"/>
      <c r="O762" s="141"/>
      <c r="P762" s="141"/>
      <c r="Q762" s="141"/>
      <c r="R762" s="141"/>
      <c r="S762" s="141"/>
      <c r="T762" s="141"/>
      <c r="U762" s="141"/>
      <c r="V762" s="141"/>
      <c r="W762" s="141"/>
      <c r="X762" s="141"/>
      <c r="Y762" s="141"/>
      <c r="Z762" s="141"/>
    </row>
    <row r="763" spans="1:26" ht="15" thickBot="1" x14ac:dyDescent="0.35">
      <c r="A763" s="141"/>
      <c r="B763" s="141"/>
      <c r="C763" s="141"/>
      <c r="D763" s="141"/>
      <c r="E763" s="141"/>
      <c r="F763" s="141"/>
      <c r="G763" s="141"/>
      <c r="H763" s="141"/>
      <c r="I763" s="141"/>
      <c r="J763" s="141"/>
      <c r="K763" s="141"/>
      <c r="L763" s="141"/>
      <c r="M763" s="141"/>
      <c r="N763" s="141"/>
      <c r="O763" s="141"/>
      <c r="P763" s="141"/>
      <c r="Q763" s="141"/>
      <c r="R763" s="141"/>
      <c r="S763" s="141"/>
      <c r="T763" s="141"/>
      <c r="U763" s="141"/>
      <c r="V763" s="141"/>
      <c r="W763" s="141"/>
      <c r="X763" s="141"/>
      <c r="Y763" s="141"/>
      <c r="Z763" s="141"/>
    </row>
    <row r="764" spans="1:26" ht="15" thickBot="1" x14ac:dyDescent="0.35">
      <c r="A764" s="141"/>
      <c r="B764" s="141"/>
      <c r="C764" s="141"/>
      <c r="D764" s="141"/>
      <c r="E764" s="141"/>
      <c r="F764" s="141"/>
      <c r="G764" s="141"/>
      <c r="H764" s="141"/>
      <c r="I764" s="141"/>
      <c r="J764" s="141"/>
      <c r="K764" s="141"/>
      <c r="L764" s="141"/>
      <c r="M764" s="141"/>
      <c r="N764" s="141"/>
      <c r="O764" s="141"/>
      <c r="P764" s="141"/>
      <c r="Q764" s="141"/>
      <c r="R764" s="141"/>
      <c r="S764" s="141"/>
      <c r="T764" s="141"/>
      <c r="U764" s="141"/>
      <c r="V764" s="141"/>
      <c r="W764" s="141"/>
      <c r="X764" s="141"/>
      <c r="Y764" s="141"/>
      <c r="Z764" s="141"/>
    </row>
    <row r="765" spans="1:26" ht="15" thickBot="1" x14ac:dyDescent="0.35">
      <c r="A765" s="141"/>
      <c r="B765" s="141"/>
      <c r="C765" s="141"/>
      <c r="D765" s="141"/>
      <c r="E765" s="141"/>
      <c r="F765" s="141"/>
      <c r="G765" s="141"/>
      <c r="H765" s="141"/>
      <c r="I765" s="141"/>
      <c r="J765" s="141"/>
      <c r="K765" s="141"/>
      <c r="L765" s="141"/>
      <c r="M765" s="141"/>
      <c r="N765" s="141"/>
      <c r="O765" s="141"/>
      <c r="P765" s="141"/>
      <c r="Q765" s="141"/>
      <c r="R765" s="141"/>
      <c r="S765" s="141"/>
      <c r="T765" s="141"/>
      <c r="U765" s="141"/>
      <c r="V765" s="141"/>
      <c r="W765" s="141"/>
      <c r="X765" s="141"/>
      <c r="Y765" s="141"/>
      <c r="Z765" s="141"/>
    </row>
    <row r="766" spans="1:26" ht="15" thickBot="1" x14ac:dyDescent="0.35">
      <c r="A766" s="141"/>
      <c r="B766" s="141"/>
      <c r="C766" s="141"/>
      <c r="D766" s="141"/>
      <c r="E766" s="141"/>
      <c r="F766" s="141"/>
      <c r="G766" s="141"/>
      <c r="H766" s="141"/>
      <c r="I766" s="141"/>
      <c r="J766" s="141"/>
      <c r="K766" s="141"/>
      <c r="L766" s="141"/>
      <c r="M766" s="141"/>
      <c r="N766" s="141"/>
      <c r="O766" s="141"/>
      <c r="P766" s="141"/>
      <c r="Q766" s="141"/>
      <c r="R766" s="141"/>
      <c r="S766" s="141"/>
      <c r="T766" s="141"/>
      <c r="U766" s="141"/>
      <c r="V766" s="141"/>
      <c r="W766" s="141"/>
      <c r="X766" s="141"/>
      <c r="Y766" s="141"/>
      <c r="Z766" s="141"/>
    </row>
    <row r="767" spans="1:26" ht="15" thickBot="1" x14ac:dyDescent="0.35">
      <c r="A767" s="141"/>
      <c r="B767" s="141"/>
      <c r="C767" s="141"/>
      <c r="D767" s="141"/>
      <c r="E767" s="141"/>
      <c r="F767" s="141"/>
      <c r="G767" s="141"/>
      <c r="H767" s="141"/>
      <c r="I767" s="141"/>
      <c r="J767" s="141"/>
      <c r="K767" s="141"/>
      <c r="L767" s="141"/>
      <c r="M767" s="141"/>
      <c r="N767" s="141"/>
      <c r="O767" s="141"/>
      <c r="P767" s="141"/>
      <c r="Q767" s="141"/>
      <c r="R767" s="141"/>
      <c r="S767" s="141"/>
      <c r="T767" s="141"/>
      <c r="U767" s="141"/>
      <c r="V767" s="141"/>
      <c r="W767" s="141"/>
      <c r="X767" s="141"/>
      <c r="Y767" s="141"/>
      <c r="Z767" s="141"/>
    </row>
    <row r="768" spans="1:26" ht="15" thickBot="1" x14ac:dyDescent="0.35">
      <c r="A768" s="141"/>
      <c r="B768" s="141"/>
      <c r="C768" s="141"/>
      <c r="D768" s="141"/>
      <c r="E768" s="141"/>
      <c r="F768" s="141"/>
      <c r="G768" s="141"/>
      <c r="H768" s="141"/>
      <c r="I768" s="141"/>
      <c r="J768" s="141"/>
      <c r="K768" s="141"/>
      <c r="L768" s="141"/>
      <c r="M768" s="141"/>
      <c r="N768" s="141"/>
      <c r="O768" s="141"/>
      <c r="P768" s="141"/>
      <c r="Q768" s="141"/>
      <c r="R768" s="141"/>
      <c r="S768" s="141"/>
      <c r="T768" s="141"/>
      <c r="U768" s="141"/>
      <c r="V768" s="141"/>
      <c r="W768" s="141"/>
      <c r="X768" s="141"/>
      <c r="Y768" s="141"/>
      <c r="Z768" s="141"/>
    </row>
    <row r="769" spans="1:26" ht="15" thickBot="1" x14ac:dyDescent="0.35">
      <c r="A769" s="141"/>
      <c r="B769" s="141"/>
      <c r="C769" s="141"/>
      <c r="D769" s="141"/>
      <c r="E769" s="141"/>
      <c r="F769" s="141"/>
      <c r="G769" s="141"/>
      <c r="H769" s="141"/>
      <c r="I769" s="141"/>
      <c r="J769" s="141"/>
      <c r="K769" s="141"/>
      <c r="L769" s="141"/>
      <c r="M769" s="141"/>
      <c r="N769" s="141"/>
      <c r="O769" s="141"/>
      <c r="P769" s="141"/>
      <c r="Q769" s="141"/>
      <c r="R769" s="141"/>
      <c r="S769" s="141"/>
      <c r="T769" s="141"/>
      <c r="U769" s="141"/>
      <c r="V769" s="141"/>
      <c r="W769" s="141"/>
      <c r="X769" s="141"/>
      <c r="Y769" s="141"/>
      <c r="Z769" s="141"/>
    </row>
    <row r="770" spans="1:26" ht="15" thickBot="1" x14ac:dyDescent="0.35">
      <c r="A770" s="141"/>
      <c r="B770" s="141"/>
      <c r="C770" s="141"/>
      <c r="D770" s="141"/>
      <c r="E770" s="141"/>
      <c r="F770" s="141"/>
      <c r="G770" s="141"/>
      <c r="H770" s="141"/>
      <c r="I770" s="141"/>
      <c r="J770" s="141"/>
      <c r="K770" s="141"/>
      <c r="L770" s="141"/>
      <c r="M770" s="141"/>
      <c r="N770" s="141"/>
      <c r="O770" s="141"/>
      <c r="P770" s="141"/>
      <c r="Q770" s="141"/>
      <c r="R770" s="141"/>
      <c r="S770" s="141"/>
      <c r="T770" s="141"/>
      <c r="U770" s="141"/>
      <c r="V770" s="141"/>
      <c r="W770" s="141"/>
      <c r="X770" s="141"/>
      <c r="Y770" s="141"/>
      <c r="Z770" s="141"/>
    </row>
    <row r="771" spans="1:26" ht="15" thickBot="1" x14ac:dyDescent="0.35">
      <c r="A771" s="141"/>
      <c r="B771" s="141"/>
      <c r="C771" s="141"/>
      <c r="D771" s="141"/>
      <c r="E771" s="141"/>
      <c r="F771" s="141"/>
      <c r="G771" s="141"/>
      <c r="H771" s="141"/>
      <c r="I771" s="141"/>
      <c r="J771" s="141"/>
      <c r="K771" s="141"/>
      <c r="L771" s="141"/>
      <c r="M771" s="141"/>
      <c r="N771" s="141"/>
      <c r="O771" s="141"/>
      <c r="P771" s="141"/>
      <c r="Q771" s="141"/>
      <c r="R771" s="141"/>
      <c r="S771" s="141"/>
      <c r="T771" s="141"/>
      <c r="U771" s="141"/>
      <c r="V771" s="141"/>
      <c r="W771" s="141"/>
      <c r="X771" s="141"/>
      <c r="Y771" s="141"/>
      <c r="Z771" s="141"/>
    </row>
    <row r="772" spans="1:26" ht="15" thickBot="1" x14ac:dyDescent="0.35">
      <c r="A772" s="141"/>
      <c r="B772" s="141"/>
      <c r="C772" s="141"/>
      <c r="D772" s="141"/>
      <c r="E772" s="141"/>
      <c r="F772" s="141"/>
      <c r="G772" s="141"/>
      <c r="H772" s="141"/>
      <c r="I772" s="141"/>
      <c r="J772" s="141"/>
      <c r="K772" s="141"/>
      <c r="L772" s="141"/>
      <c r="M772" s="141"/>
      <c r="N772" s="141"/>
      <c r="O772" s="141"/>
      <c r="P772" s="141"/>
      <c r="Q772" s="141"/>
      <c r="R772" s="141"/>
      <c r="S772" s="141"/>
      <c r="T772" s="141"/>
      <c r="U772" s="141"/>
      <c r="V772" s="141"/>
      <c r="W772" s="141"/>
      <c r="X772" s="141"/>
      <c r="Y772" s="141"/>
      <c r="Z772" s="141"/>
    </row>
    <row r="773" spans="1:26" ht="15" thickBot="1" x14ac:dyDescent="0.35">
      <c r="A773" s="141"/>
      <c r="B773" s="141"/>
      <c r="C773" s="141"/>
      <c r="D773" s="141"/>
      <c r="E773" s="141"/>
      <c r="F773" s="141"/>
      <c r="G773" s="141"/>
      <c r="H773" s="141"/>
      <c r="I773" s="141"/>
      <c r="J773" s="141"/>
      <c r="K773" s="141"/>
      <c r="L773" s="141"/>
      <c r="M773" s="141"/>
      <c r="N773" s="141"/>
      <c r="O773" s="141"/>
      <c r="P773" s="141"/>
      <c r="Q773" s="141"/>
      <c r="R773" s="141"/>
      <c r="S773" s="141"/>
      <c r="T773" s="141"/>
      <c r="U773" s="141"/>
      <c r="V773" s="141"/>
      <c r="W773" s="141"/>
      <c r="X773" s="141"/>
      <c r="Y773" s="141"/>
      <c r="Z773" s="141"/>
    </row>
    <row r="774" spans="1:26" ht="15" thickBot="1" x14ac:dyDescent="0.35">
      <c r="A774" s="141"/>
      <c r="B774" s="141"/>
      <c r="C774" s="141"/>
      <c r="D774" s="141"/>
      <c r="E774" s="141"/>
      <c r="F774" s="141"/>
      <c r="G774" s="141"/>
      <c r="H774" s="141"/>
      <c r="I774" s="141"/>
      <c r="J774" s="141"/>
      <c r="K774" s="141"/>
      <c r="L774" s="141"/>
      <c r="M774" s="141"/>
      <c r="N774" s="141"/>
      <c r="O774" s="141"/>
      <c r="P774" s="141"/>
      <c r="Q774" s="141"/>
      <c r="R774" s="141"/>
      <c r="S774" s="141"/>
      <c r="T774" s="141"/>
      <c r="U774" s="141"/>
      <c r="V774" s="141"/>
      <c r="W774" s="141"/>
      <c r="X774" s="141"/>
      <c r="Y774" s="141"/>
      <c r="Z774" s="141"/>
    </row>
    <row r="775" spans="1:26" ht="15" thickBot="1" x14ac:dyDescent="0.35">
      <c r="A775" s="141"/>
      <c r="B775" s="141"/>
      <c r="C775" s="141"/>
      <c r="D775" s="141"/>
      <c r="E775" s="141"/>
      <c r="F775" s="141"/>
      <c r="G775" s="141"/>
      <c r="H775" s="141"/>
      <c r="I775" s="141"/>
      <c r="J775" s="141"/>
      <c r="K775" s="141"/>
      <c r="L775" s="141"/>
      <c r="M775" s="141"/>
      <c r="N775" s="141"/>
      <c r="O775" s="141"/>
      <c r="P775" s="141"/>
      <c r="Q775" s="141"/>
      <c r="R775" s="141"/>
      <c r="S775" s="141"/>
      <c r="T775" s="141"/>
      <c r="U775" s="141"/>
      <c r="V775" s="141"/>
      <c r="W775" s="141"/>
      <c r="X775" s="141"/>
      <c r="Y775" s="141"/>
      <c r="Z775" s="141"/>
    </row>
    <row r="776" spans="1:26" ht="15" thickBot="1" x14ac:dyDescent="0.35">
      <c r="A776" s="141"/>
      <c r="B776" s="141"/>
      <c r="C776" s="141"/>
      <c r="D776" s="141"/>
      <c r="E776" s="141"/>
      <c r="F776" s="141"/>
      <c r="G776" s="141"/>
      <c r="H776" s="141"/>
      <c r="I776" s="141"/>
      <c r="J776" s="141"/>
      <c r="K776" s="141"/>
      <c r="L776" s="141"/>
      <c r="M776" s="141"/>
      <c r="N776" s="141"/>
      <c r="O776" s="141"/>
      <c r="P776" s="141"/>
      <c r="Q776" s="141"/>
      <c r="R776" s="141"/>
      <c r="S776" s="141"/>
      <c r="T776" s="141"/>
      <c r="U776" s="141"/>
      <c r="V776" s="141"/>
      <c r="W776" s="141"/>
      <c r="X776" s="141"/>
      <c r="Y776" s="141"/>
      <c r="Z776" s="141"/>
    </row>
    <row r="777" spans="1:26" ht="15" thickBot="1" x14ac:dyDescent="0.35">
      <c r="A777" s="141"/>
      <c r="B777" s="141"/>
      <c r="C777" s="141"/>
      <c r="D777" s="141"/>
      <c r="E777" s="141"/>
      <c r="F777" s="141"/>
      <c r="G777" s="141"/>
      <c r="H777" s="141"/>
      <c r="I777" s="141"/>
      <c r="J777" s="141"/>
      <c r="K777" s="141"/>
      <c r="L777" s="141"/>
      <c r="M777" s="141"/>
      <c r="N777" s="141"/>
      <c r="O777" s="141"/>
      <c r="P777" s="141"/>
      <c r="Q777" s="141"/>
      <c r="R777" s="141"/>
      <c r="S777" s="141"/>
      <c r="T777" s="141"/>
      <c r="U777" s="141"/>
      <c r="V777" s="141"/>
      <c r="W777" s="141"/>
      <c r="X777" s="141"/>
      <c r="Y777" s="141"/>
      <c r="Z777" s="141"/>
    </row>
    <row r="778" spans="1:26" ht="15" thickBot="1" x14ac:dyDescent="0.35">
      <c r="A778" s="141"/>
      <c r="B778" s="141"/>
      <c r="C778" s="141"/>
      <c r="D778" s="141"/>
      <c r="E778" s="141"/>
      <c r="F778" s="141"/>
      <c r="G778" s="141"/>
      <c r="H778" s="141"/>
      <c r="I778" s="141"/>
      <c r="J778" s="141"/>
      <c r="K778" s="141"/>
      <c r="L778" s="141"/>
      <c r="M778" s="141"/>
      <c r="N778" s="141"/>
      <c r="O778" s="141"/>
      <c r="P778" s="141"/>
      <c r="Q778" s="141"/>
      <c r="R778" s="141"/>
      <c r="S778" s="141"/>
      <c r="T778" s="141"/>
      <c r="U778" s="141"/>
      <c r="V778" s="141"/>
      <c r="W778" s="141"/>
      <c r="X778" s="141"/>
      <c r="Y778" s="141"/>
      <c r="Z778" s="141"/>
    </row>
    <row r="779" spans="1:26" ht="15" thickBot="1" x14ac:dyDescent="0.35">
      <c r="A779" s="141"/>
      <c r="B779" s="141"/>
      <c r="C779" s="141"/>
      <c r="D779" s="141"/>
      <c r="E779" s="141"/>
      <c r="F779" s="141"/>
      <c r="G779" s="141"/>
      <c r="H779" s="141"/>
      <c r="I779" s="141"/>
      <c r="J779" s="141"/>
      <c r="K779" s="141"/>
      <c r="L779" s="141"/>
      <c r="M779" s="141"/>
      <c r="N779" s="141"/>
      <c r="O779" s="141"/>
      <c r="P779" s="141"/>
      <c r="Q779" s="141"/>
      <c r="R779" s="141"/>
      <c r="S779" s="141"/>
      <c r="T779" s="141"/>
      <c r="U779" s="141"/>
      <c r="V779" s="141"/>
      <c r="W779" s="141"/>
      <c r="X779" s="141"/>
      <c r="Y779" s="141"/>
      <c r="Z779" s="141"/>
    </row>
    <row r="780" spans="1:26" ht="15" thickBot="1" x14ac:dyDescent="0.35">
      <c r="A780" s="141"/>
      <c r="B780" s="141"/>
      <c r="C780" s="141"/>
      <c r="D780" s="141"/>
      <c r="E780" s="141"/>
      <c r="F780" s="141"/>
      <c r="G780" s="141"/>
      <c r="H780" s="141"/>
      <c r="I780" s="141"/>
      <c r="J780" s="141"/>
      <c r="K780" s="141"/>
      <c r="L780" s="141"/>
      <c r="M780" s="141"/>
      <c r="N780" s="141"/>
      <c r="O780" s="141"/>
      <c r="P780" s="141"/>
      <c r="Q780" s="141"/>
      <c r="R780" s="141"/>
      <c r="S780" s="141"/>
      <c r="T780" s="141"/>
      <c r="U780" s="141"/>
      <c r="V780" s="141"/>
      <c r="W780" s="141"/>
      <c r="X780" s="141"/>
      <c r="Y780" s="141"/>
      <c r="Z780" s="141"/>
    </row>
    <row r="781" spans="1:26" ht="15" thickBot="1" x14ac:dyDescent="0.35">
      <c r="A781" s="141"/>
      <c r="B781" s="141"/>
      <c r="C781" s="141"/>
      <c r="D781" s="141"/>
      <c r="E781" s="141"/>
      <c r="F781" s="141"/>
      <c r="G781" s="141"/>
      <c r="H781" s="141"/>
      <c r="I781" s="141"/>
      <c r="J781" s="141"/>
      <c r="K781" s="141"/>
      <c r="L781" s="141"/>
      <c r="M781" s="141"/>
      <c r="N781" s="141"/>
      <c r="O781" s="141"/>
      <c r="P781" s="141"/>
      <c r="Q781" s="141"/>
      <c r="R781" s="141"/>
      <c r="S781" s="141"/>
      <c r="T781" s="141"/>
      <c r="U781" s="141"/>
      <c r="V781" s="141"/>
      <c r="W781" s="141"/>
      <c r="X781" s="141"/>
      <c r="Y781" s="141"/>
      <c r="Z781" s="141"/>
    </row>
    <row r="782" spans="1:26" ht="15" thickBot="1" x14ac:dyDescent="0.35">
      <c r="A782" s="141"/>
      <c r="B782" s="141"/>
      <c r="C782" s="141"/>
      <c r="D782" s="141"/>
      <c r="E782" s="141"/>
      <c r="F782" s="141"/>
      <c r="G782" s="141"/>
      <c r="H782" s="141"/>
      <c r="I782" s="141"/>
      <c r="J782" s="141"/>
      <c r="K782" s="141"/>
      <c r="L782" s="141"/>
      <c r="M782" s="141"/>
      <c r="N782" s="141"/>
      <c r="O782" s="141"/>
      <c r="P782" s="141"/>
      <c r="Q782" s="141"/>
      <c r="R782" s="141"/>
      <c r="S782" s="141"/>
      <c r="T782" s="141"/>
      <c r="U782" s="141"/>
      <c r="V782" s="141"/>
      <c r="W782" s="141"/>
      <c r="X782" s="141"/>
      <c r="Y782" s="141"/>
      <c r="Z782" s="141"/>
    </row>
    <row r="783" spans="1:26" ht="15" thickBot="1" x14ac:dyDescent="0.35">
      <c r="A783" s="141"/>
      <c r="B783" s="141"/>
      <c r="C783" s="141"/>
      <c r="D783" s="141"/>
      <c r="E783" s="141"/>
      <c r="F783" s="141"/>
      <c r="G783" s="141"/>
      <c r="H783" s="141"/>
      <c r="I783" s="141"/>
      <c r="J783" s="141"/>
      <c r="K783" s="141"/>
      <c r="L783" s="141"/>
      <c r="M783" s="141"/>
      <c r="N783" s="141"/>
      <c r="O783" s="141"/>
      <c r="P783" s="141"/>
      <c r="Q783" s="141"/>
      <c r="R783" s="141"/>
      <c r="S783" s="141"/>
      <c r="T783" s="141"/>
      <c r="U783" s="141"/>
      <c r="V783" s="141"/>
      <c r="W783" s="141"/>
      <c r="X783" s="141"/>
      <c r="Y783" s="141"/>
      <c r="Z783" s="141"/>
    </row>
    <row r="784" spans="1:26" ht="15" thickBot="1" x14ac:dyDescent="0.35">
      <c r="A784" s="141"/>
      <c r="B784" s="141"/>
      <c r="C784" s="141"/>
      <c r="D784" s="141"/>
      <c r="E784" s="141"/>
      <c r="F784" s="141"/>
      <c r="G784" s="141"/>
      <c r="H784" s="141"/>
      <c r="I784" s="141"/>
      <c r="J784" s="141"/>
      <c r="K784" s="141"/>
      <c r="L784" s="141"/>
      <c r="M784" s="141"/>
      <c r="N784" s="141"/>
      <c r="O784" s="141"/>
      <c r="P784" s="141"/>
      <c r="Q784" s="141"/>
      <c r="R784" s="141"/>
      <c r="S784" s="141"/>
      <c r="T784" s="141"/>
      <c r="U784" s="141"/>
      <c r="V784" s="141"/>
      <c r="W784" s="141"/>
      <c r="X784" s="141"/>
      <c r="Y784" s="141"/>
      <c r="Z784" s="141"/>
    </row>
    <row r="785" spans="1:26" ht="15" thickBot="1" x14ac:dyDescent="0.35">
      <c r="A785" s="141"/>
      <c r="B785" s="141"/>
      <c r="C785" s="141"/>
      <c r="D785" s="141"/>
      <c r="E785" s="141"/>
      <c r="F785" s="141"/>
      <c r="G785" s="141"/>
      <c r="H785" s="141"/>
      <c r="I785" s="141"/>
      <c r="J785" s="141"/>
      <c r="K785" s="141"/>
      <c r="L785" s="141"/>
      <c r="M785" s="141"/>
      <c r="N785" s="141"/>
      <c r="O785" s="141"/>
      <c r="P785" s="141"/>
      <c r="Q785" s="141"/>
      <c r="R785" s="141"/>
      <c r="S785" s="141"/>
      <c r="T785" s="141"/>
      <c r="U785" s="141"/>
      <c r="V785" s="141"/>
      <c r="W785" s="141"/>
      <c r="X785" s="141"/>
      <c r="Y785" s="141"/>
      <c r="Z785" s="141"/>
    </row>
    <row r="786" spans="1:26" ht="15" thickBot="1" x14ac:dyDescent="0.35">
      <c r="A786" s="141"/>
      <c r="B786" s="141"/>
      <c r="C786" s="141"/>
      <c r="D786" s="141"/>
      <c r="E786" s="141"/>
      <c r="F786" s="141"/>
      <c r="G786" s="141"/>
      <c r="H786" s="141"/>
      <c r="I786" s="141"/>
      <c r="J786" s="141"/>
      <c r="K786" s="141"/>
      <c r="L786" s="141"/>
      <c r="M786" s="141"/>
      <c r="N786" s="141"/>
      <c r="O786" s="141"/>
      <c r="P786" s="141"/>
      <c r="Q786" s="141"/>
      <c r="R786" s="141"/>
      <c r="S786" s="141"/>
      <c r="T786" s="141"/>
      <c r="U786" s="141"/>
      <c r="V786" s="141"/>
      <c r="W786" s="141"/>
      <c r="X786" s="141"/>
      <c r="Y786" s="141"/>
      <c r="Z786" s="141"/>
    </row>
    <row r="787" spans="1:26" ht="15" thickBot="1" x14ac:dyDescent="0.35">
      <c r="A787" s="141"/>
      <c r="B787" s="141"/>
      <c r="C787" s="141"/>
      <c r="D787" s="141"/>
      <c r="E787" s="141"/>
      <c r="F787" s="141"/>
      <c r="G787" s="141"/>
      <c r="H787" s="141"/>
      <c r="I787" s="141"/>
      <c r="J787" s="141"/>
      <c r="K787" s="141"/>
      <c r="L787" s="141"/>
      <c r="M787" s="141"/>
      <c r="N787" s="141"/>
      <c r="O787" s="141"/>
      <c r="P787" s="141"/>
      <c r="Q787" s="141"/>
      <c r="R787" s="141"/>
      <c r="S787" s="141"/>
      <c r="T787" s="141"/>
      <c r="U787" s="141"/>
      <c r="V787" s="141"/>
      <c r="W787" s="141"/>
      <c r="X787" s="141"/>
      <c r="Y787" s="141"/>
      <c r="Z787" s="141"/>
    </row>
    <row r="788" spans="1:26" ht="15" thickBot="1" x14ac:dyDescent="0.35">
      <c r="A788" s="141"/>
      <c r="B788" s="141"/>
      <c r="C788" s="141"/>
      <c r="D788" s="141"/>
      <c r="E788" s="141"/>
      <c r="F788" s="141"/>
      <c r="G788" s="141"/>
      <c r="H788" s="141"/>
      <c r="I788" s="141"/>
      <c r="J788" s="141"/>
      <c r="K788" s="141"/>
      <c r="L788" s="141"/>
      <c r="M788" s="141"/>
      <c r="N788" s="141"/>
      <c r="O788" s="141"/>
      <c r="P788" s="141"/>
      <c r="Q788" s="141"/>
      <c r="R788" s="141"/>
      <c r="S788" s="141"/>
      <c r="T788" s="141"/>
      <c r="U788" s="141"/>
      <c r="V788" s="141"/>
      <c r="W788" s="141"/>
      <c r="X788" s="141"/>
      <c r="Y788" s="141"/>
      <c r="Z788" s="141"/>
    </row>
    <row r="789" spans="1:26" ht="15" thickBot="1" x14ac:dyDescent="0.35">
      <c r="A789" s="141"/>
      <c r="B789" s="141"/>
      <c r="C789" s="141"/>
      <c r="D789" s="141"/>
      <c r="E789" s="141"/>
      <c r="F789" s="141"/>
      <c r="G789" s="141"/>
      <c r="H789" s="141"/>
      <c r="I789" s="141"/>
      <c r="J789" s="141"/>
      <c r="K789" s="141"/>
      <c r="L789" s="141"/>
      <c r="M789" s="141"/>
      <c r="N789" s="141"/>
      <c r="O789" s="141"/>
      <c r="P789" s="141"/>
      <c r="Q789" s="141"/>
      <c r="R789" s="141"/>
      <c r="S789" s="141"/>
      <c r="T789" s="141"/>
      <c r="U789" s="141"/>
      <c r="V789" s="141"/>
      <c r="W789" s="141"/>
      <c r="X789" s="141"/>
      <c r="Y789" s="141"/>
      <c r="Z789" s="141"/>
    </row>
    <row r="790" spans="1:26" ht="15" thickBot="1" x14ac:dyDescent="0.35">
      <c r="A790" s="141"/>
      <c r="B790" s="141"/>
      <c r="C790" s="141"/>
      <c r="D790" s="141"/>
      <c r="E790" s="141"/>
      <c r="F790" s="141"/>
      <c r="G790" s="141"/>
      <c r="H790" s="141"/>
      <c r="I790" s="141"/>
      <c r="J790" s="141"/>
      <c r="K790" s="141"/>
      <c r="L790" s="141"/>
      <c r="M790" s="141"/>
      <c r="N790" s="141"/>
      <c r="O790" s="141"/>
      <c r="P790" s="141"/>
      <c r="Q790" s="141"/>
      <c r="R790" s="141"/>
      <c r="S790" s="141"/>
      <c r="T790" s="141"/>
      <c r="U790" s="141"/>
      <c r="V790" s="141"/>
      <c r="W790" s="141"/>
      <c r="X790" s="141"/>
      <c r="Y790" s="141"/>
      <c r="Z790" s="141"/>
    </row>
    <row r="791" spans="1:26" ht="15" thickBot="1" x14ac:dyDescent="0.35">
      <c r="A791" s="141"/>
      <c r="B791" s="141"/>
      <c r="C791" s="141"/>
      <c r="D791" s="141"/>
      <c r="E791" s="141"/>
      <c r="F791" s="141"/>
      <c r="G791" s="141"/>
      <c r="H791" s="141"/>
      <c r="I791" s="141"/>
      <c r="J791" s="141"/>
      <c r="K791" s="141"/>
      <c r="L791" s="141"/>
      <c r="M791" s="141"/>
      <c r="N791" s="141"/>
      <c r="O791" s="141"/>
      <c r="P791" s="141"/>
      <c r="Q791" s="141"/>
      <c r="R791" s="141"/>
      <c r="S791" s="141"/>
      <c r="T791" s="141"/>
      <c r="U791" s="141"/>
      <c r="V791" s="141"/>
      <c r="W791" s="141"/>
      <c r="X791" s="141"/>
      <c r="Y791" s="141"/>
      <c r="Z791" s="141"/>
    </row>
    <row r="792" spans="1:26" ht="15" thickBot="1" x14ac:dyDescent="0.35">
      <c r="A792" s="141"/>
      <c r="B792" s="141"/>
      <c r="C792" s="141"/>
      <c r="D792" s="141"/>
      <c r="E792" s="141"/>
      <c r="F792" s="141"/>
      <c r="G792" s="141"/>
      <c r="H792" s="141"/>
      <c r="I792" s="141"/>
      <c r="J792" s="141"/>
      <c r="K792" s="141"/>
      <c r="L792" s="141"/>
      <c r="M792" s="141"/>
      <c r="N792" s="141"/>
      <c r="O792" s="141"/>
      <c r="P792" s="141"/>
      <c r="Q792" s="141"/>
      <c r="R792" s="141"/>
      <c r="S792" s="141"/>
      <c r="T792" s="141"/>
      <c r="U792" s="141"/>
      <c r="V792" s="141"/>
      <c r="W792" s="141"/>
      <c r="X792" s="141"/>
      <c r="Y792" s="141"/>
      <c r="Z792" s="141"/>
    </row>
    <row r="793" spans="1:26" ht="15" thickBot="1" x14ac:dyDescent="0.35">
      <c r="A793" s="141"/>
      <c r="B793" s="141"/>
      <c r="C793" s="141"/>
      <c r="D793" s="141"/>
      <c r="E793" s="141"/>
      <c r="F793" s="141"/>
      <c r="G793" s="141"/>
      <c r="H793" s="141"/>
      <c r="I793" s="141"/>
      <c r="J793" s="141"/>
      <c r="K793" s="141"/>
      <c r="L793" s="141"/>
      <c r="M793" s="141"/>
      <c r="N793" s="141"/>
      <c r="O793" s="141"/>
      <c r="P793" s="141"/>
      <c r="Q793" s="141"/>
      <c r="R793" s="141"/>
      <c r="S793" s="141"/>
      <c r="T793" s="141"/>
      <c r="U793" s="141"/>
      <c r="V793" s="141"/>
      <c r="W793" s="141"/>
      <c r="X793" s="141"/>
      <c r="Y793" s="141"/>
      <c r="Z793" s="141"/>
    </row>
    <row r="794" spans="1:26" ht="15" thickBot="1" x14ac:dyDescent="0.35">
      <c r="A794" s="141"/>
      <c r="B794" s="141"/>
      <c r="C794" s="141"/>
      <c r="D794" s="141"/>
      <c r="E794" s="141"/>
      <c r="F794" s="141"/>
      <c r="G794" s="141"/>
      <c r="H794" s="141"/>
      <c r="I794" s="141"/>
      <c r="J794" s="141"/>
      <c r="K794" s="141"/>
      <c r="L794" s="141"/>
      <c r="M794" s="141"/>
      <c r="N794" s="141"/>
      <c r="O794" s="141"/>
      <c r="P794" s="141"/>
      <c r="Q794" s="141"/>
      <c r="R794" s="141"/>
      <c r="S794" s="141"/>
      <c r="T794" s="141"/>
      <c r="U794" s="141"/>
      <c r="V794" s="141"/>
      <c r="W794" s="141"/>
      <c r="X794" s="141"/>
      <c r="Y794" s="141"/>
      <c r="Z794" s="141"/>
    </row>
    <row r="795" spans="1:26" ht="15" thickBot="1" x14ac:dyDescent="0.35">
      <c r="A795" s="141"/>
      <c r="B795" s="141"/>
      <c r="C795" s="141"/>
      <c r="D795" s="141"/>
      <c r="E795" s="141"/>
      <c r="F795" s="141"/>
      <c r="G795" s="141"/>
      <c r="H795" s="141"/>
      <c r="I795" s="141"/>
      <c r="J795" s="141"/>
      <c r="K795" s="141"/>
      <c r="L795" s="141"/>
      <c r="M795" s="141"/>
      <c r="N795" s="141"/>
      <c r="O795" s="141"/>
      <c r="P795" s="141"/>
      <c r="Q795" s="141"/>
      <c r="R795" s="141"/>
      <c r="S795" s="141"/>
      <c r="T795" s="141"/>
      <c r="U795" s="141"/>
      <c r="V795" s="141"/>
      <c r="W795" s="141"/>
      <c r="X795" s="141"/>
      <c r="Y795" s="141"/>
      <c r="Z795" s="141"/>
    </row>
    <row r="796" spans="1:26" ht="15" thickBot="1" x14ac:dyDescent="0.35">
      <c r="A796" s="141"/>
      <c r="B796" s="141"/>
      <c r="C796" s="141"/>
      <c r="D796" s="141"/>
      <c r="E796" s="141"/>
      <c r="F796" s="141"/>
      <c r="G796" s="141"/>
      <c r="H796" s="141"/>
      <c r="I796" s="141"/>
      <c r="J796" s="141"/>
      <c r="K796" s="141"/>
      <c r="L796" s="141"/>
      <c r="M796" s="141"/>
      <c r="N796" s="141"/>
      <c r="O796" s="141"/>
      <c r="P796" s="141"/>
      <c r="Q796" s="141"/>
      <c r="R796" s="141"/>
      <c r="S796" s="141"/>
      <c r="T796" s="141"/>
      <c r="U796" s="141"/>
      <c r="V796" s="141"/>
      <c r="W796" s="141"/>
      <c r="X796" s="141"/>
      <c r="Y796" s="141"/>
      <c r="Z796" s="141"/>
    </row>
    <row r="797" spans="1:26" ht="15" thickBot="1" x14ac:dyDescent="0.35">
      <c r="A797" s="141"/>
      <c r="B797" s="141"/>
      <c r="C797" s="141"/>
      <c r="D797" s="141"/>
      <c r="E797" s="141"/>
      <c r="F797" s="141"/>
      <c r="G797" s="141"/>
      <c r="H797" s="141"/>
      <c r="I797" s="141"/>
      <c r="J797" s="141"/>
      <c r="K797" s="141"/>
      <c r="L797" s="141"/>
      <c r="M797" s="141"/>
      <c r="N797" s="141"/>
      <c r="O797" s="141"/>
      <c r="P797" s="141"/>
      <c r="Q797" s="141"/>
      <c r="R797" s="141"/>
      <c r="S797" s="141"/>
      <c r="T797" s="141"/>
      <c r="U797" s="141"/>
      <c r="V797" s="141"/>
      <c r="W797" s="141"/>
      <c r="X797" s="141"/>
      <c r="Y797" s="141"/>
      <c r="Z797" s="141"/>
    </row>
    <row r="798" spans="1:26" ht="15" thickBot="1" x14ac:dyDescent="0.35">
      <c r="A798" s="141"/>
      <c r="B798" s="141"/>
      <c r="C798" s="141"/>
      <c r="D798" s="141"/>
      <c r="E798" s="141"/>
      <c r="F798" s="141"/>
      <c r="G798" s="141"/>
      <c r="H798" s="141"/>
      <c r="I798" s="141"/>
      <c r="J798" s="141"/>
      <c r="K798" s="141"/>
      <c r="L798" s="141"/>
      <c r="M798" s="141"/>
      <c r="N798" s="141"/>
      <c r="O798" s="141"/>
      <c r="P798" s="141"/>
      <c r="Q798" s="141"/>
      <c r="R798" s="141"/>
      <c r="S798" s="141"/>
      <c r="T798" s="141"/>
      <c r="U798" s="141"/>
      <c r="V798" s="141"/>
      <c r="W798" s="141"/>
      <c r="X798" s="141"/>
      <c r="Y798" s="141"/>
      <c r="Z798" s="141"/>
    </row>
    <row r="799" spans="1:26" ht="15" thickBot="1" x14ac:dyDescent="0.35">
      <c r="A799" s="141"/>
      <c r="B799" s="141"/>
      <c r="C799" s="141"/>
      <c r="D799" s="141"/>
      <c r="E799" s="141"/>
      <c r="F799" s="141"/>
      <c r="G799" s="141"/>
      <c r="H799" s="141"/>
      <c r="I799" s="141"/>
      <c r="J799" s="141"/>
      <c r="K799" s="141"/>
      <c r="L799" s="141"/>
      <c r="M799" s="141"/>
      <c r="N799" s="141"/>
      <c r="O799" s="141"/>
      <c r="P799" s="141"/>
      <c r="Q799" s="141"/>
      <c r="R799" s="141"/>
      <c r="S799" s="141"/>
      <c r="T799" s="141"/>
      <c r="U799" s="141"/>
      <c r="V799" s="141"/>
      <c r="W799" s="141"/>
      <c r="X799" s="141"/>
      <c r="Y799" s="141"/>
      <c r="Z799" s="141"/>
    </row>
    <row r="800" spans="1:26" ht="15" thickBot="1" x14ac:dyDescent="0.35">
      <c r="A800" s="141"/>
      <c r="B800" s="141"/>
      <c r="C800" s="141"/>
      <c r="D800" s="141"/>
      <c r="E800" s="141"/>
      <c r="F800" s="141"/>
      <c r="G800" s="141"/>
      <c r="H800" s="141"/>
      <c r="I800" s="141"/>
      <c r="J800" s="141"/>
      <c r="K800" s="141"/>
      <c r="L800" s="141"/>
      <c r="M800" s="141"/>
      <c r="N800" s="141"/>
      <c r="O800" s="141"/>
      <c r="P800" s="141"/>
      <c r="Q800" s="141"/>
      <c r="R800" s="141"/>
      <c r="S800" s="141"/>
      <c r="T800" s="141"/>
      <c r="U800" s="141"/>
      <c r="V800" s="141"/>
      <c r="W800" s="141"/>
      <c r="X800" s="141"/>
      <c r="Y800" s="141"/>
      <c r="Z800" s="141"/>
    </row>
    <row r="801" spans="1:26" ht="15" thickBot="1" x14ac:dyDescent="0.35">
      <c r="A801" s="141"/>
      <c r="B801" s="141"/>
      <c r="C801" s="141"/>
      <c r="D801" s="141"/>
      <c r="E801" s="141"/>
      <c r="F801" s="141"/>
      <c r="G801" s="141"/>
      <c r="H801" s="141"/>
      <c r="I801" s="141"/>
      <c r="J801" s="141"/>
      <c r="K801" s="141"/>
      <c r="L801" s="141"/>
      <c r="M801" s="141"/>
      <c r="N801" s="141"/>
      <c r="O801" s="141"/>
      <c r="P801" s="141"/>
      <c r="Q801" s="141"/>
      <c r="R801" s="141"/>
      <c r="S801" s="141"/>
      <c r="T801" s="141"/>
      <c r="U801" s="141"/>
      <c r="V801" s="141"/>
      <c r="W801" s="141"/>
      <c r="X801" s="141"/>
      <c r="Y801" s="141"/>
      <c r="Z801" s="141"/>
    </row>
    <row r="802" spans="1:26" ht="15" thickBot="1" x14ac:dyDescent="0.35">
      <c r="A802" s="141"/>
      <c r="B802" s="141"/>
      <c r="C802" s="141"/>
      <c r="D802" s="141"/>
      <c r="E802" s="141"/>
      <c r="F802" s="141"/>
      <c r="G802" s="141"/>
      <c r="H802" s="141"/>
      <c r="I802" s="141"/>
      <c r="J802" s="141"/>
      <c r="K802" s="141"/>
      <c r="L802" s="141"/>
      <c r="M802" s="141"/>
      <c r="N802" s="141"/>
      <c r="O802" s="141"/>
      <c r="P802" s="141"/>
      <c r="Q802" s="141"/>
      <c r="R802" s="141"/>
      <c r="S802" s="141"/>
      <c r="T802" s="141"/>
      <c r="U802" s="141"/>
      <c r="V802" s="141"/>
      <c r="W802" s="141"/>
      <c r="X802" s="141"/>
      <c r="Y802" s="141"/>
      <c r="Z802" s="141"/>
    </row>
    <row r="803" spans="1:26" ht="15" thickBot="1" x14ac:dyDescent="0.35">
      <c r="A803" s="141"/>
      <c r="B803" s="141"/>
      <c r="C803" s="141"/>
      <c r="D803" s="141"/>
      <c r="E803" s="141"/>
      <c r="F803" s="141"/>
      <c r="G803" s="141"/>
      <c r="H803" s="141"/>
      <c r="I803" s="141"/>
      <c r="J803" s="141"/>
      <c r="K803" s="141"/>
      <c r="L803" s="141"/>
      <c r="M803" s="141"/>
      <c r="N803" s="141"/>
      <c r="O803" s="141"/>
      <c r="P803" s="141"/>
      <c r="Q803" s="141"/>
      <c r="R803" s="141"/>
      <c r="S803" s="141"/>
      <c r="T803" s="141"/>
      <c r="U803" s="141"/>
      <c r="V803" s="141"/>
      <c r="W803" s="141"/>
      <c r="X803" s="141"/>
      <c r="Y803" s="141"/>
      <c r="Z803" s="141"/>
    </row>
    <row r="804" spans="1:26" ht="15" thickBot="1" x14ac:dyDescent="0.35">
      <c r="A804" s="141"/>
      <c r="B804" s="141"/>
      <c r="C804" s="141"/>
      <c r="D804" s="141"/>
      <c r="E804" s="141"/>
      <c r="F804" s="141"/>
      <c r="G804" s="141"/>
      <c r="H804" s="141"/>
      <c r="I804" s="141"/>
      <c r="J804" s="141"/>
      <c r="K804" s="141"/>
      <c r="L804" s="141"/>
      <c r="M804" s="141"/>
      <c r="N804" s="141"/>
      <c r="O804" s="141"/>
      <c r="P804" s="141"/>
      <c r="Q804" s="141"/>
      <c r="R804" s="141"/>
      <c r="S804" s="141"/>
      <c r="T804" s="141"/>
      <c r="U804" s="141"/>
      <c r="V804" s="141"/>
      <c r="W804" s="141"/>
      <c r="X804" s="141"/>
      <c r="Y804" s="141"/>
      <c r="Z804" s="141"/>
    </row>
    <row r="805" spans="1:26" ht="15" thickBot="1" x14ac:dyDescent="0.35">
      <c r="A805" s="141"/>
      <c r="B805" s="141"/>
      <c r="C805" s="141"/>
      <c r="D805" s="141"/>
      <c r="E805" s="141"/>
      <c r="F805" s="141"/>
      <c r="G805" s="141"/>
      <c r="H805" s="141"/>
      <c r="I805" s="141"/>
      <c r="J805" s="141"/>
      <c r="K805" s="141"/>
      <c r="L805" s="141"/>
      <c r="M805" s="141"/>
      <c r="N805" s="141"/>
      <c r="O805" s="141"/>
      <c r="P805" s="141"/>
      <c r="Q805" s="141"/>
      <c r="R805" s="141"/>
      <c r="S805" s="141"/>
      <c r="T805" s="141"/>
      <c r="U805" s="141"/>
      <c r="V805" s="141"/>
      <c r="W805" s="141"/>
      <c r="X805" s="141"/>
      <c r="Y805" s="141"/>
      <c r="Z805" s="141"/>
    </row>
    <row r="806" spans="1:26" ht="15" thickBot="1" x14ac:dyDescent="0.35">
      <c r="A806" s="141"/>
      <c r="B806" s="141"/>
      <c r="C806" s="141"/>
      <c r="D806" s="141"/>
      <c r="E806" s="141"/>
      <c r="F806" s="141"/>
      <c r="G806" s="141"/>
      <c r="H806" s="141"/>
      <c r="I806" s="141"/>
      <c r="J806" s="141"/>
      <c r="K806" s="141"/>
      <c r="L806" s="141"/>
      <c r="M806" s="141"/>
      <c r="N806" s="141"/>
      <c r="O806" s="141"/>
      <c r="P806" s="141"/>
      <c r="Q806" s="141"/>
      <c r="R806" s="141"/>
      <c r="S806" s="141"/>
      <c r="T806" s="141"/>
      <c r="U806" s="141"/>
      <c r="V806" s="141"/>
      <c r="W806" s="141"/>
      <c r="X806" s="141"/>
      <c r="Y806" s="141"/>
      <c r="Z806" s="141"/>
    </row>
    <row r="807" spans="1:26" ht="15" thickBot="1" x14ac:dyDescent="0.35">
      <c r="A807" s="141"/>
      <c r="B807" s="141"/>
      <c r="C807" s="141"/>
      <c r="D807" s="141"/>
      <c r="E807" s="141"/>
      <c r="F807" s="141"/>
      <c r="G807" s="141"/>
      <c r="H807" s="141"/>
      <c r="I807" s="141"/>
      <c r="J807" s="141"/>
      <c r="K807" s="141"/>
      <c r="L807" s="141"/>
      <c r="M807" s="141"/>
      <c r="N807" s="141"/>
      <c r="O807" s="141"/>
      <c r="P807" s="141"/>
      <c r="Q807" s="141"/>
      <c r="R807" s="141"/>
      <c r="S807" s="141"/>
      <c r="T807" s="141"/>
      <c r="U807" s="141"/>
      <c r="V807" s="141"/>
      <c r="W807" s="141"/>
      <c r="X807" s="141"/>
      <c r="Y807" s="141"/>
      <c r="Z807" s="141"/>
    </row>
    <row r="808" spans="1:26" ht="15" thickBot="1" x14ac:dyDescent="0.35">
      <c r="A808" s="141"/>
      <c r="B808" s="141"/>
      <c r="C808" s="141"/>
      <c r="D808" s="141"/>
      <c r="E808" s="141"/>
      <c r="F808" s="141"/>
      <c r="G808" s="141"/>
      <c r="H808" s="141"/>
      <c r="I808" s="141"/>
      <c r="J808" s="141"/>
      <c r="K808" s="141"/>
      <c r="L808" s="141"/>
      <c r="M808" s="141"/>
      <c r="N808" s="141"/>
      <c r="O808" s="141"/>
      <c r="P808" s="141"/>
      <c r="Q808" s="141"/>
      <c r="R808" s="141"/>
      <c r="S808" s="141"/>
      <c r="T808" s="141"/>
      <c r="U808" s="141"/>
      <c r="V808" s="141"/>
      <c r="W808" s="141"/>
      <c r="X808" s="141"/>
      <c r="Y808" s="141"/>
      <c r="Z808" s="141"/>
    </row>
    <row r="809" spans="1:26" ht="15" thickBot="1" x14ac:dyDescent="0.35">
      <c r="A809" s="141"/>
      <c r="B809" s="141"/>
      <c r="C809" s="141"/>
      <c r="D809" s="141"/>
      <c r="E809" s="141"/>
      <c r="F809" s="141"/>
      <c r="G809" s="141"/>
      <c r="H809" s="141"/>
      <c r="I809" s="141"/>
      <c r="J809" s="141"/>
      <c r="K809" s="141"/>
      <c r="L809" s="141"/>
      <c r="M809" s="141"/>
      <c r="N809" s="141"/>
      <c r="O809" s="141"/>
      <c r="P809" s="141"/>
      <c r="Q809" s="141"/>
      <c r="R809" s="141"/>
      <c r="S809" s="141"/>
      <c r="T809" s="141"/>
      <c r="U809" s="141"/>
      <c r="V809" s="141"/>
      <c r="W809" s="141"/>
      <c r="X809" s="141"/>
      <c r="Y809" s="141"/>
      <c r="Z809" s="141"/>
    </row>
    <row r="810" spans="1:26" ht="15" thickBot="1" x14ac:dyDescent="0.35">
      <c r="A810" s="141"/>
      <c r="B810" s="141"/>
      <c r="C810" s="141"/>
      <c r="D810" s="141"/>
      <c r="E810" s="141"/>
      <c r="F810" s="141"/>
      <c r="G810" s="141"/>
      <c r="H810" s="141"/>
      <c r="I810" s="141"/>
      <c r="J810" s="141"/>
      <c r="K810" s="141"/>
      <c r="L810" s="141"/>
      <c r="M810" s="141"/>
      <c r="N810" s="141"/>
      <c r="O810" s="141"/>
      <c r="P810" s="141"/>
      <c r="Q810" s="141"/>
      <c r="R810" s="141"/>
      <c r="S810" s="141"/>
      <c r="T810" s="141"/>
      <c r="U810" s="141"/>
      <c r="V810" s="141"/>
      <c r="W810" s="141"/>
      <c r="X810" s="141"/>
      <c r="Y810" s="141"/>
      <c r="Z810" s="141"/>
    </row>
    <row r="811" spans="1:26" ht="15" thickBot="1" x14ac:dyDescent="0.35">
      <c r="A811" s="141"/>
      <c r="B811" s="141"/>
      <c r="C811" s="141"/>
      <c r="D811" s="141"/>
      <c r="E811" s="141"/>
      <c r="F811" s="141"/>
      <c r="G811" s="141"/>
      <c r="H811" s="141"/>
      <c r="I811" s="141"/>
      <c r="J811" s="141"/>
      <c r="K811" s="141"/>
      <c r="L811" s="141"/>
      <c r="M811" s="141"/>
      <c r="N811" s="141"/>
      <c r="O811" s="141"/>
      <c r="P811" s="141"/>
      <c r="Q811" s="141"/>
      <c r="R811" s="141"/>
      <c r="S811" s="141"/>
      <c r="T811" s="141"/>
      <c r="U811" s="141"/>
      <c r="V811" s="141"/>
      <c r="W811" s="141"/>
      <c r="X811" s="141"/>
      <c r="Y811" s="141"/>
      <c r="Z811" s="141"/>
    </row>
    <row r="812" spans="1:26" ht="15" thickBot="1" x14ac:dyDescent="0.35">
      <c r="A812" s="141"/>
      <c r="B812" s="141"/>
      <c r="C812" s="141"/>
      <c r="D812" s="141"/>
      <c r="E812" s="141"/>
      <c r="F812" s="141"/>
      <c r="G812" s="141"/>
      <c r="H812" s="141"/>
      <c r="I812" s="141"/>
      <c r="J812" s="141"/>
      <c r="K812" s="141"/>
      <c r="L812" s="141"/>
      <c r="M812" s="141"/>
      <c r="N812" s="141"/>
      <c r="O812" s="141"/>
      <c r="P812" s="141"/>
      <c r="Q812" s="141"/>
      <c r="R812" s="141"/>
      <c r="S812" s="141"/>
      <c r="T812" s="141"/>
      <c r="U812" s="141"/>
      <c r="V812" s="141"/>
      <c r="W812" s="141"/>
      <c r="X812" s="141"/>
      <c r="Y812" s="141"/>
      <c r="Z812" s="141"/>
    </row>
    <row r="813" spans="1:26" ht="15" thickBot="1" x14ac:dyDescent="0.35">
      <c r="A813" s="141"/>
      <c r="B813" s="141"/>
      <c r="C813" s="141"/>
      <c r="D813" s="141"/>
      <c r="E813" s="141"/>
      <c r="F813" s="141"/>
      <c r="G813" s="141"/>
      <c r="H813" s="141"/>
      <c r="I813" s="141"/>
      <c r="J813" s="141"/>
      <c r="K813" s="141"/>
      <c r="L813" s="141"/>
      <c r="M813" s="141"/>
      <c r="N813" s="141"/>
      <c r="O813" s="141"/>
      <c r="P813" s="141"/>
      <c r="Q813" s="141"/>
      <c r="R813" s="141"/>
      <c r="S813" s="141"/>
      <c r="T813" s="141"/>
      <c r="U813" s="141"/>
      <c r="V813" s="141"/>
      <c r="W813" s="141"/>
      <c r="X813" s="141"/>
      <c r="Y813" s="141"/>
      <c r="Z813" s="141"/>
    </row>
    <row r="814" spans="1:26" ht="15" thickBot="1" x14ac:dyDescent="0.35">
      <c r="A814" s="141"/>
      <c r="B814" s="141"/>
      <c r="C814" s="141"/>
      <c r="D814" s="141"/>
      <c r="E814" s="141"/>
      <c r="F814" s="141"/>
      <c r="G814" s="141"/>
      <c r="H814" s="141"/>
      <c r="I814" s="141"/>
      <c r="J814" s="141"/>
      <c r="K814" s="141"/>
      <c r="L814" s="141"/>
      <c r="M814" s="141"/>
      <c r="N814" s="141"/>
      <c r="O814" s="141"/>
      <c r="P814" s="141"/>
      <c r="Q814" s="141"/>
      <c r="R814" s="141"/>
      <c r="S814" s="141"/>
      <c r="T814" s="141"/>
      <c r="U814" s="141"/>
      <c r="V814" s="141"/>
      <c r="W814" s="141"/>
      <c r="X814" s="141"/>
      <c r="Y814" s="141"/>
      <c r="Z814" s="141"/>
    </row>
    <row r="815" spans="1:26" ht="15" thickBot="1" x14ac:dyDescent="0.35">
      <c r="A815" s="141"/>
      <c r="B815" s="141"/>
      <c r="C815" s="141"/>
      <c r="D815" s="141"/>
      <c r="E815" s="141"/>
      <c r="F815" s="141"/>
      <c r="G815" s="141"/>
      <c r="H815" s="141"/>
      <c r="I815" s="141"/>
      <c r="J815" s="141"/>
      <c r="K815" s="141"/>
      <c r="L815" s="141"/>
      <c r="M815" s="141"/>
      <c r="N815" s="141"/>
      <c r="O815" s="141"/>
      <c r="P815" s="141"/>
      <c r="Q815" s="141"/>
      <c r="R815" s="141"/>
      <c r="S815" s="141"/>
      <c r="T815" s="141"/>
      <c r="U815" s="141"/>
      <c r="V815" s="141"/>
      <c r="W815" s="141"/>
      <c r="X815" s="141"/>
      <c r="Y815" s="141"/>
      <c r="Z815" s="141"/>
    </row>
    <row r="816" spans="1:26" ht="15" thickBot="1" x14ac:dyDescent="0.35">
      <c r="A816" s="141"/>
      <c r="B816" s="141"/>
      <c r="C816" s="141"/>
      <c r="D816" s="141"/>
      <c r="E816" s="141"/>
      <c r="F816" s="141"/>
      <c r="G816" s="141"/>
      <c r="H816" s="141"/>
      <c r="I816" s="141"/>
      <c r="J816" s="141"/>
      <c r="K816" s="141"/>
      <c r="L816" s="141"/>
      <c r="M816" s="141"/>
      <c r="N816" s="141"/>
      <c r="O816" s="141"/>
      <c r="P816" s="141"/>
      <c r="Q816" s="141"/>
      <c r="R816" s="141"/>
      <c r="S816" s="141"/>
      <c r="T816" s="141"/>
      <c r="U816" s="141"/>
      <c r="V816" s="141"/>
      <c r="W816" s="141"/>
      <c r="X816" s="141"/>
      <c r="Y816" s="141"/>
      <c r="Z816" s="141"/>
    </row>
    <row r="817" spans="1:26" ht="15" thickBot="1" x14ac:dyDescent="0.35">
      <c r="A817" s="141"/>
      <c r="B817" s="141"/>
      <c r="C817" s="141"/>
      <c r="D817" s="141"/>
      <c r="E817" s="141"/>
      <c r="F817" s="141"/>
      <c r="G817" s="141"/>
      <c r="H817" s="141"/>
      <c r="I817" s="141"/>
      <c r="J817" s="141"/>
      <c r="K817" s="141"/>
      <c r="L817" s="141"/>
      <c r="M817" s="141"/>
      <c r="N817" s="141"/>
      <c r="O817" s="141"/>
      <c r="P817" s="141"/>
      <c r="Q817" s="141"/>
      <c r="R817" s="141"/>
      <c r="S817" s="141"/>
      <c r="T817" s="141"/>
      <c r="U817" s="141"/>
      <c r="V817" s="141"/>
      <c r="W817" s="141"/>
      <c r="X817" s="141"/>
      <c r="Y817" s="141"/>
      <c r="Z817" s="141"/>
    </row>
    <row r="818" spans="1:26" ht="15" thickBot="1" x14ac:dyDescent="0.35">
      <c r="A818" s="141"/>
      <c r="B818" s="141"/>
      <c r="C818" s="141"/>
      <c r="D818" s="141"/>
      <c r="E818" s="141"/>
      <c r="F818" s="141"/>
      <c r="G818" s="141"/>
      <c r="H818" s="141"/>
      <c r="I818" s="141"/>
      <c r="J818" s="141"/>
      <c r="K818" s="141"/>
      <c r="L818" s="141"/>
      <c r="M818" s="141"/>
      <c r="N818" s="141"/>
      <c r="O818" s="141"/>
      <c r="P818" s="141"/>
      <c r="Q818" s="141"/>
      <c r="R818" s="141"/>
      <c r="S818" s="141"/>
      <c r="T818" s="141"/>
      <c r="U818" s="141"/>
      <c r="V818" s="141"/>
      <c r="W818" s="141"/>
      <c r="X818" s="141"/>
      <c r="Y818" s="141"/>
      <c r="Z818" s="141"/>
    </row>
    <row r="819" spans="1:26" ht="15" thickBot="1" x14ac:dyDescent="0.35">
      <c r="A819" s="141"/>
      <c r="B819" s="141"/>
      <c r="C819" s="141"/>
      <c r="D819" s="141"/>
      <c r="E819" s="141"/>
      <c r="F819" s="141"/>
      <c r="G819" s="141"/>
      <c r="H819" s="141"/>
      <c r="I819" s="141"/>
      <c r="J819" s="141"/>
      <c r="K819" s="141"/>
      <c r="L819" s="141"/>
      <c r="M819" s="141"/>
      <c r="N819" s="141"/>
      <c r="O819" s="141"/>
      <c r="P819" s="141"/>
      <c r="Q819" s="141"/>
      <c r="R819" s="141"/>
      <c r="S819" s="141"/>
      <c r="T819" s="141"/>
      <c r="U819" s="141"/>
      <c r="V819" s="141"/>
      <c r="W819" s="141"/>
      <c r="X819" s="141"/>
      <c r="Y819" s="141"/>
      <c r="Z819" s="141"/>
    </row>
    <row r="820" spans="1:26" ht="15" thickBot="1" x14ac:dyDescent="0.35">
      <c r="A820" s="141"/>
      <c r="B820" s="141"/>
      <c r="C820" s="141"/>
      <c r="D820" s="141"/>
      <c r="E820" s="141"/>
      <c r="F820" s="141"/>
      <c r="G820" s="141"/>
      <c r="H820" s="141"/>
      <c r="I820" s="141"/>
      <c r="J820" s="141"/>
      <c r="K820" s="141"/>
      <c r="L820" s="141"/>
      <c r="M820" s="141"/>
      <c r="N820" s="141"/>
      <c r="O820" s="141"/>
      <c r="P820" s="141"/>
      <c r="Q820" s="141"/>
      <c r="R820" s="141"/>
      <c r="S820" s="141"/>
      <c r="T820" s="141"/>
      <c r="U820" s="141"/>
      <c r="V820" s="141"/>
      <c r="W820" s="141"/>
      <c r="X820" s="141"/>
      <c r="Y820" s="141"/>
      <c r="Z820" s="141"/>
    </row>
    <row r="821" spans="1:26" ht="15" thickBot="1" x14ac:dyDescent="0.35">
      <c r="A821" s="141"/>
      <c r="B821" s="141"/>
      <c r="C821" s="141"/>
      <c r="D821" s="141"/>
      <c r="E821" s="141"/>
      <c r="F821" s="141"/>
      <c r="G821" s="141"/>
      <c r="H821" s="141"/>
      <c r="I821" s="141"/>
      <c r="J821" s="141"/>
      <c r="K821" s="141"/>
      <c r="L821" s="141"/>
      <c r="M821" s="141"/>
      <c r="N821" s="141"/>
      <c r="O821" s="141"/>
      <c r="P821" s="141"/>
      <c r="Q821" s="141"/>
      <c r="R821" s="141"/>
      <c r="S821" s="141"/>
      <c r="T821" s="141"/>
      <c r="U821" s="141"/>
      <c r="V821" s="141"/>
      <c r="W821" s="141"/>
      <c r="X821" s="141"/>
      <c r="Y821" s="141"/>
      <c r="Z821" s="141"/>
    </row>
    <row r="822" spans="1:26" ht="15" thickBot="1" x14ac:dyDescent="0.35">
      <c r="A822" s="141"/>
      <c r="B822" s="141"/>
      <c r="C822" s="141"/>
      <c r="D822" s="141"/>
      <c r="E822" s="141"/>
      <c r="F822" s="141"/>
      <c r="G822" s="141"/>
      <c r="H822" s="141"/>
      <c r="I822" s="141"/>
      <c r="J822" s="141"/>
      <c r="K822" s="141"/>
      <c r="L822" s="141"/>
      <c r="M822" s="141"/>
      <c r="N822" s="141"/>
      <c r="O822" s="141"/>
      <c r="P822" s="141"/>
      <c r="Q822" s="141"/>
      <c r="R822" s="141"/>
      <c r="S822" s="141"/>
      <c r="T822" s="141"/>
      <c r="U822" s="141"/>
      <c r="V822" s="141"/>
      <c r="W822" s="141"/>
      <c r="X822" s="141"/>
      <c r="Y822" s="141"/>
      <c r="Z822" s="141"/>
    </row>
    <row r="823" spans="1:26" ht="15" thickBot="1" x14ac:dyDescent="0.35">
      <c r="A823" s="141"/>
      <c r="B823" s="141"/>
      <c r="C823" s="141"/>
      <c r="D823" s="141"/>
      <c r="E823" s="141"/>
      <c r="F823" s="141"/>
      <c r="G823" s="141"/>
      <c r="H823" s="141"/>
      <c r="I823" s="141"/>
      <c r="J823" s="141"/>
      <c r="K823" s="141"/>
      <c r="L823" s="141"/>
      <c r="M823" s="141"/>
      <c r="N823" s="141"/>
      <c r="O823" s="141"/>
      <c r="P823" s="141"/>
      <c r="Q823" s="141"/>
      <c r="R823" s="141"/>
      <c r="S823" s="141"/>
      <c r="T823" s="141"/>
      <c r="U823" s="141"/>
      <c r="V823" s="141"/>
      <c r="W823" s="141"/>
      <c r="X823" s="141"/>
      <c r="Y823" s="141"/>
      <c r="Z823" s="141"/>
    </row>
    <row r="824" spans="1:26" ht="15" thickBot="1" x14ac:dyDescent="0.35">
      <c r="A824" s="141"/>
      <c r="B824" s="141"/>
      <c r="C824" s="141"/>
      <c r="D824" s="141"/>
      <c r="E824" s="141"/>
      <c r="F824" s="141"/>
      <c r="G824" s="141"/>
      <c r="H824" s="141"/>
      <c r="I824" s="141"/>
      <c r="J824" s="141"/>
      <c r="K824" s="141"/>
      <c r="L824" s="141"/>
      <c r="M824" s="141"/>
      <c r="N824" s="141"/>
      <c r="O824" s="141"/>
      <c r="P824" s="141"/>
      <c r="Q824" s="141"/>
      <c r="R824" s="141"/>
      <c r="S824" s="141"/>
      <c r="T824" s="141"/>
      <c r="U824" s="141"/>
      <c r="V824" s="141"/>
      <c r="W824" s="141"/>
      <c r="X824" s="141"/>
      <c r="Y824" s="141"/>
      <c r="Z824" s="141"/>
    </row>
    <row r="825" spans="1:26" ht="15" thickBot="1" x14ac:dyDescent="0.35">
      <c r="A825" s="141"/>
      <c r="B825" s="141"/>
      <c r="C825" s="141"/>
      <c r="D825" s="141"/>
      <c r="E825" s="141"/>
      <c r="F825" s="141"/>
      <c r="G825" s="141"/>
      <c r="H825" s="141"/>
      <c r="I825" s="141"/>
      <c r="J825" s="141"/>
      <c r="K825" s="141"/>
      <c r="L825" s="141"/>
      <c r="M825" s="141"/>
      <c r="N825" s="141"/>
      <c r="O825" s="141"/>
      <c r="P825" s="141"/>
      <c r="Q825" s="141"/>
      <c r="R825" s="141"/>
      <c r="S825" s="141"/>
      <c r="T825" s="141"/>
      <c r="U825" s="141"/>
      <c r="V825" s="141"/>
      <c r="W825" s="141"/>
      <c r="X825" s="141"/>
      <c r="Y825" s="141"/>
      <c r="Z825" s="141"/>
    </row>
    <row r="826" spans="1:26" ht="15" thickBot="1" x14ac:dyDescent="0.35">
      <c r="A826" s="141"/>
      <c r="B826" s="141"/>
      <c r="C826" s="141"/>
      <c r="D826" s="141"/>
      <c r="E826" s="141"/>
      <c r="F826" s="141"/>
      <c r="G826" s="141"/>
      <c r="H826" s="141"/>
      <c r="I826" s="141"/>
      <c r="J826" s="141"/>
      <c r="K826" s="141"/>
      <c r="L826" s="141"/>
      <c r="M826" s="141"/>
      <c r="N826" s="141"/>
      <c r="O826" s="141"/>
      <c r="P826" s="141"/>
      <c r="Q826" s="141"/>
      <c r="R826" s="141"/>
      <c r="S826" s="141"/>
      <c r="T826" s="141"/>
      <c r="U826" s="141"/>
      <c r="V826" s="141"/>
      <c r="W826" s="141"/>
      <c r="X826" s="141"/>
      <c r="Y826" s="141"/>
      <c r="Z826" s="141"/>
    </row>
    <row r="827" spans="1:26" ht="15" thickBot="1" x14ac:dyDescent="0.35">
      <c r="A827" s="141"/>
      <c r="B827" s="141"/>
      <c r="C827" s="141"/>
      <c r="D827" s="141"/>
      <c r="E827" s="141"/>
      <c r="F827" s="141"/>
      <c r="G827" s="141"/>
      <c r="H827" s="141"/>
      <c r="I827" s="141"/>
      <c r="J827" s="141"/>
      <c r="K827" s="141"/>
      <c r="L827" s="141"/>
      <c r="M827" s="141"/>
      <c r="N827" s="141"/>
      <c r="O827" s="141"/>
      <c r="P827" s="141"/>
      <c r="Q827" s="141"/>
      <c r="R827" s="141"/>
      <c r="S827" s="141"/>
      <c r="T827" s="141"/>
      <c r="U827" s="141"/>
      <c r="V827" s="141"/>
      <c r="W827" s="141"/>
      <c r="X827" s="141"/>
      <c r="Y827" s="141"/>
      <c r="Z827" s="141"/>
    </row>
    <row r="828" spans="1:26" ht="15" thickBot="1" x14ac:dyDescent="0.35">
      <c r="A828" s="141"/>
      <c r="B828" s="141"/>
      <c r="C828" s="141"/>
      <c r="D828" s="141"/>
      <c r="E828" s="141"/>
      <c r="F828" s="141"/>
      <c r="G828" s="141"/>
      <c r="H828" s="141"/>
      <c r="I828" s="141"/>
      <c r="J828" s="141"/>
      <c r="K828" s="141"/>
      <c r="L828" s="141"/>
      <c r="M828" s="141"/>
      <c r="N828" s="141"/>
      <c r="O828" s="141"/>
      <c r="P828" s="141"/>
      <c r="Q828" s="141"/>
      <c r="R828" s="141"/>
      <c r="S828" s="141"/>
      <c r="T828" s="141"/>
      <c r="U828" s="141"/>
      <c r="V828" s="141"/>
      <c r="W828" s="141"/>
      <c r="X828" s="141"/>
      <c r="Y828" s="141"/>
      <c r="Z828" s="141"/>
    </row>
    <row r="829" spans="1:26" ht="15" thickBot="1" x14ac:dyDescent="0.35">
      <c r="A829" s="141"/>
      <c r="B829" s="141"/>
      <c r="C829" s="141"/>
      <c r="D829" s="141"/>
      <c r="E829" s="141"/>
      <c r="F829" s="141"/>
      <c r="G829" s="141"/>
      <c r="H829" s="141"/>
      <c r="I829" s="141"/>
      <c r="J829" s="141"/>
      <c r="K829" s="141"/>
      <c r="L829" s="141"/>
      <c r="M829" s="141"/>
      <c r="N829" s="141"/>
      <c r="O829" s="141"/>
      <c r="P829" s="141"/>
      <c r="Q829" s="141"/>
      <c r="R829" s="141"/>
      <c r="S829" s="141"/>
      <c r="T829" s="141"/>
      <c r="U829" s="141"/>
      <c r="V829" s="141"/>
      <c r="W829" s="141"/>
      <c r="X829" s="141"/>
      <c r="Y829" s="141"/>
      <c r="Z829" s="141"/>
    </row>
    <row r="830" spans="1:26" ht="15" thickBot="1" x14ac:dyDescent="0.35">
      <c r="A830" s="141"/>
      <c r="B830" s="141"/>
      <c r="C830" s="141"/>
      <c r="D830" s="141"/>
      <c r="E830" s="141"/>
      <c r="F830" s="141"/>
      <c r="G830" s="141"/>
      <c r="H830" s="141"/>
      <c r="I830" s="141"/>
      <c r="J830" s="141"/>
      <c r="K830" s="141"/>
      <c r="L830" s="141"/>
      <c r="M830" s="141"/>
      <c r="N830" s="141"/>
      <c r="O830" s="141"/>
      <c r="P830" s="141"/>
      <c r="Q830" s="141"/>
      <c r="R830" s="141"/>
      <c r="S830" s="141"/>
      <c r="T830" s="141"/>
      <c r="U830" s="141"/>
      <c r="V830" s="141"/>
      <c r="W830" s="141"/>
      <c r="X830" s="141"/>
      <c r="Y830" s="141"/>
      <c r="Z830" s="141"/>
    </row>
    <row r="831" spans="1:26" ht="15" thickBot="1" x14ac:dyDescent="0.35">
      <c r="A831" s="141"/>
      <c r="B831" s="141"/>
      <c r="C831" s="141"/>
      <c r="D831" s="141"/>
      <c r="E831" s="141"/>
      <c r="F831" s="141"/>
      <c r="G831" s="141"/>
      <c r="H831" s="141"/>
      <c r="I831" s="141"/>
      <c r="J831" s="141"/>
      <c r="K831" s="141"/>
      <c r="L831" s="141"/>
      <c r="M831" s="141"/>
      <c r="N831" s="141"/>
      <c r="O831" s="141"/>
      <c r="P831" s="141"/>
      <c r="Q831" s="141"/>
      <c r="R831" s="141"/>
      <c r="S831" s="141"/>
      <c r="T831" s="141"/>
      <c r="U831" s="141"/>
      <c r="V831" s="141"/>
      <c r="W831" s="141"/>
      <c r="X831" s="141"/>
      <c r="Y831" s="141"/>
      <c r="Z831" s="141"/>
    </row>
    <row r="832" spans="1:26" ht="15" thickBot="1" x14ac:dyDescent="0.35">
      <c r="A832" s="141"/>
      <c r="B832" s="141"/>
      <c r="C832" s="141"/>
      <c r="D832" s="141"/>
      <c r="E832" s="141"/>
      <c r="F832" s="141"/>
      <c r="G832" s="141"/>
      <c r="H832" s="141"/>
      <c r="I832" s="141"/>
      <c r="J832" s="141"/>
      <c r="K832" s="141"/>
      <c r="L832" s="141"/>
      <c r="M832" s="141"/>
      <c r="N832" s="141"/>
      <c r="O832" s="141"/>
      <c r="P832" s="141"/>
      <c r="Q832" s="141"/>
      <c r="R832" s="141"/>
      <c r="S832" s="141"/>
      <c r="T832" s="141"/>
      <c r="U832" s="141"/>
      <c r="V832" s="141"/>
      <c r="W832" s="141"/>
      <c r="X832" s="141"/>
      <c r="Y832" s="141"/>
      <c r="Z832" s="141"/>
    </row>
    <row r="833" spans="1:26" ht="15" thickBot="1" x14ac:dyDescent="0.35">
      <c r="A833" s="141"/>
      <c r="B833" s="141"/>
      <c r="C833" s="141"/>
      <c r="D833" s="141"/>
      <c r="E833" s="141"/>
      <c r="F833" s="141"/>
      <c r="G833" s="141"/>
      <c r="H833" s="141"/>
      <c r="I833" s="141"/>
      <c r="J833" s="141"/>
      <c r="K833" s="141"/>
      <c r="L833" s="141"/>
      <c r="M833" s="141"/>
      <c r="N833" s="141"/>
      <c r="O833" s="141"/>
      <c r="P833" s="141"/>
      <c r="Q833" s="141"/>
      <c r="R833" s="141"/>
      <c r="S833" s="141"/>
      <c r="T833" s="141"/>
      <c r="U833" s="141"/>
      <c r="V833" s="141"/>
      <c r="W833" s="141"/>
      <c r="X833" s="141"/>
      <c r="Y833" s="141"/>
      <c r="Z833" s="141"/>
    </row>
    <row r="834" spans="1:26" ht="15" thickBot="1" x14ac:dyDescent="0.35">
      <c r="A834" s="141"/>
      <c r="B834" s="141"/>
      <c r="C834" s="141"/>
      <c r="D834" s="141"/>
      <c r="E834" s="141"/>
      <c r="F834" s="141"/>
      <c r="G834" s="141"/>
      <c r="H834" s="141"/>
      <c r="I834" s="141"/>
      <c r="J834" s="141"/>
      <c r="K834" s="141"/>
      <c r="L834" s="141"/>
      <c r="M834" s="141"/>
      <c r="N834" s="141"/>
      <c r="O834" s="141"/>
      <c r="P834" s="141"/>
      <c r="Q834" s="141"/>
      <c r="R834" s="141"/>
      <c r="S834" s="141"/>
      <c r="T834" s="141"/>
      <c r="U834" s="141"/>
      <c r="V834" s="141"/>
      <c r="W834" s="141"/>
      <c r="X834" s="141"/>
      <c r="Y834" s="141"/>
      <c r="Z834" s="141"/>
    </row>
    <row r="835" spans="1:26" ht="15" thickBot="1" x14ac:dyDescent="0.35">
      <c r="A835" s="141"/>
      <c r="B835" s="141"/>
      <c r="C835" s="141"/>
      <c r="D835" s="141"/>
      <c r="E835" s="141"/>
      <c r="F835" s="141"/>
      <c r="G835" s="141"/>
      <c r="H835" s="141"/>
      <c r="I835" s="141"/>
      <c r="J835" s="141"/>
      <c r="K835" s="141"/>
      <c r="L835" s="141"/>
      <c r="M835" s="141"/>
      <c r="N835" s="141"/>
      <c r="O835" s="141"/>
      <c r="P835" s="141"/>
      <c r="Q835" s="141"/>
      <c r="R835" s="141"/>
      <c r="S835" s="141"/>
      <c r="T835" s="141"/>
      <c r="U835" s="141"/>
      <c r="V835" s="141"/>
      <c r="W835" s="141"/>
      <c r="X835" s="141"/>
      <c r="Y835" s="141"/>
      <c r="Z835" s="141"/>
    </row>
    <row r="836" spans="1:26" ht="15" thickBot="1" x14ac:dyDescent="0.35">
      <c r="A836" s="141"/>
      <c r="B836" s="141"/>
      <c r="C836" s="141"/>
      <c r="D836" s="141"/>
      <c r="E836" s="141"/>
      <c r="F836" s="141"/>
      <c r="G836" s="141"/>
      <c r="H836" s="141"/>
      <c r="I836" s="141"/>
      <c r="J836" s="141"/>
      <c r="K836" s="141"/>
      <c r="L836" s="141"/>
      <c r="M836" s="141"/>
      <c r="N836" s="141"/>
      <c r="O836" s="141"/>
      <c r="P836" s="141"/>
      <c r="Q836" s="141"/>
      <c r="R836" s="141"/>
      <c r="S836" s="141"/>
      <c r="T836" s="141"/>
      <c r="U836" s="141"/>
      <c r="V836" s="141"/>
      <c r="W836" s="141"/>
      <c r="X836" s="141"/>
      <c r="Y836" s="141"/>
      <c r="Z836" s="141"/>
    </row>
    <row r="837" spans="1:26" ht="15" thickBot="1" x14ac:dyDescent="0.35">
      <c r="A837" s="141"/>
      <c r="B837" s="141"/>
      <c r="C837" s="141"/>
      <c r="D837" s="141"/>
      <c r="E837" s="141"/>
      <c r="F837" s="141"/>
      <c r="G837" s="141"/>
      <c r="H837" s="141"/>
      <c r="I837" s="141"/>
      <c r="J837" s="141"/>
      <c r="K837" s="141"/>
      <c r="L837" s="141"/>
      <c r="M837" s="141"/>
      <c r="N837" s="141"/>
      <c r="O837" s="141"/>
      <c r="P837" s="141"/>
      <c r="Q837" s="141"/>
      <c r="R837" s="141"/>
      <c r="S837" s="141"/>
      <c r="T837" s="141"/>
      <c r="U837" s="141"/>
      <c r="V837" s="141"/>
      <c r="W837" s="141"/>
      <c r="X837" s="141"/>
      <c r="Y837" s="141"/>
      <c r="Z837" s="141"/>
    </row>
    <row r="838" spans="1:26" ht="15" thickBot="1" x14ac:dyDescent="0.35">
      <c r="A838" s="141"/>
      <c r="B838" s="141"/>
      <c r="C838" s="141"/>
      <c r="D838" s="141"/>
      <c r="E838" s="141"/>
      <c r="F838" s="141"/>
      <c r="G838" s="141"/>
      <c r="H838" s="141"/>
      <c r="I838" s="141"/>
      <c r="J838" s="141"/>
      <c r="K838" s="141"/>
      <c r="L838" s="141"/>
      <c r="M838" s="141"/>
      <c r="N838" s="141"/>
      <c r="O838" s="141"/>
      <c r="P838" s="141"/>
      <c r="Q838" s="141"/>
      <c r="R838" s="141"/>
      <c r="S838" s="141"/>
      <c r="T838" s="141"/>
      <c r="U838" s="141"/>
      <c r="V838" s="141"/>
      <c r="W838" s="141"/>
      <c r="X838" s="141"/>
      <c r="Y838" s="141"/>
      <c r="Z838" s="141"/>
    </row>
    <row r="839" spans="1:26" ht="15" thickBot="1" x14ac:dyDescent="0.35">
      <c r="A839" s="141"/>
      <c r="B839" s="141"/>
      <c r="C839" s="141"/>
      <c r="D839" s="141"/>
      <c r="E839" s="141"/>
      <c r="F839" s="141"/>
      <c r="G839" s="141"/>
      <c r="H839" s="141"/>
      <c r="I839" s="141"/>
      <c r="J839" s="141"/>
      <c r="K839" s="141"/>
      <c r="L839" s="141"/>
      <c r="M839" s="141"/>
      <c r="N839" s="141"/>
      <c r="O839" s="141"/>
      <c r="P839" s="141"/>
      <c r="Q839" s="141"/>
      <c r="R839" s="141"/>
      <c r="S839" s="141"/>
      <c r="T839" s="141"/>
      <c r="U839" s="141"/>
      <c r="V839" s="141"/>
      <c r="W839" s="141"/>
      <c r="X839" s="141"/>
      <c r="Y839" s="141"/>
      <c r="Z839" s="141"/>
    </row>
    <row r="840" spans="1:26" ht="15" thickBot="1" x14ac:dyDescent="0.35">
      <c r="A840" s="141"/>
      <c r="B840" s="141"/>
      <c r="C840" s="141"/>
      <c r="D840" s="141"/>
      <c r="E840" s="141"/>
      <c r="F840" s="141"/>
      <c r="G840" s="141"/>
      <c r="H840" s="141"/>
      <c r="I840" s="141"/>
      <c r="J840" s="141"/>
      <c r="K840" s="141"/>
      <c r="L840" s="141"/>
      <c r="M840" s="141"/>
      <c r="N840" s="141"/>
      <c r="O840" s="141"/>
      <c r="P840" s="141"/>
      <c r="Q840" s="141"/>
      <c r="R840" s="141"/>
      <c r="S840" s="141"/>
      <c r="T840" s="141"/>
      <c r="U840" s="141"/>
      <c r="V840" s="141"/>
      <c r="W840" s="141"/>
      <c r="X840" s="141"/>
      <c r="Y840" s="141"/>
      <c r="Z840" s="141"/>
    </row>
    <row r="841" spans="1:26" ht="15" thickBot="1" x14ac:dyDescent="0.35">
      <c r="A841" s="141"/>
      <c r="B841" s="141"/>
      <c r="C841" s="141"/>
      <c r="D841" s="141"/>
      <c r="E841" s="141"/>
      <c r="F841" s="141"/>
      <c r="G841" s="141"/>
      <c r="H841" s="141"/>
      <c r="I841" s="141"/>
      <c r="J841" s="141"/>
      <c r="K841" s="141"/>
      <c r="L841" s="141"/>
      <c r="M841" s="141"/>
      <c r="N841" s="141"/>
      <c r="O841" s="141"/>
      <c r="P841" s="141"/>
      <c r="Q841" s="141"/>
      <c r="R841" s="141"/>
      <c r="S841" s="141"/>
      <c r="T841" s="141"/>
      <c r="U841" s="141"/>
      <c r="V841" s="141"/>
      <c r="W841" s="141"/>
      <c r="X841" s="141"/>
      <c r="Y841" s="141"/>
      <c r="Z841" s="141"/>
    </row>
    <row r="842" spans="1:26" ht="15" thickBot="1" x14ac:dyDescent="0.35">
      <c r="A842" s="141"/>
      <c r="B842" s="141"/>
      <c r="C842" s="141"/>
      <c r="D842" s="141"/>
      <c r="E842" s="141"/>
      <c r="F842" s="141"/>
      <c r="G842" s="141"/>
      <c r="H842" s="141"/>
      <c r="I842" s="141"/>
      <c r="J842" s="141"/>
      <c r="K842" s="141"/>
      <c r="L842" s="141"/>
      <c r="M842" s="141"/>
      <c r="N842" s="141"/>
      <c r="O842" s="141"/>
      <c r="P842" s="141"/>
      <c r="Q842" s="141"/>
      <c r="R842" s="141"/>
      <c r="S842" s="141"/>
      <c r="T842" s="141"/>
      <c r="U842" s="141"/>
      <c r="V842" s="141"/>
      <c r="W842" s="141"/>
      <c r="X842" s="141"/>
      <c r="Y842" s="141"/>
      <c r="Z842" s="141"/>
    </row>
    <row r="843" spans="1:26" ht="15" thickBot="1" x14ac:dyDescent="0.35">
      <c r="A843" s="141"/>
      <c r="B843" s="141"/>
      <c r="C843" s="141"/>
      <c r="D843" s="141"/>
      <c r="E843" s="141"/>
      <c r="F843" s="141"/>
      <c r="G843" s="141"/>
      <c r="H843" s="141"/>
      <c r="I843" s="141"/>
      <c r="J843" s="141"/>
      <c r="K843" s="141"/>
      <c r="L843" s="141"/>
      <c r="M843" s="141"/>
      <c r="N843" s="141"/>
      <c r="O843" s="141"/>
      <c r="P843" s="141"/>
      <c r="Q843" s="141"/>
      <c r="R843" s="141"/>
      <c r="S843" s="141"/>
      <c r="T843" s="141"/>
      <c r="U843" s="141"/>
      <c r="V843" s="141"/>
      <c r="W843" s="141"/>
      <c r="X843" s="141"/>
      <c r="Y843" s="141"/>
      <c r="Z843" s="141"/>
    </row>
    <row r="844" spans="1:26" ht="15" thickBot="1" x14ac:dyDescent="0.35">
      <c r="A844" s="141"/>
      <c r="B844" s="141"/>
      <c r="C844" s="141"/>
      <c r="D844" s="141"/>
      <c r="E844" s="141"/>
      <c r="F844" s="141"/>
      <c r="G844" s="141"/>
      <c r="H844" s="141"/>
      <c r="I844" s="141"/>
      <c r="J844" s="141"/>
      <c r="K844" s="141"/>
      <c r="L844" s="141"/>
      <c r="M844" s="141"/>
      <c r="N844" s="141"/>
      <c r="O844" s="141"/>
      <c r="P844" s="141"/>
      <c r="Q844" s="141"/>
      <c r="R844" s="141"/>
      <c r="S844" s="141"/>
      <c r="T844" s="141"/>
      <c r="U844" s="141"/>
      <c r="V844" s="141"/>
      <c r="W844" s="141"/>
      <c r="X844" s="141"/>
      <c r="Y844" s="141"/>
      <c r="Z844" s="141"/>
    </row>
    <row r="845" spans="1:26" ht="15" thickBot="1" x14ac:dyDescent="0.35">
      <c r="A845" s="141"/>
      <c r="B845" s="141"/>
      <c r="C845" s="141"/>
      <c r="D845" s="141"/>
      <c r="E845" s="141"/>
      <c r="F845" s="141"/>
      <c r="G845" s="141"/>
      <c r="H845" s="141"/>
      <c r="I845" s="141"/>
      <c r="J845" s="141"/>
      <c r="K845" s="141"/>
      <c r="L845" s="141"/>
      <c r="M845" s="141"/>
      <c r="N845" s="141"/>
      <c r="O845" s="141"/>
      <c r="P845" s="141"/>
      <c r="Q845" s="141"/>
      <c r="R845" s="141"/>
      <c r="S845" s="141"/>
      <c r="T845" s="141"/>
      <c r="U845" s="141"/>
      <c r="V845" s="141"/>
      <c r="W845" s="141"/>
      <c r="X845" s="141"/>
      <c r="Y845" s="141"/>
      <c r="Z845" s="141"/>
    </row>
    <row r="846" spans="1:26" ht="15" thickBot="1" x14ac:dyDescent="0.35">
      <c r="A846" s="141"/>
      <c r="B846" s="141"/>
      <c r="C846" s="141"/>
      <c r="D846" s="141"/>
      <c r="E846" s="141"/>
      <c r="F846" s="141"/>
      <c r="G846" s="141"/>
      <c r="H846" s="141"/>
      <c r="I846" s="141"/>
      <c r="J846" s="141"/>
      <c r="K846" s="141"/>
      <c r="L846" s="141"/>
      <c r="M846" s="141"/>
      <c r="N846" s="141"/>
      <c r="O846" s="141"/>
      <c r="P846" s="141"/>
      <c r="Q846" s="141"/>
      <c r="R846" s="141"/>
      <c r="S846" s="141"/>
      <c r="T846" s="141"/>
      <c r="U846" s="141"/>
      <c r="V846" s="141"/>
      <c r="W846" s="141"/>
      <c r="X846" s="141"/>
      <c r="Y846" s="141"/>
      <c r="Z846" s="141"/>
    </row>
    <row r="847" spans="1:26" ht="15" thickBot="1" x14ac:dyDescent="0.35">
      <c r="A847" s="141"/>
      <c r="B847" s="141"/>
      <c r="C847" s="141"/>
      <c r="D847" s="141"/>
      <c r="E847" s="141"/>
      <c r="F847" s="141"/>
      <c r="G847" s="141"/>
      <c r="H847" s="141"/>
      <c r="I847" s="141"/>
      <c r="J847" s="141"/>
      <c r="K847" s="141"/>
      <c r="L847" s="141"/>
      <c r="M847" s="141"/>
      <c r="N847" s="141"/>
      <c r="O847" s="141"/>
      <c r="P847" s="141"/>
      <c r="Q847" s="141"/>
      <c r="R847" s="141"/>
      <c r="S847" s="141"/>
      <c r="T847" s="141"/>
      <c r="U847" s="141"/>
      <c r="V847" s="141"/>
      <c r="W847" s="141"/>
      <c r="X847" s="141"/>
      <c r="Y847" s="141"/>
      <c r="Z847" s="141"/>
    </row>
    <row r="848" spans="1:26" ht="15" thickBot="1" x14ac:dyDescent="0.35">
      <c r="A848" s="141"/>
      <c r="B848" s="141"/>
      <c r="C848" s="141"/>
      <c r="D848" s="141"/>
      <c r="E848" s="141"/>
      <c r="F848" s="141"/>
      <c r="G848" s="141"/>
      <c r="H848" s="141"/>
      <c r="I848" s="141"/>
      <c r="J848" s="141"/>
      <c r="K848" s="141"/>
      <c r="L848" s="141"/>
      <c r="M848" s="141"/>
      <c r="N848" s="141"/>
      <c r="O848" s="141"/>
      <c r="P848" s="141"/>
      <c r="Q848" s="141"/>
      <c r="R848" s="141"/>
      <c r="S848" s="141"/>
      <c r="T848" s="141"/>
      <c r="U848" s="141"/>
      <c r="V848" s="141"/>
      <c r="W848" s="141"/>
      <c r="X848" s="141"/>
      <c r="Y848" s="141"/>
      <c r="Z848" s="141"/>
    </row>
    <row r="849" spans="1:26" ht="15" thickBot="1" x14ac:dyDescent="0.35">
      <c r="A849" s="141"/>
      <c r="B849" s="141"/>
      <c r="C849" s="141"/>
      <c r="D849" s="141"/>
      <c r="E849" s="141"/>
      <c r="F849" s="141"/>
      <c r="G849" s="141"/>
      <c r="H849" s="141"/>
      <c r="I849" s="141"/>
      <c r="J849" s="141"/>
      <c r="K849" s="141"/>
      <c r="L849" s="141"/>
      <c r="M849" s="141"/>
      <c r="N849" s="141"/>
      <c r="O849" s="141"/>
      <c r="P849" s="141"/>
      <c r="Q849" s="141"/>
      <c r="R849" s="141"/>
      <c r="S849" s="141"/>
      <c r="T849" s="141"/>
      <c r="U849" s="141"/>
      <c r="V849" s="141"/>
      <c r="W849" s="141"/>
      <c r="X849" s="141"/>
      <c r="Y849" s="141"/>
      <c r="Z849" s="141"/>
    </row>
    <row r="850" spans="1:26" ht="15" thickBot="1" x14ac:dyDescent="0.35">
      <c r="A850" s="141"/>
      <c r="B850" s="141"/>
      <c r="C850" s="141"/>
      <c r="D850" s="141"/>
      <c r="E850" s="141"/>
      <c r="F850" s="141"/>
      <c r="G850" s="141"/>
      <c r="H850" s="141"/>
      <c r="I850" s="141"/>
      <c r="J850" s="141"/>
      <c r="K850" s="141"/>
      <c r="L850" s="141"/>
      <c r="M850" s="141"/>
      <c r="N850" s="141"/>
      <c r="O850" s="141"/>
      <c r="P850" s="141"/>
      <c r="Q850" s="141"/>
      <c r="R850" s="141"/>
      <c r="S850" s="141"/>
      <c r="T850" s="141"/>
      <c r="U850" s="141"/>
      <c r="V850" s="141"/>
      <c r="W850" s="141"/>
      <c r="X850" s="141"/>
      <c r="Y850" s="141"/>
      <c r="Z850" s="141"/>
    </row>
    <row r="851" spans="1:26" ht="15" thickBot="1" x14ac:dyDescent="0.35">
      <c r="A851" s="141"/>
      <c r="B851" s="141"/>
      <c r="C851" s="141"/>
      <c r="D851" s="141"/>
      <c r="E851" s="141"/>
      <c r="F851" s="141"/>
      <c r="G851" s="141"/>
      <c r="H851" s="141"/>
      <c r="I851" s="141"/>
      <c r="J851" s="141"/>
      <c r="K851" s="141"/>
      <c r="L851" s="141"/>
      <c r="M851" s="141"/>
      <c r="N851" s="141"/>
      <c r="O851" s="141"/>
      <c r="P851" s="141"/>
      <c r="Q851" s="141"/>
      <c r="R851" s="141"/>
      <c r="S851" s="141"/>
      <c r="T851" s="141"/>
      <c r="U851" s="141"/>
      <c r="V851" s="141"/>
      <c r="W851" s="141"/>
      <c r="X851" s="141"/>
      <c r="Y851" s="141"/>
      <c r="Z851" s="141"/>
    </row>
    <row r="852" spans="1:26" ht="15" thickBot="1" x14ac:dyDescent="0.35">
      <c r="A852" s="141"/>
      <c r="B852" s="141"/>
      <c r="C852" s="141"/>
      <c r="D852" s="141"/>
      <c r="E852" s="141"/>
      <c r="F852" s="141"/>
      <c r="G852" s="141"/>
      <c r="H852" s="141"/>
      <c r="I852" s="141"/>
      <c r="J852" s="141"/>
      <c r="K852" s="141"/>
      <c r="L852" s="141"/>
      <c r="M852" s="141"/>
      <c r="N852" s="141"/>
      <c r="O852" s="141"/>
      <c r="P852" s="141"/>
      <c r="Q852" s="141"/>
      <c r="R852" s="141"/>
      <c r="S852" s="141"/>
      <c r="T852" s="141"/>
      <c r="U852" s="141"/>
      <c r="V852" s="141"/>
      <c r="W852" s="141"/>
      <c r="X852" s="141"/>
      <c r="Y852" s="141"/>
      <c r="Z852" s="141"/>
    </row>
    <row r="853" spans="1:26" ht="15" thickBot="1" x14ac:dyDescent="0.35">
      <c r="A853" s="141"/>
      <c r="B853" s="141"/>
      <c r="C853" s="141"/>
      <c r="D853" s="141"/>
      <c r="E853" s="141"/>
      <c r="F853" s="141"/>
      <c r="G853" s="141"/>
      <c r="H853" s="141"/>
      <c r="I853" s="141"/>
      <c r="J853" s="141"/>
      <c r="K853" s="141"/>
      <c r="L853" s="141"/>
      <c r="M853" s="141"/>
      <c r="N853" s="141"/>
      <c r="O853" s="141"/>
      <c r="P853" s="141"/>
      <c r="Q853" s="141"/>
      <c r="R853" s="141"/>
      <c r="S853" s="141"/>
      <c r="T853" s="141"/>
      <c r="U853" s="141"/>
      <c r="V853" s="141"/>
      <c r="W853" s="141"/>
      <c r="X853" s="141"/>
      <c r="Y853" s="141"/>
      <c r="Z853" s="141"/>
    </row>
    <row r="854" spans="1:26" ht="15" thickBot="1" x14ac:dyDescent="0.35">
      <c r="A854" s="141"/>
      <c r="B854" s="141"/>
      <c r="C854" s="141"/>
      <c r="D854" s="141"/>
      <c r="E854" s="141"/>
      <c r="F854" s="141"/>
      <c r="G854" s="141"/>
      <c r="H854" s="141"/>
      <c r="I854" s="141"/>
      <c r="J854" s="141"/>
      <c r="K854" s="141"/>
      <c r="L854" s="141"/>
      <c r="M854" s="141"/>
      <c r="N854" s="141"/>
      <c r="O854" s="141"/>
      <c r="P854" s="141"/>
      <c r="Q854" s="141"/>
      <c r="R854" s="141"/>
      <c r="S854" s="141"/>
      <c r="T854" s="141"/>
      <c r="U854" s="141"/>
      <c r="V854" s="141"/>
      <c r="W854" s="141"/>
      <c r="X854" s="141"/>
      <c r="Y854" s="141"/>
      <c r="Z854" s="141"/>
    </row>
    <row r="855" spans="1:26" ht="15" thickBot="1" x14ac:dyDescent="0.35">
      <c r="A855" s="141"/>
      <c r="B855" s="141"/>
      <c r="C855" s="141"/>
      <c r="D855" s="141"/>
      <c r="E855" s="141"/>
      <c r="F855" s="141"/>
      <c r="G855" s="141"/>
      <c r="H855" s="141"/>
      <c r="I855" s="141"/>
      <c r="J855" s="141"/>
      <c r="K855" s="141"/>
      <c r="L855" s="141"/>
      <c r="M855" s="141"/>
      <c r="N855" s="141"/>
      <c r="O855" s="141"/>
      <c r="P855" s="141"/>
      <c r="Q855" s="141"/>
      <c r="R855" s="141"/>
      <c r="S855" s="141"/>
      <c r="T855" s="141"/>
      <c r="U855" s="141"/>
      <c r="V855" s="141"/>
      <c r="W855" s="141"/>
      <c r="X855" s="141"/>
      <c r="Y855" s="141"/>
      <c r="Z855" s="141"/>
    </row>
    <row r="856" spans="1:26" ht="15" thickBot="1" x14ac:dyDescent="0.35">
      <c r="A856" s="141"/>
      <c r="B856" s="141"/>
      <c r="C856" s="141"/>
      <c r="D856" s="141"/>
      <c r="E856" s="141"/>
      <c r="F856" s="141"/>
      <c r="G856" s="141"/>
      <c r="H856" s="141"/>
      <c r="I856" s="141"/>
      <c r="J856" s="141"/>
      <c r="K856" s="141"/>
      <c r="L856" s="141"/>
      <c r="M856" s="141"/>
      <c r="N856" s="141"/>
      <c r="O856" s="141"/>
      <c r="P856" s="141"/>
      <c r="Q856" s="141"/>
      <c r="R856" s="141"/>
      <c r="S856" s="141"/>
      <c r="T856" s="141"/>
      <c r="U856" s="141"/>
      <c r="V856" s="141"/>
      <c r="W856" s="141"/>
      <c r="X856" s="141"/>
      <c r="Y856" s="141"/>
      <c r="Z856" s="141"/>
    </row>
    <row r="857" spans="1:26" ht="15" thickBot="1" x14ac:dyDescent="0.35">
      <c r="A857" s="141"/>
      <c r="B857" s="141"/>
      <c r="C857" s="141"/>
      <c r="D857" s="141"/>
      <c r="E857" s="141"/>
      <c r="F857" s="141"/>
      <c r="G857" s="141"/>
      <c r="H857" s="141"/>
      <c r="I857" s="141"/>
      <c r="J857" s="141"/>
      <c r="K857" s="141"/>
      <c r="L857" s="141"/>
      <c r="M857" s="141"/>
      <c r="N857" s="141"/>
      <c r="O857" s="141"/>
      <c r="P857" s="141"/>
      <c r="Q857" s="141"/>
      <c r="R857" s="141"/>
      <c r="S857" s="141"/>
      <c r="T857" s="141"/>
      <c r="U857" s="141"/>
      <c r="V857" s="141"/>
      <c r="W857" s="141"/>
      <c r="X857" s="141"/>
      <c r="Y857" s="141"/>
      <c r="Z857" s="141"/>
    </row>
    <row r="858" spans="1:26" ht="15" thickBot="1" x14ac:dyDescent="0.35">
      <c r="A858" s="141"/>
      <c r="B858" s="141"/>
      <c r="C858" s="141"/>
      <c r="D858" s="141"/>
      <c r="E858" s="141"/>
      <c r="F858" s="141"/>
      <c r="G858" s="141"/>
      <c r="H858" s="141"/>
      <c r="I858" s="141"/>
      <c r="J858" s="141"/>
      <c r="K858" s="141"/>
      <c r="L858" s="141"/>
      <c r="M858" s="141"/>
      <c r="N858" s="141"/>
      <c r="O858" s="141"/>
      <c r="P858" s="141"/>
      <c r="Q858" s="141"/>
      <c r="R858" s="141"/>
      <c r="S858" s="141"/>
      <c r="T858" s="141"/>
      <c r="U858" s="141"/>
      <c r="V858" s="141"/>
      <c r="W858" s="141"/>
      <c r="X858" s="141"/>
      <c r="Y858" s="141"/>
      <c r="Z858" s="141"/>
    </row>
    <row r="859" spans="1:26" ht="15" thickBot="1" x14ac:dyDescent="0.35">
      <c r="A859" s="141"/>
      <c r="B859" s="141"/>
      <c r="C859" s="141"/>
      <c r="D859" s="141"/>
      <c r="E859" s="141"/>
      <c r="F859" s="141"/>
      <c r="G859" s="141"/>
      <c r="H859" s="141"/>
      <c r="I859" s="141"/>
      <c r="J859" s="141"/>
      <c r="K859" s="141"/>
      <c r="L859" s="141"/>
      <c r="M859" s="141"/>
      <c r="N859" s="141"/>
      <c r="O859" s="141"/>
      <c r="P859" s="141"/>
      <c r="Q859" s="141"/>
      <c r="R859" s="141"/>
      <c r="S859" s="141"/>
      <c r="T859" s="141"/>
      <c r="U859" s="141"/>
      <c r="V859" s="141"/>
      <c r="W859" s="141"/>
      <c r="X859" s="141"/>
      <c r="Y859" s="141"/>
      <c r="Z859" s="141"/>
    </row>
    <row r="860" spans="1:26" ht="15" thickBot="1" x14ac:dyDescent="0.35">
      <c r="A860" s="141"/>
      <c r="B860" s="141"/>
      <c r="C860" s="141"/>
      <c r="D860" s="141"/>
      <c r="E860" s="141"/>
      <c r="F860" s="141"/>
      <c r="G860" s="141"/>
      <c r="H860" s="141"/>
      <c r="I860" s="141"/>
      <c r="J860" s="141"/>
      <c r="K860" s="141"/>
      <c r="L860" s="141"/>
      <c r="M860" s="141"/>
      <c r="N860" s="141"/>
      <c r="O860" s="141"/>
      <c r="P860" s="141"/>
      <c r="Q860" s="141"/>
      <c r="R860" s="141"/>
      <c r="S860" s="141"/>
      <c r="T860" s="141"/>
      <c r="U860" s="141"/>
      <c r="V860" s="141"/>
      <c r="W860" s="141"/>
      <c r="X860" s="141"/>
      <c r="Y860" s="141"/>
      <c r="Z860" s="141"/>
    </row>
    <row r="861" spans="1:26" ht="15" thickBot="1" x14ac:dyDescent="0.35">
      <c r="A861" s="141"/>
      <c r="B861" s="141"/>
      <c r="C861" s="141"/>
      <c r="D861" s="141"/>
      <c r="E861" s="141"/>
      <c r="F861" s="141"/>
      <c r="G861" s="141"/>
      <c r="H861" s="141"/>
      <c r="I861" s="141"/>
      <c r="J861" s="141"/>
      <c r="K861" s="141"/>
      <c r="L861" s="141"/>
      <c r="M861" s="141"/>
      <c r="N861" s="141"/>
      <c r="O861" s="141"/>
      <c r="P861" s="141"/>
      <c r="Q861" s="141"/>
      <c r="R861" s="141"/>
      <c r="S861" s="141"/>
      <c r="T861" s="141"/>
      <c r="U861" s="141"/>
      <c r="V861" s="141"/>
      <c r="W861" s="141"/>
      <c r="X861" s="141"/>
      <c r="Y861" s="141"/>
      <c r="Z861" s="141"/>
    </row>
    <row r="862" spans="1:26" ht="15" thickBot="1" x14ac:dyDescent="0.35">
      <c r="A862" s="141"/>
      <c r="B862" s="141"/>
      <c r="C862" s="141"/>
      <c r="D862" s="141"/>
      <c r="E862" s="141"/>
      <c r="F862" s="141"/>
      <c r="G862" s="141"/>
      <c r="H862" s="141"/>
      <c r="I862" s="141"/>
      <c r="J862" s="141"/>
      <c r="K862" s="141"/>
      <c r="L862" s="141"/>
      <c r="M862" s="141"/>
      <c r="N862" s="141"/>
      <c r="O862" s="141"/>
      <c r="P862" s="141"/>
      <c r="Q862" s="141"/>
      <c r="R862" s="141"/>
      <c r="S862" s="141"/>
      <c r="T862" s="141"/>
      <c r="U862" s="141"/>
      <c r="V862" s="141"/>
      <c r="W862" s="141"/>
      <c r="X862" s="141"/>
      <c r="Y862" s="141"/>
      <c r="Z862" s="141"/>
    </row>
    <row r="863" spans="1:26" ht="15" thickBot="1" x14ac:dyDescent="0.35">
      <c r="A863" s="141"/>
      <c r="B863" s="141"/>
      <c r="C863" s="141"/>
      <c r="D863" s="141"/>
      <c r="E863" s="141"/>
      <c r="F863" s="141"/>
      <c r="G863" s="141"/>
      <c r="H863" s="141"/>
      <c r="I863" s="141"/>
      <c r="J863" s="141"/>
      <c r="K863" s="141"/>
      <c r="L863" s="141"/>
      <c r="M863" s="141"/>
      <c r="N863" s="141"/>
      <c r="O863" s="141"/>
      <c r="P863" s="141"/>
      <c r="Q863" s="141"/>
      <c r="R863" s="141"/>
      <c r="S863" s="141"/>
      <c r="T863" s="141"/>
      <c r="U863" s="141"/>
      <c r="V863" s="141"/>
      <c r="W863" s="141"/>
      <c r="X863" s="141"/>
      <c r="Y863" s="141"/>
      <c r="Z863" s="141"/>
    </row>
    <row r="864" spans="1:26" ht="15" thickBot="1" x14ac:dyDescent="0.35">
      <c r="A864" s="141"/>
      <c r="B864" s="141"/>
      <c r="C864" s="141"/>
      <c r="D864" s="141"/>
      <c r="E864" s="141"/>
      <c r="F864" s="141"/>
      <c r="G864" s="141"/>
      <c r="H864" s="141"/>
      <c r="I864" s="141"/>
      <c r="J864" s="141"/>
      <c r="K864" s="141"/>
      <c r="L864" s="141"/>
      <c r="M864" s="141"/>
      <c r="N864" s="141"/>
      <c r="O864" s="141"/>
      <c r="P864" s="141"/>
      <c r="Q864" s="141"/>
      <c r="R864" s="141"/>
      <c r="S864" s="141"/>
      <c r="T864" s="141"/>
      <c r="U864" s="141"/>
      <c r="V864" s="141"/>
      <c r="W864" s="141"/>
      <c r="X864" s="141"/>
      <c r="Y864" s="141"/>
      <c r="Z864" s="141"/>
    </row>
    <row r="865" spans="1:26" ht="15" thickBot="1" x14ac:dyDescent="0.35">
      <c r="A865" s="141"/>
      <c r="B865" s="141"/>
      <c r="C865" s="141"/>
      <c r="D865" s="141"/>
      <c r="E865" s="141"/>
      <c r="F865" s="141"/>
      <c r="G865" s="141"/>
      <c r="H865" s="141"/>
      <c r="I865" s="141"/>
      <c r="J865" s="141"/>
      <c r="K865" s="141"/>
      <c r="L865" s="141"/>
      <c r="M865" s="141"/>
      <c r="N865" s="141"/>
      <c r="O865" s="141"/>
      <c r="P865" s="141"/>
      <c r="Q865" s="141"/>
      <c r="R865" s="141"/>
      <c r="S865" s="141"/>
      <c r="T865" s="141"/>
      <c r="U865" s="141"/>
      <c r="V865" s="141"/>
      <c r="W865" s="141"/>
      <c r="X865" s="141"/>
      <c r="Y865" s="141"/>
      <c r="Z865" s="141"/>
    </row>
    <row r="866" spans="1:26" ht="15" thickBot="1" x14ac:dyDescent="0.35">
      <c r="A866" s="141"/>
      <c r="B866" s="141"/>
      <c r="C866" s="141"/>
      <c r="D866" s="141"/>
      <c r="E866" s="141"/>
      <c r="F866" s="141"/>
      <c r="G866" s="141"/>
      <c r="H866" s="141"/>
      <c r="I866" s="141"/>
      <c r="J866" s="141"/>
      <c r="K866" s="141"/>
      <c r="L866" s="141"/>
      <c r="M866" s="141"/>
      <c r="N866" s="141"/>
      <c r="O866" s="141"/>
      <c r="P866" s="141"/>
      <c r="Q866" s="141"/>
      <c r="R866" s="141"/>
      <c r="S866" s="141"/>
      <c r="T866" s="141"/>
      <c r="U866" s="141"/>
      <c r="V866" s="141"/>
      <c r="W866" s="141"/>
      <c r="X866" s="141"/>
      <c r="Y866" s="141"/>
      <c r="Z866" s="141"/>
    </row>
    <row r="867" spans="1:26" ht="15" thickBot="1" x14ac:dyDescent="0.35">
      <c r="A867" s="141"/>
      <c r="B867" s="141"/>
      <c r="C867" s="141"/>
      <c r="D867" s="141"/>
      <c r="E867" s="141"/>
      <c r="F867" s="141"/>
      <c r="G867" s="141"/>
      <c r="H867" s="141"/>
      <c r="I867" s="141"/>
      <c r="J867" s="141"/>
      <c r="K867" s="141"/>
      <c r="L867" s="141"/>
      <c r="M867" s="141"/>
      <c r="N867" s="141"/>
      <c r="O867" s="141"/>
      <c r="P867" s="141"/>
      <c r="Q867" s="141"/>
      <c r="R867" s="141"/>
      <c r="S867" s="141"/>
      <c r="T867" s="141"/>
      <c r="U867" s="141"/>
      <c r="V867" s="141"/>
      <c r="W867" s="141"/>
      <c r="X867" s="141"/>
      <c r="Y867" s="141"/>
      <c r="Z867" s="141"/>
    </row>
    <row r="868" spans="1:26" ht="15" thickBot="1" x14ac:dyDescent="0.35">
      <c r="A868" s="141"/>
      <c r="B868" s="141"/>
      <c r="C868" s="141"/>
      <c r="D868" s="141"/>
      <c r="E868" s="141"/>
      <c r="F868" s="141"/>
      <c r="G868" s="141"/>
      <c r="H868" s="141"/>
      <c r="I868" s="141"/>
      <c r="J868" s="141"/>
      <c r="K868" s="141"/>
      <c r="L868" s="141"/>
      <c r="M868" s="141"/>
      <c r="N868" s="141"/>
      <c r="O868" s="141"/>
      <c r="P868" s="141"/>
      <c r="Q868" s="141"/>
      <c r="R868" s="141"/>
      <c r="S868" s="141"/>
      <c r="T868" s="141"/>
      <c r="U868" s="141"/>
      <c r="V868" s="141"/>
      <c r="W868" s="141"/>
      <c r="X868" s="141"/>
      <c r="Y868" s="141"/>
      <c r="Z868" s="141"/>
    </row>
    <row r="869" spans="1:26" ht="15" thickBot="1" x14ac:dyDescent="0.35">
      <c r="A869" s="141"/>
      <c r="B869" s="141"/>
      <c r="C869" s="141"/>
      <c r="D869" s="141"/>
      <c r="E869" s="141"/>
      <c r="F869" s="141"/>
      <c r="G869" s="141"/>
      <c r="H869" s="141"/>
      <c r="I869" s="141"/>
      <c r="J869" s="141"/>
      <c r="K869" s="141"/>
      <c r="L869" s="141"/>
      <c r="M869" s="141"/>
      <c r="N869" s="141"/>
      <c r="O869" s="141"/>
      <c r="P869" s="141"/>
      <c r="Q869" s="141"/>
      <c r="R869" s="141"/>
      <c r="S869" s="141"/>
      <c r="T869" s="141"/>
      <c r="U869" s="141"/>
      <c r="V869" s="141"/>
      <c r="W869" s="141"/>
      <c r="X869" s="141"/>
      <c r="Y869" s="141"/>
      <c r="Z869" s="141"/>
    </row>
    <row r="870" spans="1:26" ht="15" thickBot="1" x14ac:dyDescent="0.35">
      <c r="A870" s="141"/>
      <c r="B870" s="141"/>
      <c r="C870" s="141"/>
      <c r="D870" s="141"/>
      <c r="E870" s="141"/>
      <c r="F870" s="141"/>
      <c r="G870" s="141"/>
      <c r="H870" s="141"/>
      <c r="I870" s="141"/>
      <c r="J870" s="141"/>
      <c r="K870" s="141"/>
      <c r="L870" s="141"/>
      <c r="M870" s="141"/>
      <c r="N870" s="141"/>
      <c r="O870" s="141"/>
      <c r="P870" s="141"/>
      <c r="Q870" s="141"/>
      <c r="R870" s="141"/>
      <c r="S870" s="141"/>
      <c r="T870" s="141"/>
      <c r="U870" s="141"/>
      <c r="V870" s="141"/>
      <c r="W870" s="141"/>
      <c r="X870" s="141"/>
      <c r="Y870" s="141"/>
      <c r="Z870" s="141"/>
    </row>
    <row r="871" spans="1:26" ht="15" thickBot="1" x14ac:dyDescent="0.35">
      <c r="A871" s="141"/>
      <c r="B871" s="141"/>
      <c r="C871" s="141"/>
      <c r="D871" s="141"/>
      <c r="E871" s="141"/>
      <c r="F871" s="141"/>
      <c r="G871" s="141"/>
      <c r="H871" s="141"/>
      <c r="I871" s="141"/>
      <c r="J871" s="141"/>
      <c r="K871" s="141"/>
      <c r="L871" s="141"/>
      <c r="M871" s="141"/>
      <c r="N871" s="141"/>
      <c r="O871" s="141"/>
      <c r="P871" s="141"/>
      <c r="Q871" s="141"/>
      <c r="R871" s="141"/>
      <c r="S871" s="141"/>
      <c r="T871" s="141"/>
      <c r="U871" s="141"/>
      <c r="V871" s="141"/>
      <c r="W871" s="141"/>
      <c r="X871" s="141"/>
      <c r="Y871" s="141"/>
      <c r="Z871" s="141"/>
    </row>
    <row r="872" spans="1:26" ht="15" thickBot="1" x14ac:dyDescent="0.35">
      <c r="A872" s="141"/>
      <c r="B872" s="141"/>
      <c r="C872" s="141"/>
      <c r="D872" s="141"/>
      <c r="E872" s="141"/>
      <c r="F872" s="141"/>
      <c r="G872" s="141"/>
      <c r="H872" s="141"/>
      <c r="I872" s="141"/>
      <c r="J872" s="141"/>
      <c r="K872" s="141"/>
      <c r="L872" s="141"/>
      <c r="M872" s="141"/>
      <c r="N872" s="141"/>
      <c r="O872" s="141"/>
      <c r="P872" s="141"/>
      <c r="Q872" s="141"/>
      <c r="R872" s="141"/>
      <c r="S872" s="141"/>
      <c r="T872" s="141"/>
      <c r="U872" s="141"/>
      <c r="V872" s="141"/>
      <c r="W872" s="141"/>
      <c r="X872" s="141"/>
      <c r="Y872" s="141"/>
      <c r="Z872" s="141"/>
    </row>
    <row r="873" spans="1:26" ht="15" thickBot="1" x14ac:dyDescent="0.35">
      <c r="A873" s="141"/>
      <c r="B873" s="141"/>
      <c r="C873" s="141"/>
      <c r="D873" s="141"/>
      <c r="E873" s="141"/>
      <c r="F873" s="141"/>
      <c r="G873" s="141"/>
      <c r="H873" s="141"/>
      <c r="I873" s="141"/>
      <c r="J873" s="141"/>
      <c r="K873" s="141"/>
      <c r="L873" s="141"/>
      <c r="M873" s="141"/>
      <c r="N873" s="141"/>
      <c r="O873" s="141"/>
      <c r="P873" s="141"/>
      <c r="Q873" s="141"/>
      <c r="R873" s="141"/>
      <c r="S873" s="141"/>
      <c r="T873" s="141"/>
      <c r="U873" s="141"/>
      <c r="V873" s="141"/>
      <c r="W873" s="141"/>
      <c r="X873" s="141"/>
      <c r="Y873" s="141"/>
      <c r="Z873" s="141"/>
    </row>
    <row r="874" spans="1:26" ht="15" thickBot="1" x14ac:dyDescent="0.35">
      <c r="A874" s="141"/>
      <c r="B874" s="141"/>
      <c r="C874" s="141"/>
      <c r="D874" s="141"/>
      <c r="E874" s="141"/>
      <c r="F874" s="141"/>
      <c r="G874" s="141"/>
      <c r="H874" s="141"/>
      <c r="I874" s="141"/>
      <c r="J874" s="141"/>
      <c r="K874" s="141"/>
      <c r="L874" s="141"/>
      <c r="M874" s="141"/>
      <c r="N874" s="141"/>
      <c r="O874" s="141"/>
      <c r="P874" s="141"/>
      <c r="Q874" s="141"/>
      <c r="R874" s="141"/>
      <c r="S874" s="141"/>
      <c r="T874" s="141"/>
      <c r="U874" s="141"/>
      <c r="V874" s="141"/>
      <c r="W874" s="141"/>
      <c r="X874" s="141"/>
      <c r="Y874" s="141"/>
      <c r="Z874" s="141"/>
    </row>
    <row r="875" spans="1:26" ht="15" thickBot="1" x14ac:dyDescent="0.35">
      <c r="A875" s="141"/>
      <c r="B875" s="141"/>
      <c r="C875" s="141"/>
      <c r="D875" s="141"/>
      <c r="E875" s="141"/>
      <c r="F875" s="141"/>
      <c r="G875" s="141"/>
      <c r="H875" s="141"/>
      <c r="I875" s="141"/>
      <c r="J875" s="141"/>
      <c r="K875" s="141"/>
      <c r="L875" s="141"/>
      <c r="M875" s="141"/>
      <c r="N875" s="141"/>
      <c r="O875" s="141"/>
      <c r="P875" s="141"/>
      <c r="Q875" s="141"/>
      <c r="R875" s="141"/>
      <c r="S875" s="141"/>
      <c r="T875" s="141"/>
      <c r="U875" s="141"/>
      <c r="V875" s="141"/>
      <c r="W875" s="141"/>
      <c r="X875" s="141"/>
      <c r="Y875" s="141"/>
      <c r="Z875" s="141"/>
    </row>
    <row r="876" spans="1:26" ht="15" thickBot="1" x14ac:dyDescent="0.35">
      <c r="A876" s="141"/>
      <c r="B876" s="141"/>
      <c r="C876" s="141"/>
      <c r="D876" s="141"/>
      <c r="E876" s="141"/>
      <c r="F876" s="141"/>
      <c r="G876" s="141"/>
      <c r="H876" s="141"/>
      <c r="I876" s="141"/>
      <c r="J876" s="141"/>
      <c r="K876" s="141"/>
      <c r="L876" s="141"/>
      <c r="M876" s="141"/>
      <c r="N876" s="141"/>
      <c r="O876" s="141"/>
      <c r="P876" s="141"/>
      <c r="Q876" s="141"/>
      <c r="R876" s="141"/>
      <c r="S876" s="141"/>
      <c r="T876" s="141"/>
      <c r="U876" s="141"/>
      <c r="V876" s="141"/>
      <c r="W876" s="141"/>
      <c r="X876" s="141"/>
      <c r="Y876" s="141"/>
      <c r="Z876" s="141"/>
    </row>
    <row r="877" spans="1:26" ht="15" thickBot="1" x14ac:dyDescent="0.35">
      <c r="A877" s="141"/>
      <c r="B877" s="141"/>
      <c r="C877" s="141"/>
      <c r="D877" s="141"/>
      <c r="E877" s="141"/>
      <c r="F877" s="141"/>
      <c r="G877" s="141"/>
      <c r="H877" s="141"/>
      <c r="I877" s="141"/>
      <c r="J877" s="141"/>
      <c r="K877" s="141"/>
      <c r="L877" s="141"/>
      <c r="M877" s="141"/>
      <c r="N877" s="141"/>
      <c r="O877" s="141"/>
      <c r="P877" s="141"/>
      <c r="Q877" s="141"/>
      <c r="R877" s="141"/>
      <c r="S877" s="141"/>
      <c r="T877" s="141"/>
      <c r="U877" s="141"/>
      <c r="V877" s="141"/>
      <c r="W877" s="141"/>
      <c r="X877" s="141"/>
      <c r="Y877" s="141"/>
      <c r="Z877" s="141"/>
    </row>
    <row r="878" spans="1:26" ht="15" thickBot="1" x14ac:dyDescent="0.35">
      <c r="A878" s="141"/>
      <c r="B878" s="141"/>
      <c r="C878" s="141"/>
      <c r="D878" s="141"/>
      <c r="E878" s="141"/>
      <c r="F878" s="141"/>
      <c r="G878" s="141"/>
      <c r="H878" s="141"/>
      <c r="I878" s="141"/>
      <c r="J878" s="141"/>
      <c r="K878" s="141"/>
      <c r="L878" s="141"/>
      <c r="M878" s="141"/>
      <c r="N878" s="141"/>
      <c r="O878" s="141"/>
      <c r="P878" s="141"/>
      <c r="Q878" s="141"/>
      <c r="R878" s="141"/>
      <c r="S878" s="141"/>
      <c r="T878" s="141"/>
      <c r="U878" s="141"/>
      <c r="V878" s="141"/>
      <c r="W878" s="141"/>
      <c r="X878" s="141"/>
      <c r="Y878" s="141"/>
      <c r="Z878" s="141"/>
    </row>
    <row r="879" spans="1:26" ht="15" thickBot="1" x14ac:dyDescent="0.35">
      <c r="A879" s="141"/>
      <c r="B879" s="141"/>
      <c r="C879" s="141"/>
      <c r="D879" s="141"/>
      <c r="E879" s="141"/>
      <c r="F879" s="141"/>
      <c r="G879" s="141"/>
      <c r="H879" s="141"/>
      <c r="I879" s="141"/>
      <c r="J879" s="141"/>
      <c r="K879" s="141"/>
      <c r="L879" s="141"/>
      <c r="M879" s="141"/>
      <c r="N879" s="141"/>
      <c r="O879" s="141"/>
      <c r="P879" s="141"/>
      <c r="Q879" s="141"/>
      <c r="R879" s="141"/>
      <c r="S879" s="141"/>
      <c r="T879" s="141"/>
      <c r="U879" s="141"/>
      <c r="V879" s="141"/>
      <c r="W879" s="141"/>
      <c r="X879" s="141"/>
      <c r="Y879" s="141"/>
      <c r="Z879" s="141"/>
    </row>
    <row r="880" spans="1:26" ht="15" thickBot="1" x14ac:dyDescent="0.35">
      <c r="A880" s="141"/>
      <c r="B880" s="141"/>
      <c r="C880" s="141"/>
      <c r="D880" s="141"/>
      <c r="E880" s="141"/>
      <c r="F880" s="141"/>
      <c r="G880" s="141"/>
      <c r="H880" s="141"/>
      <c r="I880" s="141"/>
      <c r="J880" s="141"/>
      <c r="K880" s="141"/>
      <c r="L880" s="141"/>
      <c r="M880" s="141"/>
      <c r="N880" s="141"/>
      <c r="O880" s="141"/>
      <c r="P880" s="141"/>
      <c r="Q880" s="141"/>
      <c r="R880" s="141"/>
      <c r="S880" s="141"/>
      <c r="T880" s="141"/>
      <c r="U880" s="141"/>
      <c r="V880" s="141"/>
      <c r="W880" s="141"/>
      <c r="X880" s="141"/>
      <c r="Y880" s="141"/>
      <c r="Z880" s="141"/>
    </row>
    <row r="881" spans="1:26" ht="15" thickBot="1" x14ac:dyDescent="0.35">
      <c r="A881" s="141"/>
      <c r="B881" s="141"/>
      <c r="C881" s="141"/>
      <c r="D881" s="141"/>
      <c r="E881" s="141"/>
      <c r="F881" s="141"/>
      <c r="G881" s="141"/>
      <c r="H881" s="141"/>
      <c r="I881" s="141"/>
      <c r="J881" s="141"/>
      <c r="K881" s="141"/>
      <c r="L881" s="141"/>
      <c r="M881" s="141"/>
      <c r="N881" s="141"/>
      <c r="O881" s="141"/>
      <c r="P881" s="141"/>
      <c r="Q881" s="141"/>
      <c r="R881" s="141"/>
      <c r="S881" s="141"/>
      <c r="T881" s="141"/>
      <c r="U881" s="141"/>
      <c r="V881" s="141"/>
      <c r="W881" s="141"/>
      <c r="X881" s="141"/>
      <c r="Y881" s="141"/>
      <c r="Z881" s="141"/>
    </row>
    <row r="882" spans="1:26" ht="15" thickBot="1" x14ac:dyDescent="0.35">
      <c r="A882" s="141"/>
      <c r="B882" s="141"/>
      <c r="C882" s="141"/>
      <c r="D882" s="141"/>
      <c r="E882" s="141"/>
      <c r="F882" s="141"/>
      <c r="G882" s="141"/>
      <c r="H882" s="141"/>
      <c r="I882" s="141"/>
      <c r="J882" s="141"/>
      <c r="K882" s="141"/>
      <c r="L882" s="141"/>
      <c r="M882" s="141"/>
      <c r="N882" s="141"/>
      <c r="O882" s="141"/>
      <c r="P882" s="141"/>
      <c r="Q882" s="141"/>
      <c r="R882" s="141"/>
      <c r="S882" s="141"/>
      <c r="T882" s="141"/>
      <c r="U882" s="141"/>
      <c r="V882" s="141"/>
      <c r="W882" s="141"/>
      <c r="X882" s="141"/>
      <c r="Y882" s="141"/>
      <c r="Z882" s="141"/>
    </row>
    <row r="883" spans="1:26" ht="15" thickBot="1" x14ac:dyDescent="0.35">
      <c r="A883" s="141"/>
      <c r="B883" s="141"/>
      <c r="C883" s="141"/>
      <c r="D883" s="141"/>
      <c r="E883" s="141"/>
      <c r="F883" s="141"/>
      <c r="G883" s="141"/>
      <c r="H883" s="141"/>
      <c r="I883" s="141"/>
      <c r="J883" s="141"/>
      <c r="K883" s="141"/>
      <c r="L883" s="141"/>
      <c r="M883" s="141"/>
      <c r="N883" s="141"/>
      <c r="O883" s="141"/>
      <c r="P883" s="141"/>
      <c r="Q883" s="141"/>
      <c r="R883" s="141"/>
      <c r="S883" s="141"/>
      <c r="T883" s="141"/>
      <c r="U883" s="141"/>
      <c r="V883" s="141"/>
      <c r="W883" s="141"/>
      <c r="X883" s="141"/>
      <c r="Y883" s="141"/>
      <c r="Z883" s="141"/>
    </row>
    <row r="884" spans="1:26" ht="15" thickBot="1" x14ac:dyDescent="0.35">
      <c r="A884" s="141"/>
      <c r="B884" s="141"/>
      <c r="C884" s="141"/>
      <c r="D884" s="141"/>
      <c r="E884" s="141"/>
      <c r="F884" s="141"/>
      <c r="G884" s="141"/>
      <c r="H884" s="141"/>
      <c r="I884" s="141"/>
      <c r="J884" s="141"/>
      <c r="K884" s="141"/>
      <c r="L884" s="141"/>
      <c r="M884" s="141"/>
      <c r="N884" s="141"/>
      <c r="O884" s="141"/>
      <c r="P884" s="141"/>
      <c r="Q884" s="141"/>
      <c r="R884" s="141"/>
      <c r="S884" s="141"/>
      <c r="T884" s="141"/>
      <c r="U884" s="141"/>
      <c r="V884" s="141"/>
      <c r="W884" s="141"/>
      <c r="X884" s="141"/>
      <c r="Y884" s="141"/>
      <c r="Z884" s="141"/>
    </row>
    <row r="885" spans="1:26" ht="15" thickBot="1" x14ac:dyDescent="0.35">
      <c r="A885" s="141"/>
      <c r="B885" s="141"/>
      <c r="C885" s="141"/>
      <c r="D885" s="141"/>
      <c r="E885" s="141"/>
      <c r="F885" s="141"/>
      <c r="G885" s="141"/>
      <c r="H885" s="141"/>
      <c r="I885" s="141"/>
      <c r="J885" s="141"/>
      <c r="K885" s="141"/>
      <c r="L885" s="141"/>
      <c r="M885" s="141"/>
      <c r="N885" s="141"/>
      <c r="O885" s="141"/>
      <c r="P885" s="141"/>
      <c r="Q885" s="141"/>
      <c r="R885" s="141"/>
      <c r="S885" s="141"/>
      <c r="T885" s="141"/>
      <c r="U885" s="141"/>
      <c r="V885" s="141"/>
      <c r="W885" s="141"/>
      <c r="X885" s="141"/>
      <c r="Y885" s="141"/>
      <c r="Z885" s="141"/>
    </row>
    <row r="886" spans="1:26" ht="15" thickBot="1" x14ac:dyDescent="0.35">
      <c r="A886" s="141"/>
      <c r="B886" s="141"/>
      <c r="C886" s="141"/>
      <c r="D886" s="141"/>
      <c r="E886" s="141"/>
      <c r="F886" s="141"/>
      <c r="G886" s="141"/>
      <c r="H886" s="141"/>
      <c r="I886" s="141"/>
      <c r="J886" s="141"/>
      <c r="K886" s="141"/>
      <c r="L886" s="141"/>
      <c r="M886" s="141"/>
      <c r="N886" s="141"/>
      <c r="O886" s="141"/>
      <c r="P886" s="141"/>
      <c r="Q886" s="141"/>
      <c r="R886" s="141"/>
      <c r="S886" s="141"/>
      <c r="T886" s="141"/>
      <c r="U886" s="141"/>
      <c r="V886" s="141"/>
      <c r="W886" s="141"/>
      <c r="X886" s="141"/>
      <c r="Y886" s="141"/>
      <c r="Z886" s="141"/>
    </row>
    <row r="887" spans="1:26" ht="15" thickBot="1" x14ac:dyDescent="0.35">
      <c r="A887" s="141"/>
      <c r="B887" s="141"/>
      <c r="C887" s="141"/>
      <c r="D887" s="141"/>
      <c r="E887" s="141"/>
      <c r="F887" s="141"/>
      <c r="G887" s="141"/>
      <c r="H887" s="141"/>
      <c r="I887" s="141"/>
      <c r="J887" s="141"/>
      <c r="K887" s="141"/>
      <c r="L887" s="141"/>
      <c r="M887" s="141"/>
      <c r="N887" s="141"/>
      <c r="O887" s="141"/>
      <c r="P887" s="141"/>
      <c r="Q887" s="141"/>
      <c r="R887" s="141"/>
      <c r="S887" s="141"/>
      <c r="T887" s="141"/>
      <c r="U887" s="141"/>
      <c r="V887" s="141"/>
      <c r="W887" s="141"/>
      <c r="X887" s="141"/>
      <c r="Y887" s="141"/>
      <c r="Z887" s="141"/>
    </row>
    <row r="888" spans="1:26" ht="15" thickBot="1" x14ac:dyDescent="0.35">
      <c r="A888" s="141"/>
      <c r="B888" s="141"/>
      <c r="C888" s="141"/>
      <c r="D888" s="141"/>
      <c r="E888" s="141"/>
      <c r="F888" s="141"/>
      <c r="G888" s="141"/>
      <c r="H888" s="141"/>
      <c r="I888" s="141"/>
      <c r="J888" s="141"/>
      <c r="K888" s="141"/>
      <c r="L888" s="141"/>
      <c r="M888" s="141"/>
      <c r="N888" s="141"/>
      <c r="O888" s="141"/>
      <c r="P888" s="141"/>
      <c r="Q888" s="141"/>
      <c r="R888" s="141"/>
      <c r="S888" s="141"/>
      <c r="T888" s="141"/>
      <c r="U888" s="141"/>
      <c r="V888" s="141"/>
      <c r="W888" s="141"/>
      <c r="X888" s="141"/>
      <c r="Y888" s="141"/>
      <c r="Z888" s="141"/>
    </row>
    <row r="889" spans="1:26" ht="15" thickBot="1" x14ac:dyDescent="0.35">
      <c r="A889" s="141"/>
      <c r="B889" s="141"/>
      <c r="C889" s="141"/>
      <c r="D889" s="141"/>
      <c r="E889" s="141"/>
      <c r="F889" s="141"/>
      <c r="G889" s="141"/>
      <c r="H889" s="141"/>
      <c r="I889" s="141"/>
      <c r="J889" s="141"/>
      <c r="K889" s="141"/>
      <c r="L889" s="141"/>
      <c r="M889" s="141"/>
      <c r="N889" s="141"/>
      <c r="O889" s="141"/>
      <c r="P889" s="141"/>
      <c r="Q889" s="141"/>
      <c r="R889" s="141"/>
      <c r="S889" s="141"/>
      <c r="T889" s="141"/>
      <c r="U889" s="141"/>
      <c r="V889" s="141"/>
      <c r="W889" s="141"/>
      <c r="X889" s="141"/>
      <c r="Y889" s="141"/>
      <c r="Z889" s="141"/>
    </row>
    <row r="890" spans="1:26" ht="15" thickBot="1" x14ac:dyDescent="0.35">
      <c r="A890" s="141"/>
      <c r="B890" s="141"/>
      <c r="C890" s="141"/>
      <c r="D890" s="141"/>
      <c r="E890" s="141"/>
      <c r="F890" s="141"/>
      <c r="G890" s="141"/>
      <c r="H890" s="141"/>
      <c r="I890" s="141"/>
      <c r="J890" s="141"/>
      <c r="K890" s="141"/>
      <c r="L890" s="141"/>
      <c r="M890" s="141"/>
      <c r="N890" s="141"/>
      <c r="O890" s="141"/>
      <c r="P890" s="141"/>
      <c r="Q890" s="141"/>
      <c r="R890" s="141"/>
      <c r="S890" s="141"/>
      <c r="T890" s="141"/>
      <c r="U890" s="141"/>
      <c r="V890" s="141"/>
      <c r="W890" s="141"/>
      <c r="X890" s="141"/>
      <c r="Y890" s="141"/>
      <c r="Z890" s="141"/>
    </row>
    <row r="891" spans="1:26" ht="15" thickBot="1" x14ac:dyDescent="0.35">
      <c r="A891" s="141"/>
      <c r="B891" s="141"/>
      <c r="C891" s="141"/>
      <c r="D891" s="141"/>
      <c r="E891" s="141"/>
      <c r="F891" s="141"/>
      <c r="G891" s="141"/>
      <c r="H891" s="141"/>
      <c r="I891" s="141"/>
      <c r="J891" s="141"/>
      <c r="K891" s="141"/>
      <c r="L891" s="141"/>
      <c r="M891" s="141"/>
      <c r="N891" s="141"/>
      <c r="O891" s="141"/>
      <c r="P891" s="141"/>
      <c r="Q891" s="141"/>
      <c r="R891" s="141"/>
      <c r="S891" s="141"/>
      <c r="T891" s="141"/>
      <c r="U891" s="141"/>
      <c r="V891" s="141"/>
      <c r="W891" s="141"/>
      <c r="X891" s="141"/>
      <c r="Y891" s="141"/>
      <c r="Z891" s="141"/>
    </row>
    <row r="892" spans="1:26" ht="15" thickBot="1" x14ac:dyDescent="0.35">
      <c r="A892" s="141"/>
      <c r="B892" s="141"/>
      <c r="C892" s="141"/>
      <c r="D892" s="141"/>
      <c r="E892" s="141"/>
      <c r="F892" s="141"/>
      <c r="G892" s="141"/>
      <c r="H892" s="141"/>
      <c r="I892" s="141"/>
      <c r="J892" s="141"/>
      <c r="K892" s="141"/>
      <c r="L892" s="141"/>
      <c r="M892" s="141"/>
      <c r="N892" s="141"/>
      <c r="O892" s="141"/>
      <c r="P892" s="141"/>
      <c r="Q892" s="141"/>
      <c r="R892" s="141"/>
      <c r="S892" s="141"/>
      <c r="T892" s="141"/>
      <c r="U892" s="141"/>
      <c r="V892" s="141"/>
      <c r="W892" s="141"/>
      <c r="X892" s="141"/>
      <c r="Y892" s="141"/>
      <c r="Z892" s="141"/>
    </row>
    <row r="893" spans="1:26" ht="15" thickBot="1" x14ac:dyDescent="0.35">
      <c r="A893" s="141"/>
      <c r="B893" s="141"/>
      <c r="C893" s="141"/>
      <c r="D893" s="141"/>
      <c r="E893" s="141"/>
      <c r="F893" s="141"/>
      <c r="G893" s="141"/>
      <c r="H893" s="141"/>
      <c r="I893" s="141"/>
      <c r="J893" s="141"/>
      <c r="K893" s="141"/>
      <c r="L893" s="141"/>
      <c r="M893" s="141"/>
      <c r="N893" s="141"/>
      <c r="O893" s="141"/>
      <c r="P893" s="141"/>
      <c r="Q893" s="141"/>
      <c r="R893" s="141"/>
      <c r="S893" s="141"/>
      <c r="T893" s="141"/>
      <c r="U893" s="141"/>
      <c r="V893" s="141"/>
      <c r="W893" s="141"/>
      <c r="X893" s="141"/>
      <c r="Y893" s="141"/>
      <c r="Z893" s="141"/>
    </row>
    <row r="894" spans="1:26" ht="15" thickBot="1" x14ac:dyDescent="0.35">
      <c r="A894" s="141"/>
      <c r="B894" s="141"/>
      <c r="C894" s="141"/>
      <c r="D894" s="141"/>
      <c r="E894" s="141"/>
      <c r="F894" s="141"/>
      <c r="G894" s="141"/>
      <c r="H894" s="141"/>
      <c r="I894" s="141"/>
      <c r="J894" s="141"/>
      <c r="K894" s="141"/>
      <c r="L894" s="141"/>
      <c r="M894" s="141"/>
      <c r="N894" s="141"/>
      <c r="O894" s="141"/>
      <c r="P894" s="141"/>
      <c r="Q894" s="141"/>
      <c r="R894" s="141"/>
      <c r="S894" s="141"/>
      <c r="T894" s="141"/>
      <c r="U894" s="141"/>
      <c r="V894" s="141"/>
      <c r="W894" s="141"/>
      <c r="X894" s="141"/>
      <c r="Y894" s="141"/>
      <c r="Z894" s="141"/>
    </row>
    <row r="895" spans="1:26" ht="15" thickBot="1" x14ac:dyDescent="0.35">
      <c r="A895" s="141"/>
      <c r="B895" s="141"/>
      <c r="C895" s="141"/>
      <c r="D895" s="141"/>
      <c r="E895" s="141"/>
      <c r="F895" s="141"/>
      <c r="G895" s="141"/>
      <c r="H895" s="141"/>
      <c r="I895" s="141"/>
      <c r="J895" s="141"/>
      <c r="K895" s="141"/>
      <c r="L895" s="141"/>
      <c r="M895" s="141"/>
      <c r="N895" s="141"/>
      <c r="O895" s="141"/>
      <c r="P895" s="141"/>
      <c r="Q895" s="141"/>
      <c r="R895" s="141"/>
      <c r="S895" s="141"/>
      <c r="T895" s="141"/>
      <c r="U895" s="141"/>
      <c r="V895" s="141"/>
      <c r="W895" s="141"/>
      <c r="X895" s="141"/>
      <c r="Y895" s="141"/>
      <c r="Z895" s="141"/>
    </row>
    <row r="896" spans="1:26" ht="15" thickBot="1" x14ac:dyDescent="0.35">
      <c r="A896" s="141"/>
      <c r="B896" s="141"/>
      <c r="C896" s="141"/>
      <c r="D896" s="141"/>
      <c r="E896" s="141"/>
      <c r="F896" s="141"/>
      <c r="G896" s="141"/>
      <c r="H896" s="141"/>
      <c r="I896" s="141"/>
      <c r="J896" s="141"/>
      <c r="K896" s="141"/>
      <c r="L896" s="141"/>
      <c r="M896" s="141"/>
      <c r="N896" s="141"/>
      <c r="O896" s="141"/>
      <c r="P896" s="141"/>
      <c r="Q896" s="141"/>
      <c r="R896" s="141"/>
      <c r="S896" s="141"/>
      <c r="T896" s="141"/>
      <c r="U896" s="141"/>
      <c r="V896" s="141"/>
      <c r="W896" s="141"/>
      <c r="X896" s="141"/>
      <c r="Y896" s="141"/>
      <c r="Z896" s="141"/>
    </row>
    <row r="897" spans="1:26" ht="15" thickBot="1" x14ac:dyDescent="0.35">
      <c r="A897" s="141"/>
      <c r="B897" s="141"/>
      <c r="C897" s="141"/>
      <c r="D897" s="141"/>
      <c r="E897" s="141"/>
      <c r="F897" s="141"/>
      <c r="G897" s="141"/>
      <c r="H897" s="141"/>
      <c r="I897" s="141"/>
      <c r="J897" s="141"/>
      <c r="K897" s="141"/>
      <c r="L897" s="141"/>
      <c r="M897" s="141"/>
      <c r="N897" s="141"/>
      <c r="O897" s="141"/>
      <c r="P897" s="141"/>
      <c r="Q897" s="141"/>
      <c r="R897" s="141"/>
      <c r="S897" s="141"/>
      <c r="T897" s="141"/>
      <c r="U897" s="141"/>
      <c r="V897" s="141"/>
      <c r="W897" s="141"/>
      <c r="X897" s="141"/>
      <c r="Y897" s="141"/>
      <c r="Z897" s="141"/>
    </row>
    <row r="898" spans="1:26" ht="15" thickBot="1" x14ac:dyDescent="0.35">
      <c r="A898" s="141"/>
      <c r="B898" s="141"/>
      <c r="C898" s="141"/>
      <c r="D898" s="141"/>
      <c r="E898" s="141"/>
      <c r="F898" s="141"/>
      <c r="G898" s="141"/>
      <c r="H898" s="141"/>
      <c r="I898" s="141"/>
      <c r="J898" s="141"/>
      <c r="K898" s="141"/>
      <c r="L898" s="141"/>
      <c r="M898" s="141"/>
      <c r="N898" s="141"/>
      <c r="O898" s="141"/>
      <c r="P898" s="141"/>
      <c r="Q898" s="141"/>
      <c r="R898" s="141"/>
      <c r="S898" s="141"/>
      <c r="T898" s="141"/>
      <c r="U898" s="141"/>
      <c r="V898" s="141"/>
      <c r="W898" s="141"/>
      <c r="X898" s="141"/>
      <c r="Y898" s="141"/>
      <c r="Z898" s="141"/>
    </row>
    <row r="899" spans="1:26" ht="15" thickBot="1" x14ac:dyDescent="0.35">
      <c r="A899" s="141"/>
      <c r="B899" s="141"/>
      <c r="C899" s="141"/>
      <c r="D899" s="141"/>
      <c r="E899" s="141"/>
      <c r="F899" s="141"/>
      <c r="G899" s="141"/>
      <c r="H899" s="141"/>
      <c r="I899" s="141"/>
      <c r="J899" s="141"/>
      <c r="K899" s="141"/>
      <c r="L899" s="141"/>
      <c r="M899" s="141"/>
      <c r="N899" s="141"/>
      <c r="O899" s="141"/>
      <c r="P899" s="141"/>
      <c r="Q899" s="141"/>
      <c r="R899" s="141"/>
      <c r="S899" s="141"/>
      <c r="T899" s="141"/>
      <c r="U899" s="141"/>
      <c r="V899" s="141"/>
      <c r="W899" s="141"/>
      <c r="X899" s="141"/>
      <c r="Y899" s="141"/>
      <c r="Z899" s="141"/>
    </row>
    <row r="900" spans="1:26" ht="15" thickBot="1" x14ac:dyDescent="0.35">
      <c r="A900" s="141"/>
      <c r="B900" s="141"/>
      <c r="C900" s="141"/>
      <c r="D900" s="141"/>
      <c r="E900" s="141"/>
      <c r="F900" s="141"/>
      <c r="G900" s="141"/>
      <c r="H900" s="141"/>
      <c r="I900" s="141"/>
      <c r="J900" s="141"/>
      <c r="K900" s="141"/>
      <c r="L900" s="141"/>
      <c r="M900" s="141"/>
      <c r="N900" s="141"/>
      <c r="O900" s="141"/>
      <c r="P900" s="141"/>
      <c r="Q900" s="141"/>
      <c r="R900" s="141"/>
      <c r="S900" s="141"/>
      <c r="T900" s="141"/>
      <c r="U900" s="141"/>
      <c r="V900" s="141"/>
      <c r="W900" s="141"/>
      <c r="X900" s="141"/>
      <c r="Y900" s="141"/>
      <c r="Z900" s="141"/>
    </row>
    <row r="901" spans="1:26" ht="15" thickBot="1" x14ac:dyDescent="0.35">
      <c r="A901" s="141"/>
      <c r="B901" s="141"/>
      <c r="C901" s="141"/>
      <c r="D901" s="141"/>
      <c r="E901" s="141"/>
      <c r="F901" s="141"/>
      <c r="G901" s="141"/>
      <c r="H901" s="141"/>
      <c r="I901" s="141"/>
      <c r="J901" s="141"/>
      <c r="K901" s="141"/>
      <c r="L901" s="141"/>
      <c r="M901" s="141"/>
      <c r="N901" s="141"/>
      <c r="O901" s="141"/>
      <c r="P901" s="141"/>
      <c r="Q901" s="141"/>
      <c r="R901" s="141"/>
      <c r="S901" s="141"/>
      <c r="T901" s="141"/>
      <c r="U901" s="141"/>
      <c r="V901" s="141"/>
      <c r="W901" s="141"/>
      <c r="X901" s="141"/>
      <c r="Y901" s="141"/>
      <c r="Z901" s="141"/>
    </row>
    <row r="902" spans="1:26" ht="15" thickBot="1" x14ac:dyDescent="0.35">
      <c r="A902" s="141"/>
      <c r="B902" s="141"/>
      <c r="C902" s="141"/>
      <c r="D902" s="141"/>
      <c r="E902" s="141"/>
      <c r="F902" s="141"/>
      <c r="G902" s="141"/>
      <c r="H902" s="141"/>
      <c r="I902" s="141"/>
      <c r="J902" s="141"/>
      <c r="K902" s="141"/>
      <c r="L902" s="141"/>
      <c r="M902" s="141"/>
      <c r="N902" s="141"/>
      <c r="O902" s="141"/>
      <c r="P902" s="141"/>
      <c r="Q902" s="141"/>
      <c r="R902" s="141"/>
      <c r="S902" s="141"/>
      <c r="T902" s="141"/>
      <c r="U902" s="141"/>
      <c r="V902" s="141"/>
      <c r="W902" s="141"/>
      <c r="X902" s="141"/>
      <c r="Y902" s="141"/>
      <c r="Z902" s="141"/>
    </row>
    <row r="903" spans="1:26" ht="15" thickBot="1" x14ac:dyDescent="0.35">
      <c r="A903" s="141"/>
      <c r="B903" s="141"/>
      <c r="C903" s="141"/>
      <c r="D903" s="141"/>
      <c r="E903" s="141"/>
      <c r="F903" s="141"/>
      <c r="G903" s="141"/>
      <c r="H903" s="141"/>
      <c r="I903" s="141"/>
      <c r="J903" s="141"/>
      <c r="K903" s="141"/>
      <c r="L903" s="141"/>
      <c r="M903" s="141"/>
      <c r="N903" s="141"/>
      <c r="O903" s="141"/>
      <c r="P903" s="141"/>
      <c r="Q903" s="141"/>
      <c r="R903" s="141"/>
      <c r="S903" s="141"/>
      <c r="T903" s="141"/>
      <c r="U903" s="141"/>
      <c r="V903" s="141"/>
      <c r="W903" s="141"/>
      <c r="X903" s="141"/>
      <c r="Y903" s="141"/>
      <c r="Z903" s="141"/>
    </row>
    <row r="904" spans="1:26" ht="15" thickBot="1" x14ac:dyDescent="0.35">
      <c r="A904" s="141"/>
      <c r="B904" s="141"/>
      <c r="C904" s="141"/>
      <c r="D904" s="141"/>
      <c r="E904" s="141"/>
      <c r="F904" s="141"/>
      <c r="G904" s="141"/>
      <c r="H904" s="141"/>
      <c r="I904" s="141"/>
      <c r="J904" s="141"/>
      <c r="K904" s="141"/>
      <c r="L904" s="141"/>
      <c r="M904" s="141"/>
      <c r="N904" s="141"/>
      <c r="O904" s="141"/>
      <c r="P904" s="141"/>
      <c r="Q904" s="141"/>
      <c r="R904" s="141"/>
      <c r="S904" s="141"/>
      <c r="T904" s="141"/>
      <c r="U904" s="141"/>
      <c r="V904" s="141"/>
      <c r="W904" s="141"/>
      <c r="X904" s="141"/>
      <c r="Y904" s="141"/>
      <c r="Z904" s="141"/>
    </row>
    <row r="905" spans="1:26" ht="15" thickBot="1" x14ac:dyDescent="0.35">
      <c r="A905" s="141"/>
      <c r="B905" s="141"/>
      <c r="C905" s="141"/>
      <c r="D905" s="141"/>
      <c r="E905" s="141"/>
      <c r="F905" s="141"/>
      <c r="G905" s="141"/>
      <c r="H905" s="141"/>
      <c r="I905" s="141"/>
      <c r="J905" s="141"/>
      <c r="K905" s="141"/>
      <c r="L905" s="141"/>
      <c r="M905" s="141"/>
      <c r="N905" s="141"/>
      <c r="O905" s="141"/>
      <c r="P905" s="141"/>
      <c r="Q905" s="141"/>
      <c r="R905" s="141"/>
      <c r="S905" s="141"/>
      <c r="T905" s="141"/>
      <c r="U905" s="141"/>
      <c r="V905" s="141"/>
      <c r="W905" s="141"/>
      <c r="X905" s="141"/>
      <c r="Y905" s="141"/>
      <c r="Z905" s="141"/>
    </row>
    <row r="906" spans="1:26" ht="15" thickBot="1" x14ac:dyDescent="0.35">
      <c r="A906" s="141"/>
      <c r="B906" s="141"/>
      <c r="C906" s="141"/>
      <c r="D906" s="141"/>
      <c r="E906" s="141"/>
      <c r="F906" s="141"/>
      <c r="G906" s="141"/>
      <c r="H906" s="141"/>
      <c r="I906" s="141"/>
      <c r="J906" s="141"/>
      <c r="K906" s="141"/>
      <c r="L906" s="141"/>
      <c r="M906" s="141"/>
      <c r="N906" s="141"/>
      <c r="O906" s="141"/>
      <c r="P906" s="141"/>
      <c r="Q906" s="141"/>
      <c r="R906" s="141"/>
      <c r="S906" s="141"/>
      <c r="T906" s="141"/>
      <c r="U906" s="141"/>
      <c r="V906" s="141"/>
      <c r="W906" s="141"/>
      <c r="X906" s="141"/>
      <c r="Y906" s="141"/>
      <c r="Z906" s="141"/>
    </row>
    <row r="907" spans="1:26" ht="15" thickBot="1" x14ac:dyDescent="0.35">
      <c r="A907" s="141"/>
      <c r="B907" s="141"/>
      <c r="C907" s="141"/>
      <c r="D907" s="141"/>
      <c r="E907" s="141"/>
      <c r="F907" s="141"/>
      <c r="G907" s="141"/>
      <c r="H907" s="141"/>
      <c r="I907" s="141"/>
      <c r="J907" s="141"/>
      <c r="K907" s="141"/>
      <c r="L907" s="141"/>
      <c r="M907" s="141"/>
      <c r="N907" s="141"/>
      <c r="O907" s="141"/>
      <c r="P907" s="141"/>
      <c r="Q907" s="141"/>
      <c r="R907" s="141"/>
      <c r="S907" s="141"/>
      <c r="T907" s="141"/>
      <c r="U907" s="141"/>
      <c r="V907" s="141"/>
      <c r="W907" s="141"/>
      <c r="X907" s="141"/>
      <c r="Y907" s="141"/>
      <c r="Z907" s="141"/>
    </row>
    <row r="908" spans="1:26" ht="15" thickBot="1" x14ac:dyDescent="0.35">
      <c r="A908" s="141"/>
      <c r="B908" s="141"/>
      <c r="C908" s="141"/>
      <c r="D908" s="141"/>
      <c r="E908" s="141"/>
      <c r="F908" s="141"/>
      <c r="G908" s="141"/>
      <c r="H908" s="141"/>
      <c r="I908" s="141"/>
      <c r="J908" s="141"/>
      <c r="K908" s="141"/>
      <c r="L908" s="141"/>
      <c r="M908" s="141"/>
      <c r="N908" s="141"/>
      <c r="O908" s="141"/>
      <c r="P908" s="141"/>
      <c r="Q908" s="141"/>
      <c r="R908" s="141"/>
      <c r="S908" s="141"/>
      <c r="T908" s="141"/>
      <c r="U908" s="141"/>
      <c r="V908" s="141"/>
      <c r="W908" s="141"/>
      <c r="X908" s="141"/>
      <c r="Y908" s="141"/>
      <c r="Z908" s="141"/>
    </row>
    <row r="909" spans="1:26" ht="15" thickBot="1" x14ac:dyDescent="0.35">
      <c r="A909" s="141"/>
      <c r="B909" s="141"/>
      <c r="C909" s="141"/>
      <c r="D909" s="141"/>
      <c r="E909" s="141"/>
      <c r="F909" s="141"/>
      <c r="G909" s="141"/>
      <c r="H909" s="141"/>
      <c r="I909" s="141"/>
      <c r="J909" s="141"/>
      <c r="K909" s="141"/>
      <c r="L909" s="141"/>
      <c r="M909" s="141"/>
      <c r="N909" s="141"/>
      <c r="O909" s="141"/>
      <c r="P909" s="141"/>
      <c r="Q909" s="141"/>
      <c r="R909" s="141"/>
      <c r="S909" s="141"/>
      <c r="T909" s="141"/>
      <c r="U909" s="141"/>
      <c r="V909" s="141"/>
      <c r="W909" s="141"/>
      <c r="X909" s="141"/>
      <c r="Y909" s="141"/>
      <c r="Z909" s="141"/>
    </row>
    <row r="910" spans="1:26" ht="15" thickBot="1" x14ac:dyDescent="0.35">
      <c r="A910" s="141"/>
      <c r="B910" s="141"/>
      <c r="C910" s="141"/>
      <c r="D910" s="141"/>
      <c r="E910" s="141"/>
      <c r="F910" s="141"/>
      <c r="G910" s="141"/>
      <c r="H910" s="141"/>
      <c r="I910" s="141"/>
      <c r="J910" s="141"/>
      <c r="K910" s="141"/>
      <c r="L910" s="141"/>
      <c r="M910" s="141"/>
      <c r="N910" s="141"/>
      <c r="O910" s="141"/>
      <c r="P910" s="141"/>
      <c r="Q910" s="141"/>
      <c r="R910" s="141"/>
      <c r="S910" s="141"/>
      <c r="T910" s="141"/>
      <c r="U910" s="141"/>
      <c r="V910" s="141"/>
      <c r="W910" s="141"/>
      <c r="X910" s="141"/>
      <c r="Y910" s="141"/>
      <c r="Z910" s="141"/>
    </row>
    <row r="911" spans="1:26" ht="15" thickBot="1" x14ac:dyDescent="0.35">
      <c r="A911" s="141"/>
      <c r="B911" s="141"/>
      <c r="C911" s="141"/>
      <c r="D911" s="141"/>
      <c r="E911" s="141"/>
      <c r="F911" s="141"/>
      <c r="G911" s="141"/>
      <c r="H911" s="141"/>
      <c r="I911" s="141"/>
      <c r="J911" s="141"/>
      <c r="K911" s="141"/>
      <c r="L911" s="141"/>
      <c r="M911" s="141"/>
      <c r="N911" s="141"/>
      <c r="O911" s="141"/>
      <c r="P911" s="141"/>
      <c r="Q911" s="141"/>
      <c r="R911" s="141"/>
      <c r="S911" s="141"/>
      <c r="T911" s="141"/>
      <c r="U911" s="141"/>
      <c r="V911" s="141"/>
      <c r="W911" s="141"/>
      <c r="X911" s="141"/>
      <c r="Y911" s="141"/>
      <c r="Z911" s="141"/>
    </row>
    <row r="912" spans="1:26" ht="15" thickBot="1" x14ac:dyDescent="0.35">
      <c r="A912" s="141"/>
      <c r="B912" s="141"/>
      <c r="C912" s="141"/>
      <c r="D912" s="141"/>
      <c r="E912" s="141"/>
      <c r="F912" s="141"/>
      <c r="G912" s="141"/>
      <c r="H912" s="141"/>
      <c r="I912" s="141"/>
      <c r="J912" s="141"/>
      <c r="K912" s="141"/>
      <c r="L912" s="141"/>
      <c r="M912" s="141"/>
      <c r="N912" s="141"/>
      <c r="O912" s="141"/>
      <c r="P912" s="141"/>
      <c r="Q912" s="141"/>
      <c r="R912" s="141"/>
      <c r="S912" s="141"/>
      <c r="T912" s="141"/>
      <c r="U912" s="141"/>
      <c r="V912" s="141"/>
      <c r="W912" s="141"/>
      <c r="X912" s="141"/>
      <c r="Y912" s="141"/>
      <c r="Z912" s="141"/>
    </row>
    <row r="913" spans="1:26" ht="15" thickBot="1" x14ac:dyDescent="0.35">
      <c r="A913" s="141"/>
      <c r="B913" s="141"/>
      <c r="C913" s="141"/>
      <c r="D913" s="141"/>
      <c r="E913" s="141"/>
      <c r="F913" s="141"/>
      <c r="G913" s="141"/>
      <c r="H913" s="141"/>
      <c r="I913" s="141"/>
      <c r="J913" s="141"/>
      <c r="K913" s="141"/>
      <c r="L913" s="141"/>
      <c r="M913" s="141"/>
      <c r="N913" s="141"/>
      <c r="O913" s="141"/>
      <c r="P913" s="141"/>
      <c r="Q913" s="141"/>
      <c r="R913" s="141"/>
      <c r="S913" s="141"/>
      <c r="T913" s="141"/>
      <c r="U913" s="141"/>
      <c r="V913" s="141"/>
      <c r="W913" s="141"/>
      <c r="X913" s="141"/>
      <c r="Y913" s="141"/>
      <c r="Z913" s="141"/>
    </row>
    <row r="914" spans="1:26" ht="15" thickBot="1" x14ac:dyDescent="0.35">
      <c r="A914" s="141"/>
      <c r="B914" s="141"/>
      <c r="C914" s="141"/>
      <c r="D914" s="141"/>
      <c r="E914" s="141"/>
      <c r="F914" s="141"/>
      <c r="G914" s="141"/>
      <c r="H914" s="141"/>
      <c r="I914" s="141"/>
      <c r="J914" s="141"/>
      <c r="K914" s="141"/>
      <c r="L914" s="141"/>
      <c r="M914" s="141"/>
      <c r="N914" s="141"/>
      <c r="O914" s="141"/>
      <c r="P914" s="141"/>
      <c r="Q914" s="141"/>
      <c r="R914" s="141"/>
      <c r="S914" s="141"/>
      <c r="T914" s="141"/>
      <c r="U914" s="141"/>
      <c r="V914" s="141"/>
      <c r="W914" s="141"/>
      <c r="X914" s="141"/>
      <c r="Y914" s="141"/>
      <c r="Z914" s="141"/>
    </row>
    <row r="915" spans="1:26" ht="15" thickBot="1" x14ac:dyDescent="0.35">
      <c r="A915" s="141"/>
      <c r="B915" s="141"/>
      <c r="C915" s="141"/>
      <c r="D915" s="141"/>
      <c r="E915" s="141"/>
      <c r="F915" s="141"/>
      <c r="G915" s="141"/>
      <c r="H915" s="141"/>
      <c r="I915" s="141"/>
      <c r="J915" s="141"/>
      <c r="K915" s="141"/>
      <c r="L915" s="141"/>
      <c r="M915" s="141"/>
      <c r="N915" s="141"/>
      <c r="O915" s="141"/>
      <c r="P915" s="141"/>
      <c r="Q915" s="141"/>
      <c r="R915" s="141"/>
      <c r="S915" s="141"/>
      <c r="T915" s="141"/>
      <c r="U915" s="141"/>
      <c r="V915" s="141"/>
      <c r="W915" s="141"/>
      <c r="X915" s="141"/>
      <c r="Y915" s="141"/>
      <c r="Z915" s="141"/>
    </row>
    <row r="916" spans="1:26" ht="15" thickBot="1" x14ac:dyDescent="0.35">
      <c r="A916" s="141"/>
      <c r="B916" s="141"/>
      <c r="C916" s="141"/>
      <c r="D916" s="141"/>
      <c r="E916" s="141"/>
      <c r="F916" s="141"/>
      <c r="G916" s="141"/>
      <c r="H916" s="141"/>
      <c r="I916" s="141"/>
      <c r="J916" s="141"/>
      <c r="K916" s="141"/>
      <c r="L916" s="141"/>
      <c r="M916" s="141"/>
      <c r="N916" s="141"/>
      <c r="O916" s="141"/>
      <c r="P916" s="141"/>
      <c r="Q916" s="141"/>
      <c r="R916" s="141"/>
      <c r="S916" s="141"/>
      <c r="T916" s="141"/>
      <c r="U916" s="141"/>
      <c r="V916" s="141"/>
      <c r="W916" s="141"/>
      <c r="X916" s="141"/>
      <c r="Y916" s="141"/>
      <c r="Z916" s="141"/>
    </row>
    <row r="917" spans="1:26" ht="15" thickBot="1" x14ac:dyDescent="0.35">
      <c r="A917" s="141"/>
      <c r="B917" s="141"/>
      <c r="C917" s="141"/>
      <c r="D917" s="141"/>
      <c r="E917" s="141"/>
      <c r="F917" s="141"/>
      <c r="G917" s="141"/>
      <c r="H917" s="141"/>
      <c r="I917" s="141"/>
      <c r="J917" s="141"/>
      <c r="K917" s="141"/>
      <c r="L917" s="141"/>
      <c r="M917" s="141"/>
      <c r="N917" s="141"/>
      <c r="O917" s="141"/>
      <c r="P917" s="141"/>
      <c r="Q917" s="141"/>
      <c r="R917" s="141"/>
      <c r="S917" s="141"/>
      <c r="T917" s="141"/>
      <c r="U917" s="141"/>
      <c r="V917" s="141"/>
      <c r="W917" s="141"/>
      <c r="X917" s="141"/>
      <c r="Y917" s="141"/>
      <c r="Z917" s="141"/>
    </row>
    <row r="918" spans="1:26" ht="15" thickBot="1" x14ac:dyDescent="0.35">
      <c r="A918" s="141"/>
      <c r="B918" s="141"/>
      <c r="C918" s="141"/>
      <c r="D918" s="141"/>
      <c r="E918" s="141"/>
      <c r="F918" s="141"/>
      <c r="G918" s="141"/>
      <c r="H918" s="141"/>
      <c r="I918" s="141"/>
      <c r="J918" s="141"/>
      <c r="K918" s="141"/>
      <c r="L918" s="141"/>
      <c r="M918" s="141"/>
      <c r="N918" s="141"/>
      <c r="O918" s="141"/>
      <c r="P918" s="141"/>
      <c r="Q918" s="141"/>
      <c r="R918" s="141"/>
      <c r="S918" s="141"/>
      <c r="T918" s="141"/>
      <c r="U918" s="141"/>
      <c r="V918" s="141"/>
      <c r="W918" s="141"/>
      <c r="X918" s="141"/>
      <c r="Y918" s="141"/>
      <c r="Z918" s="141"/>
    </row>
    <row r="919" spans="1:26" ht="15" thickBot="1" x14ac:dyDescent="0.35">
      <c r="A919" s="141"/>
      <c r="B919" s="141"/>
      <c r="C919" s="141"/>
      <c r="D919" s="141"/>
      <c r="E919" s="141"/>
      <c r="F919" s="141"/>
      <c r="G919" s="141"/>
      <c r="H919" s="141"/>
      <c r="I919" s="141"/>
      <c r="J919" s="141"/>
      <c r="K919" s="141"/>
      <c r="L919" s="141"/>
      <c r="M919" s="141"/>
      <c r="N919" s="141"/>
      <c r="O919" s="141"/>
      <c r="P919" s="141"/>
      <c r="Q919" s="141"/>
      <c r="R919" s="141"/>
      <c r="S919" s="141"/>
      <c r="T919" s="141"/>
      <c r="U919" s="141"/>
      <c r="V919" s="141"/>
      <c r="W919" s="141"/>
      <c r="X919" s="141"/>
      <c r="Y919" s="141"/>
      <c r="Z919" s="141"/>
    </row>
    <row r="920" spans="1:26" ht="15" thickBot="1" x14ac:dyDescent="0.35">
      <c r="A920" s="141"/>
      <c r="B920" s="141"/>
      <c r="C920" s="141"/>
      <c r="D920" s="141"/>
      <c r="E920" s="141"/>
      <c r="F920" s="141"/>
      <c r="G920" s="141"/>
      <c r="H920" s="141"/>
      <c r="I920" s="141"/>
      <c r="J920" s="141"/>
      <c r="K920" s="141"/>
      <c r="L920" s="141"/>
      <c r="M920" s="141"/>
      <c r="N920" s="141"/>
      <c r="O920" s="141"/>
      <c r="P920" s="141"/>
      <c r="Q920" s="141"/>
      <c r="R920" s="141"/>
      <c r="S920" s="141"/>
      <c r="T920" s="141"/>
      <c r="U920" s="141"/>
      <c r="V920" s="141"/>
      <c r="W920" s="141"/>
      <c r="X920" s="141"/>
      <c r="Y920" s="141"/>
      <c r="Z920" s="141"/>
    </row>
    <row r="921" spans="1:26" ht="15" thickBot="1" x14ac:dyDescent="0.35">
      <c r="A921" s="141"/>
      <c r="B921" s="141"/>
      <c r="C921" s="141"/>
      <c r="D921" s="141"/>
      <c r="E921" s="141"/>
      <c r="F921" s="141"/>
      <c r="G921" s="141"/>
      <c r="H921" s="141"/>
      <c r="I921" s="141"/>
      <c r="J921" s="141"/>
      <c r="K921" s="141"/>
      <c r="L921" s="141"/>
      <c r="M921" s="141"/>
      <c r="N921" s="141"/>
      <c r="O921" s="141"/>
      <c r="P921" s="141"/>
      <c r="Q921" s="141"/>
      <c r="R921" s="141"/>
      <c r="S921" s="141"/>
      <c r="T921" s="141"/>
      <c r="U921" s="141"/>
      <c r="V921" s="141"/>
      <c r="W921" s="141"/>
      <c r="X921" s="141"/>
      <c r="Y921" s="141"/>
      <c r="Z921" s="141"/>
    </row>
    <row r="922" spans="1:26" ht="15" thickBot="1" x14ac:dyDescent="0.35">
      <c r="A922" s="141"/>
      <c r="B922" s="141"/>
      <c r="C922" s="141"/>
      <c r="D922" s="141"/>
      <c r="E922" s="141"/>
      <c r="F922" s="141"/>
      <c r="G922" s="141"/>
      <c r="H922" s="141"/>
      <c r="I922" s="141"/>
      <c r="J922" s="141"/>
      <c r="K922" s="141"/>
      <c r="L922" s="141"/>
      <c r="M922" s="141"/>
      <c r="N922" s="141"/>
      <c r="O922" s="141"/>
      <c r="P922" s="141"/>
      <c r="Q922" s="141"/>
      <c r="R922" s="141"/>
      <c r="S922" s="141"/>
      <c r="T922" s="141"/>
      <c r="U922" s="141"/>
      <c r="V922" s="141"/>
      <c r="W922" s="141"/>
      <c r="X922" s="141"/>
      <c r="Y922" s="141"/>
      <c r="Z922" s="141"/>
    </row>
    <row r="923" spans="1:26" ht="15" thickBot="1" x14ac:dyDescent="0.35">
      <c r="A923" s="141"/>
      <c r="B923" s="141"/>
      <c r="C923" s="141"/>
      <c r="D923" s="141"/>
      <c r="E923" s="141"/>
      <c r="F923" s="141"/>
      <c r="G923" s="141"/>
      <c r="H923" s="141"/>
      <c r="I923" s="141"/>
      <c r="J923" s="141"/>
      <c r="K923" s="141"/>
      <c r="L923" s="141"/>
      <c r="M923" s="141"/>
      <c r="N923" s="141"/>
      <c r="O923" s="141"/>
      <c r="P923" s="141"/>
      <c r="Q923" s="141"/>
      <c r="R923" s="141"/>
      <c r="S923" s="141"/>
      <c r="T923" s="141"/>
      <c r="U923" s="141"/>
      <c r="V923" s="141"/>
      <c r="W923" s="141"/>
      <c r="X923" s="141"/>
      <c r="Y923" s="141"/>
      <c r="Z923" s="141"/>
    </row>
    <row r="924" spans="1:26" ht="15" thickBot="1" x14ac:dyDescent="0.35">
      <c r="A924" s="141"/>
      <c r="B924" s="141"/>
      <c r="C924" s="141"/>
      <c r="D924" s="141"/>
      <c r="E924" s="141"/>
      <c r="F924" s="141"/>
      <c r="G924" s="141"/>
      <c r="H924" s="141"/>
      <c r="I924" s="141"/>
      <c r="J924" s="141"/>
      <c r="K924" s="141"/>
      <c r="L924" s="141"/>
      <c r="M924" s="141"/>
      <c r="N924" s="141"/>
      <c r="O924" s="141"/>
      <c r="P924" s="141"/>
      <c r="Q924" s="141"/>
      <c r="R924" s="141"/>
      <c r="S924" s="141"/>
      <c r="T924" s="141"/>
      <c r="U924" s="141"/>
      <c r="V924" s="141"/>
      <c r="W924" s="141"/>
      <c r="X924" s="141"/>
      <c r="Y924" s="141"/>
      <c r="Z924" s="141"/>
    </row>
    <row r="925" spans="1:26" ht="15" thickBot="1" x14ac:dyDescent="0.35">
      <c r="A925" s="141"/>
      <c r="B925" s="141"/>
      <c r="C925" s="141"/>
      <c r="D925" s="141"/>
      <c r="E925" s="141"/>
      <c r="F925" s="141"/>
      <c r="G925" s="141"/>
      <c r="H925" s="141"/>
      <c r="I925" s="141"/>
      <c r="J925" s="141"/>
      <c r="K925" s="141"/>
      <c r="L925" s="141"/>
      <c r="M925" s="141"/>
      <c r="N925" s="141"/>
      <c r="O925" s="141"/>
      <c r="P925" s="141"/>
      <c r="Q925" s="141"/>
      <c r="R925" s="141"/>
      <c r="S925" s="141"/>
      <c r="T925" s="141"/>
      <c r="U925" s="141"/>
      <c r="V925" s="141"/>
      <c r="W925" s="141"/>
      <c r="X925" s="141"/>
      <c r="Y925" s="141"/>
      <c r="Z925" s="141"/>
    </row>
    <row r="926" spans="1:26" ht="15" thickBot="1" x14ac:dyDescent="0.35">
      <c r="A926" s="141"/>
      <c r="B926" s="141"/>
      <c r="C926" s="141"/>
      <c r="D926" s="141"/>
      <c r="E926" s="141"/>
      <c r="F926" s="141"/>
      <c r="G926" s="141"/>
      <c r="H926" s="141"/>
      <c r="I926" s="141"/>
      <c r="J926" s="141"/>
      <c r="K926" s="141"/>
      <c r="L926" s="141"/>
      <c r="M926" s="141"/>
      <c r="N926" s="141"/>
      <c r="O926" s="141"/>
      <c r="P926" s="141"/>
      <c r="Q926" s="141"/>
      <c r="R926" s="141"/>
      <c r="S926" s="141"/>
      <c r="T926" s="141"/>
      <c r="U926" s="141"/>
      <c r="V926" s="141"/>
      <c r="W926" s="141"/>
      <c r="X926" s="141"/>
      <c r="Y926" s="141"/>
      <c r="Z926" s="141"/>
    </row>
    <row r="927" spans="1:26" ht="15" thickBot="1" x14ac:dyDescent="0.35">
      <c r="A927" s="141"/>
      <c r="B927" s="141"/>
      <c r="C927" s="141"/>
      <c r="D927" s="141"/>
      <c r="E927" s="141"/>
      <c r="F927" s="141"/>
      <c r="G927" s="141"/>
      <c r="H927" s="141"/>
      <c r="I927" s="141"/>
      <c r="J927" s="141"/>
      <c r="K927" s="141"/>
      <c r="L927" s="141"/>
      <c r="M927" s="141"/>
      <c r="N927" s="141"/>
      <c r="O927" s="141"/>
      <c r="P927" s="141"/>
      <c r="Q927" s="141"/>
      <c r="R927" s="141"/>
      <c r="S927" s="141"/>
      <c r="T927" s="141"/>
      <c r="U927" s="141"/>
      <c r="V927" s="141"/>
      <c r="W927" s="141"/>
      <c r="X927" s="141"/>
      <c r="Y927" s="141"/>
      <c r="Z927" s="141"/>
    </row>
    <row r="928" spans="1:26" ht="15" thickBot="1" x14ac:dyDescent="0.35">
      <c r="A928" s="141"/>
      <c r="B928" s="141"/>
      <c r="C928" s="141"/>
      <c r="D928" s="141"/>
      <c r="E928" s="141"/>
      <c r="F928" s="141"/>
      <c r="G928" s="141"/>
      <c r="H928" s="141"/>
      <c r="I928" s="141"/>
      <c r="J928" s="141"/>
      <c r="K928" s="141"/>
      <c r="L928" s="141"/>
      <c r="M928" s="141"/>
      <c r="N928" s="141"/>
      <c r="O928" s="141"/>
      <c r="P928" s="141"/>
      <c r="Q928" s="141"/>
      <c r="R928" s="141"/>
      <c r="S928" s="141"/>
      <c r="T928" s="141"/>
      <c r="U928" s="141"/>
      <c r="V928" s="141"/>
      <c r="W928" s="141"/>
      <c r="X928" s="141"/>
      <c r="Y928" s="141"/>
      <c r="Z928" s="141"/>
    </row>
    <row r="929" spans="1:26" ht="15" thickBot="1" x14ac:dyDescent="0.35">
      <c r="A929" s="141"/>
      <c r="B929" s="141"/>
      <c r="C929" s="141"/>
      <c r="D929" s="141"/>
      <c r="E929" s="141"/>
      <c r="F929" s="141"/>
      <c r="G929" s="141"/>
      <c r="H929" s="141"/>
      <c r="I929" s="141"/>
      <c r="J929" s="141"/>
      <c r="K929" s="141"/>
      <c r="L929" s="141"/>
      <c r="M929" s="141"/>
      <c r="N929" s="141"/>
      <c r="O929" s="141"/>
      <c r="P929" s="141"/>
      <c r="Q929" s="141"/>
      <c r="R929" s="141"/>
      <c r="S929" s="141"/>
      <c r="T929" s="141"/>
      <c r="U929" s="141"/>
      <c r="V929" s="141"/>
      <c r="W929" s="141"/>
      <c r="X929" s="141"/>
      <c r="Y929" s="141"/>
      <c r="Z929" s="141"/>
    </row>
    <row r="930" spans="1:26" ht="15" thickBot="1" x14ac:dyDescent="0.35">
      <c r="A930" s="141"/>
      <c r="B930" s="141"/>
      <c r="C930" s="141"/>
      <c r="D930" s="141"/>
      <c r="E930" s="141"/>
      <c r="F930" s="141"/>
      <c r="G930" s="141"/>
      <c r="H930" s="141"/>
      <c r="I930" s="141"/>
      <c r="J930" s="141"/>
      <c r="K930" s="141"/>
      <c r="L930" s="141"/>
      <c r="M930" s="141"/>
      <c r="N930" s="141"/>
      <c r="O930" s="141"/>
      <c r="P930" s="141"/>
      <c r="Q930" s="141"/>
      <c r="R930" s="141"/>
      <c r="S930" s="141"/>
      <c r="T930" s="141"/>
      <c r="U930" s="141"/>
      <c r="V930" s="141"/>
      <c r="W930" s="141"/>
      <c r="X930" s="141"/>
      <c r="Y930" s="141"/>
      <c r="Z930" s="141"/>
    </row>
    <row r="931" spans="1:26" ht="15" thickBot="1" x14ac:dyDescent="0.35">
      <c r="A931" s="141"/>
      <c r="B931" s="141"/>
      <c r="C931" s="141"/>
      <c r="D931" s="141"/>
      <c r="E931" s="141"/>
      <c r="F931" s="141"/>
      <c r="G931" s="141"/>
      <c r="H931" s="141"/>
      <c r="I931" s="141"/>
      <c r="J931" s="141"/>
      <c r="K931" s="141"/>
      <c r="L931" s="141"/>
      <c r="M931" s="141"/>
      <c r="N931" s="141"/>
      <c r="O931" s="141"/>
      <c r="P931" s="141"/>
      <c r="Q931" s="141"/>
      <c r="R931" s="141"/>
      <c r="S931" s="141"/>
      <c r="T931" s="141"/>
      <c r="U931" s="141"/>
      <c r="V931" s="141"/>
      <c r="W931" s="141"/>
      <c r="X931" s="141"/>
      <c r="Y931" s="141"/>
      <c r="Z931" s="141"/>
    </row>
    <row r="932" spans="1:26" ht="15" thickBot="1" x14ac:dyDescent="0.35">
      <c r="A932" s="141"/>
      <c r="B932" s="141"/>
      <c r="C932" s="141"/>
      <c r="D932" s="141"/>
      <c r="E932" s="141"/>
      <c r="F932" s="141"/>
      <c r="G932" s="141"/>
      <c r="H932" s="141"/>
      <c r="I932" s="141"/>
      <c r="J932" s="141"/>
      <c r="K932" s="141"/>
      <c r="L932" s="141"/>
      <c r="M932" s="141"/>
      <c r="N932" s="141"/>
      <c r="O932" s="141"/>
      <c r="P932" s="141"/>
      <c r="Q932" s="141"/>
      <c r="R932" s="141"/>
      <c r="S932" s="141"/>
      <c r="T932" s="141"/>
      <c r="U932" s="141"/>
      <c r="V932" s="141"/>
      <c r="W932" s="141"/>
      <c r="X932" s="141"/>
      <c r="Y932" s="141"/>
      <c r="Z932" s="141"/>
    </row>
    <row r="933" spans="1:26" ht="15" thickBot="1" x14ac:dyDescent="0.35">
      <c r="A933" s="141"/>
      <c r="B933" s="141"/>
      <c r="C933" s="141"/>
      <c r="D933" s="141"/>
      <c r="E933" s="141"/>
      <c r="F933" s="141"/>
      <c r="G933" s="141"/>
      <c r="H933" s="141"/>
      <c r="I933" s="141"/>
      <c r="J933" s="141"/>
      <c r="K933" s="141"/>
      <c r="L933" s="141"/>
      <c r="M933" s="141"/>
      <c r="N933" s="141"/>
      <c r="O933" s="141"/>
      <c r="P933" s="141"/>
      <c r="Q933" s="141"/>
      <c r="R933" s="141"/>
      <c r="S933" s="141"/>
      <c r="T933" s="141"/>
      <c r="U933" s="141"/>
      <c r="V933" s="141"/>
      <c r="W933" s="141"/>
      <c r="X933" s="141"/>
      <c r="Y933" s="141"/>
      <c r="Z933" s="141"/>
    </row>
    <row r="934" spans="1:26" ht="15" thickBot="1" x14ac:dyDescent="0.35">
      <c r="A934" s="141"/>
      <c r="B934" s="141"/>
      <c r="C934" s="141"/>
      <c r="D934" s="141"/>
      <c r="E934" s="141"/>
      <c r="F934" s="141"/>
      <c r="G934" s="141"/>
      <c r="H934" s="141"/>
      <c r="I934" s="141"/>
      <c r="J934" s="141"/>
      <c r="K934" s="141"/>
      <c r="L934" s="141"/>
      <c r="M934" s="141"/>
      <c r="N934" s="141"/>
      <c r="O934" s="141"/>
      <c r="P934" s="141"/>
      <c r="Q934" s="141"/>
      <c r="R934" s="141"/>
      <c r="S934" s="141"/>
      <c r="T934" s="141"/>
      <c r="U934" s="141"/>
      <c r="V934" s="141"/>
      <c r="W934" s="141"/>
      <c r="X934" s="141"/>
      <c r="Y934" s="141"/>
      <c r="Z934" s="141"/>
    </row>
    <row r="935" spans="1:26" ht="15" thickBot="1" x14ac:dyDescent="0.35">
      <c r="A935" s="141"/>
      <c r="B935" s="141"/>
      <c r="C935" s="141"/>
      <c r="D935" s="141"/>
      <c r="E935" s="141"/>
      <c r="F935" s="141"/>
      <c r="G935" s="141"/>
      <c r="H935" s="141"/>
      <c r="I935" s="141"/>
      <c r="J935" s="141"/>
      <c r="K935" s="141"/>
      <c r="L935" s="141"/>
      <c r="M935" s="141"/>
      <c r="N935" s="141"/>
      <c r="O935" s="141"/>
      <c r="P935" s="141"/>
      <c r="Q935" s="141"/>
      <c r="R935" s="141"/>
      <c r="S935" s="141"/>
      <c r="T935" s="141"/>
      <c r="U935" s="141"/>
      <c r="V935" s="141"/>
      <c r="W935" s="141"/>
      <c r="X935" s="141"/>
      <c r="Y935" s="141"/>
      <c r="Z935" s="141"/>
    </row>
    <row r="936" spans="1:26" ht="15" thickBot="1" x14ac:dyDescent="0.35">
      <c r="A936" s="141"/>
      <c r="B936" s="141"/>
      <c r="C936" s="141"/>
      <c r="D936" s="141"/>
      <c r="E936" s="141"/>
      <c r="F936" s="141"/>
      <c r="G936" s="141"/>
      <c r="H936" s="141"/>
      <c r="I936" s="141"/>
      <c r="J936" s="141"/>
      <c r="K936" s="141"/>
      <c r="L936" s="141"/>
      <c r="M936" s="141"/>
      <c r="N936" s="141"/>
      <c r="O936" s="141"/>
      <c r="P936" s="141"/>
      <c r="Q936" s="141"/>
      <c r="R936" s="141"/>
      <c r="S936" s="141"/>
      <c r="T936" s="141"/>
      <c r="U936" s="141"/>
      <c r="V936" s="141"/>
      <c r="W936" s="141"/>
      <c r="X936" s="141"/>
      <c r="Y936" s="141"/>
      <c r="Z936" s="141"/>
    </row>
    <row r="937" spans="1:26" ht="15" thickBot="1" x14ac:dyDescent="0.35">
      <c r="A937" s="141"/>
      <c r="B937" s="141"/>
      <c r="C937" s="141"/>
      <c r="D937" s="141"/>
      <c r="E937" s="141"/>
      <c r="F937" s="141"/>
      <c r="G937" s="141"/>
      <c r="H937" s="141"/>
      <c r="I937" s="141"/>
      <c r="J937" s="141"/>
      <c r="K937" s="141"/>
      <c r="L937" s="141"/>
      <c r="M937" s="141"/>
      <c r="N937" s="141"/>
      <c r="O937" s="141"/>
      <c r="P937" s="141"/>
      <c r="Q937" s="141"/>
      <c r="R937" s="141"/>
      <c r="S937" s="141"/>
      <c r="T937" s="141"/>
      <c r="U937" s="141"/>
      <c r="V937" s="141"/>
      <c r="W937" s="141"/>
      <c r="X937" s="141"/>
      <c r="Y937" s="141"/>
      <c r="Z937" s="141"/>
    </row>
    <row r="938" spans="1:26" ht="15" thickBot="1" x14ac:dyDescent="0.35">
      <c r="A938" s="141"/>
      <c r="B938" s="141"/>
      <c r="C938" s="141"/>
      <c r="D938" s="141"/>
      <c r="E938" s="141"/>
      <c r="F938" s="141"/>
      <c r="G938" s="141"/>
      <c r="H938" s="141"/>
      <c r="I938" s="141"/>
      <c r="J938" s="141"/>
      <c r="K938" s="141"/>
      <c r="L938" s="141"/>
      <c r="M938" s="141"/>
      <c r="N938" s="141"/>
      <c r="O938" s="141"/>
      <c r="P938" s="141"/>
      <c r="Q938" s="141"/>
      <c r="R938" s="141"/>
      <c r="S938" s="141"/>
      <c r="T938" s="141"/>
      <c r="U938" s="141"/>
      <c r="V938" s="141"/>
      <c r="W938" s="141"/>
      <c r="X938" s="141"/>
      <c r="Y938" s="141"/>
      <c r="Z938" s="141"/>
    </row>
    <row r="939" spans="1:26" ht="15" thickBot="1" x14ac:dyDescent="0.35">
      <c r="A939" s="141"/>
      <c r="B939" s="141"/>
      <c r="C939" s="141"/>
      <c r="D939" s="141"/>
      <c r="E939" s="141"/>
      <c r="F939" s="141"/>
      <c r="G939" s="141"/>
      <c r="H939" s="141"/>
      <c r="I939" s="141"/>
      <c r="J939" s="141"/>
      <c r="K939" s="141"/>
      <c r="L939" s="141"/>
      <c r="M939" s="141"/>
      <c r="N939" s="141"/>
      <c r="O939" s="141"/>
      <c r="P939" s="141"/>
      <c r="Q939" s="141"/>
      <c r="R939" s="141"/>
      <c r="S939" s="141"/>
      <c r="T939" s="141"/>
      <c r="U939" s="141"/>
      <c r="V939" s="141"/>
      <c r="W939" s="141"/>
      <c r="X939" s="141"/>
      <c r="Y939" s="141"/>
      <c r="Z939" s="141"/>
    </row>
    <row r="940" spans="1:26" ht="15" thickBot="1" x14ac:dyDescent="0.35">
      <c r="A940" s="141"/>
      <c r="B940" s="141"/>
      <c r="C940" s="141"/>
      <c r="D940" s="141"/>
      <c r="E940" s="141"/>
      <c r="F940" s="141"/>
      <c r="G940" s="141"/>
      <c r="H940" s="141"/>
      <c r="I940" s="141"/>
      <c r="J940" s="141"/>
      <c r="K940" s="141"/>
      <c r="L940" s="141"/>
      <c r="M940" s="141"/>
      <c r="N940" s="141"/>
      <c r="O940" s="141"/>
      <c r="P940" s="141"/>
      <c r="Q940" s="141"/>
      <c r="R940" s="141"/>
      <c r="S940" s="141"/>
      <c r="T940" s="141"/>
      <c r="U940" s="141"/>
      <c r="V940" s="141"/>
      <c r="W940" s="141"/>
      <c r="X940" s="141"/>
      <c r="Y940" s="141"/>
      <c r="Z940" s="141"/>
    </row>
    <row r="941" spans="1:26" ht="15" thickBot="1" x14ac:dyDescent="0.35">
      <c r="A941" s="141"/>
      <c r="B941" s="141"/>
      <c r="C941" s="141"/>
      <c r="D941" s="141"/>
      <c r="E941" s="141"/>
      <c r="F941" s="141"/>
      <c r="G941" s="141"/>
      <c r="H941" s="141"/>
      <c r="I941" s="141"/>
      <c r="J941" s="141"/>
      <c r="K941" s="141"/>
      <c r="L941" s="141"/>
      <c r="M941" s="141"/>
      <c r="N941" s="141"/>
      <c r="O941" s="141"/>
      <c r="P941" s="141"/>
      <c r="Q941" s="141"/>
      <c r="R941" s="141"/>
      <c r="S941" s="141"/>
      <c r="T941" s="141"/>
      <c r="U941" s="141"/>
      <c r="V941" s="141"/>
      <c r="W941" s="141"/>
      <c r="X941" s="141"/>
      <c r="Y941" s="141"/>
      <c r="Z941" s="141"/>
    </row>
    <row r="942" spans="1:26" ht="15" thickBot="1" x14ac:dyDescent="0.35">
      <c r="A942" s="141"/>
      <c r="B942" s="141"/>
      <c r="C942" s="141"/>
      <c r="D942" s="141"/>
      <c r="E942" s="141"/>
      <c r="F942" s="141"/>
      <c r="G942" s="141"/>
      <c r="H942" s="141"/>
      <c r="I942" s="141"/>
      <c r="J942" s="141"/>
      <c r="K942" s="141"/>
      <c r="L942" s="141"/>
      <c r="M942" s="141"/>
      <c r="N942" s="141"/>
      <c r="O942" s="141"/>
      <c r="P942" s="141"/>
      <c r="Q942" s="141"/>
      <c r="R942" s="141"/>
      <c r="S942" s="141"/>
      <c r="T942" s="141"/>
      <c r="U942" s="141"/>
      <c r="V942" s="141"/>
      <c r="W942" s="141"/>
      <c r="X942" s="141"/>
      <c r="Y942" s="141"/>
      <c r="Z942" s="141"/>
    </row>
    <row r="943" spans="1:26" ht="15" thickBot="1" x14ac:dyDescent="0.35">
      <c r="A943" s="141"/>
      <c r="B943" s="141"/>
      <c r="C943" s="141"/>
      <c r="D943" s="141"/>
      <c r="E943" s="141"/>
      <c r="F943" s="141"/>
      <c r="G943" s="141"/>
      <c r="H943" s="141"/>
      <c r="I943" s="141"/>
      <c r="J943" s="141"/>
      <c r="K943" s="141"/>
      <c r="L943" s="141"/>
      <c r="M943" s="141"/>
      <c r="N943" s="141"/>
      <c r="O943" s="141"/>
      <c r="P943" s="141"/>
      <c r="Q943" s="141"/>
      <c r="R943" s="141"/>
      <c r="S943" s="141"/>
      <c r="T943" s="141"/>
      <c r="U943" s="141"/>
      <c r="V943" s="141"/>
      <c r="W943" s="141"/>
      <c r="X943" s="141"/>
      <c r="Y943" s="141"/>
      <c r="Z943" s="141"/>
    </row>
    <row r="944" spans="1:26" ht="15" thickBot="1" x14ac:dyDescent="0.35">
      <c r="A944" s="141"/>
      <c r="B944" s="141"/>
      <c r="C944" s="141"/>
      <c r="D944" s="141"/>
      <c r="E944" s="141"/>
      <c r="F944" s="141"/>
      <c r="G944" s="141"/>
      <c r="H944" s="141"/>
      <c r="I944" s="141"/>
      <c r="J944" s="141"/>
      <c r="K944" s="141"/>
      <c r="L944" s="141"/>
      <c r="M944" s="141"/>
      <c r="N944" s="141"/>
      <c r="O944" s="141"/>
      <c r="P944" s="141"/>
      <c r="Q944" s="141"/>
      <c r="R944" s="141"/>
      <c r="S944" s="141"/>
      <c r="T944" s="141"/>
      <c r="U944" s="141"/>
      <c r="V944" s="141"/>
      <c r="W944" s="141"/>
      <c r="X944" s="141"/>
      <c r="Y944" s="141"/>
      <c r="Z944" s="141"/>
    </row>
    <row r="945" spans="1:26" ht="15" thickBot="1" x14ac:dyDescent="0.35">
      <c r="A945" s="141"/>
      <c r="B945" s="141"/>
      <c r="C945" s="141"/>
      <c r="D945" s="141"/>
      <c r="E945" s="141"/>
      <c r="F945" s="141"/>
      <c r="G945" s="141"/>
      <c r="H945" s="141"/>
      <c r="I945" s="141"/>
      <c r="J945" s="141"/>
      <c r="K945" s="141"/>
      <c r="L945" s="141"/>
      <c r="M945" s="141"/>
      <c r="N945" s="141"/>
      <c r="O945" s="141"/>
      <c r="P945" s="141"/>
      <c r="Q945" s="141"/>
      <c r="R945" s="141"/>
      <c r="S945" s="141"/>
      <c r="T945" s="141"/>
      <c r="U945" s="141"/>
      <c r="V945" s="141"/>
      <c r="W945" s="141"/>
      <c r="X945" s="141"/>
      <c r="Y945" s="141"/>
      <c r="Z945" s="141"/>
    </row>
    <row r="946" spans="1:26" ht="15" thickBot="1" x14ac:dyDescent="0.35">
      <c r="A946" s="141"/>
      <c r="B946" s="141"/>
      <c r="C946" s="141"/>
      <c r="D946" s="141"/>
      <c r="E946" s="141"/>
      <c r="F946" s="141"/>
      <c r="G946" s="141"/>
      <c r="H946" s="141"/>
      <c r="I946" s="141"/>
      <c r="J946" s="141"/>
      <c r="K946" s="141"/>
      <c r="L946" s="141"/>
      <c r="M946" s="141"/>
      <c r="N946" s="141"/>
      <c r="O946" s="141"/>
      <c r="P946" s="141"/>
      <c r="Q946" s="141"/>
      <c r="R946" s="141"/>
      <c r="S946" s="141"/>
      <c r="T946" s="141"/>
      <c r="U946" s="141"/>
      <c r="V946" s="141"/>
      <c r="W946" s="141"/>
      <c r="X946" s="141"/>
      <c r="Y946" s="141"/>
      <c r="Z946" s="141"/>
    </row>
    <row r="947" spans="1:26" ht="15" thickBot="1" x14ac:dyDescent="0.35">
      <c r="A947" s="141"/>
      <c r="B947" s="141"/>
      <c r="C947" s="141"/>
      <c r="D947" s="141"/>
      <c r="E947" s="141"/>
      <c r="F947" s="141"/>
      <c r="G947" s="141"/>
      <c r="H947" s="141"/>
      <c r="I947" s="141"/>
      <c r="J947" s="141"/>
      <c r="K947" s="141"/>
      <c r="L947" s="141"/>
      <c r="M947" s="141"/>
      <c r="N947" s="141"/>
      <c r="O947" s="141"/>
      <c r="P947" s="141"/>
      <c r="Q947" s="141"/>
      <c r="R947" s="141"/>
      <c r="S947" s="141"/>
      <c r="T947" s="141"/>
      <c r="U947" s="141"/>
      <c r="V947" s="141"/>
      <c r="W947" s="141"/>
      <c r="X947" s="141"/>
      <c r="Y947" s="141"/>
      <c r="Z947" s="141"/>
    </row>
    <row r="948" spans="1:26" ht="15" thickBot="1" x14ac:dyDescent="0.35">
      <c r="A948" s="141"/>
      <c r="B948" s="141"/>
      <c r="C948" s="141"/>
      <c r="D948" s="141"/>
      <c r="E948" s="141"/>
      <c r="F948" s="141"/>
      <c r="G948" s="141"/>
      <c r="H948" s="141"/>
      <c r="I948" s="141"/>
      <c r="J948" s="141"/>
      <c r="K948" s="141"/>
      <c r="L948" s="141"/>
      <c r="M948" s="141"/>
      <c r="N948" s="141"/>
      <c r="O948" s="141"/>
      <c r="P948" s="141"/>
      <c r="Q948" s="141"/>
      <c r="R948" s="141"/>
      <c r="S948" s="141"/>
      <c r="T948" s="141"/>
      <c r="U948" s="141"/>
      <c r="V948" s="141"/>
      <c r="W948" s="141"/>
      <c r="X948" s="141"/>
      <c r="Y948" s="141"/>
      <c r="Z948" s="141"/>
    </row>
    <row r="949" spans="1:26" ht="15" thickBot="1" x14ac:dyDescent="0.35">
      <c r="A949" s="141"/>
      <c r="B949" s="141"/>
      <c r="C949" s="141"/>
      <c r="D949" s="141"/>
      <c r="E949" s="141"/>
      <c r="F949" s="141"/>
      <c r="G949" s="141"/>
      <c r="H949" s="141"/>
      <c r="I949" s="141"/>
      <c r="J949" s="141"/>
      <c r="K949" s="141"/>
      <c r="L949" s="141"/>
      <c r="M949" s="141"/>
      <c r="N949" s="141"/>
      <c r="O949" s="141"/>
      <c r="P949" s="141"/>
      <c r="Q949" s="141"/>
      <c r="R949" s="141"/>
      <c r="S949" s="141"/>
      <c r="T949" s="141"/>
      <c r="U949" s="141"/>
      <c r="V949" s="141"/>
      <c r="W949" s="141"/>
      <c r="X949" s="141"/>
      <c r="Y949" s="141"/>
      <c r="Z949" s="141"/>
    </row>
    <row r="950" spans="1:26" ht="15" thickBot="1" x14ac:dyDescent="0.35">
      <c r="A950" s="141"/>
      <c r="B950" s="141"/>
      <c r="C950" s="141"/>
      <c r="D950" s="141"/>
      <c r="E950" s="141"/>
      <c r="F950" s="141"/>
      <c r="G950" s="141"/>
      <c r="H950" s="141"/>
      <c r="I950" s="141"/>
      <c r="J950" s="141"/>
      <c r="K950" s="141"/>
      <c r="L950" s="141"/>
      <c r="M950" s="141"/>
      <c r="N950" s="141"/>
      <c r="O950" s="141"/>
      <c r="P950" s="141"/>
      <c r="Q950" s="141"/>
      <c r="R950" s="141"/>
      <c r="S950" s="141"/>
      <c r="T950" s="141"/>
      <c r="U950" s="141"/>
      <c r="V950" s="141"/>
      <c r="W950" s="141"/>
      <c r="X950" s="141"/>
      <c r="Y950" s="141"/>
      <c r="Z950" s="141"/>
    </row>
    <row r="951" spans="1:26" ht="15" thickBot="1" x14ac:dyDescent="0.35">
      <c r="A951" s="141"/>
      <c r="B951" s="141"/>
      <c r="C951" s="141"/>
      <c r="D951" s="141"/>
      <c r="E951" s="141"/>
      <c r="F951" s="141"/>
      <c r="G951" s="141"/>
      <c r="H951" s="141"/>
      <c r="I951" s="141"/>
      <c r="J951" s="141"/>
      <c r="K951" s="141"/>
      <c r="L951" s="141"/>
      <c r="M951" s="141"/>
      <c r="N951" s="141"/>
      <c r="O951" s="141"/>
      <c r="P951" s="141"/>
      <c r="Q951" s="141"/>
      <c r="R951" s="141"/>
      <c r="S951" s="141"/>
      <c r="T951" s="141"/>
      <c r="U951" s="141"/>
      <c r="V951" s="141"/>
      <c r="W951" s="141"/>
      <c r="X951" s="141"/>
      <c r="Y951" s="141"/>
      <c r="Z951" s="141"/>
    </row>
    <row r="952" spans="1:26" ht="15" thickBot="1" x14ac:dyDescent="0.35">
      <c r="A952" s="141"/>
      <c r="B952" s="141"/>
      <c r="C952" s="141"/>
      <c r="D952" s="141"/>
      <c r="E952" s="141"/>
      <c r="F952" s="141"/>
      <c r="G952" s="141"/>
      <c r="H952" s="141"/>
      <c r="I952" s="141"/>
      <c r="J952" s="141"/>
      <c r="K952" s="141"/>
      <c r="L952" s="141"/>
      <c r="M952" s="141"/>
      <c r="N952" s="141"/>
      <c r="O952" s="141"/>
      <c r="P952" s="141"/>
      <c r="Q952" s="141"/>
      <c r="R952" s="141"/>
      <c r="S952" s="141"/>
      <c r="T952" s="141"/>
      <c r="U952" s="141"/>
      <c r="V952" s="141"/>
      <c r="W952" s="141"/>
      <c r="X952" s="141"/>
      <c r="Y952" s="141"/>
      <c r="Z952" s="141"/>
    </row>
    <row r="953" spans="1:26" ht="15" thickBot="1" x14ac:dyDescent="0.35">
      <c r="A953" s="141"/>
      <c r="B953" s="141"/>
      <c r="C953" s="141"/>
      <c r="D953" s="141"/>
      <c r="E953" s="141"/>
      <c r="F953" s="141"/>
      <c r="G953" s="141"/>
      <c r="H953" s="141"/>
      <c r="I953" s="141"/>
      <c r="J953" s="141"/>
      <c r="K953" s="141"/>
      <c r="L953" s="141"/>
      <c r="M953" s="141"/>
      <c r="N953" s="141"/>
      <c r="O953" s="141"/>
      <c r="P953" s="141"/>
      <c r="Q953" s="141"/>
      <c r="R953" s="141"/>
      <c r="S953" s="141"/>
      <c r="T953" s="141"/>
      <c r="U953" s="141"/>
      <c r="V953" s="141"/>
      <c r="W953" s="141"/>
      <c r="X953" s="141"/>
      <c r="Y953" s="141"/>
      <c r="Z953" s="141"/>
    </row>
    <row r="954" spans="1:26" ht="15" thickBot="1" x14ac:dyDescent="0.35">
      <c r="A954" s="141"/>
      <c r="B954" s="141"/>
      <c r="C954" s="141"/>
      <c r="D954" s="141"/>
      <c r="E954" s="141"/>
      <c r="F954" s="141"/>
      <c r="G954" s="141"/>
      <c r="H954" s="141"/>
      <c r="I954" s="141"/>
      <c r="J954" s="141"/>
      <c r="K954" s="141"/>
      <c r="L954" s="141"/>
      <c r="M954" s="141"/>
      <c r="N954" s="141"/>
      <c r="O954" s="141"/>
      <c r="P954" s="141"/>
      <c r="Q954" s="141"/>
      <c r="R954" s="141"/>
      <c r="S954" s="141"/>
      <c r="T954" s="141"/>
      <c r="U954" s="141"/>
      <c r="V954" s="141"/>
      <c r="W954" s="141"/>
      <c r="X954" s="141"/>
      <c r="Y954" s="141"/>
      <c r="Z954" s="141"/>
    </row>
    <row r="955" spans="1:26" ht="15" thickBot="1" x14ac:dyDescent="0.35">
      <c r="A955" s="141"/>
      <c r="B955" s="141"/>
      <c r="C955" s="141"/>
      <c r="D955" s="141"/>
      <c r="E955" s="141"/>
      <c r="F955" s="141"/>
      <c r="G955" s="141"/>
      <c r="H955" s="141"/>
      <c r="I955" s="141"/>
      <c r="J955" s="141"/>
      <c r="K955" s="141"/>
      <c r="L955" s="141"/>
      <c r="M955" s="141"/>
      <c r="N955" s="141"/>
      <c r="O955" s="141"/>
      <c r="P955" s="141"/>
      <c r="Q955" s="141"/>
      <c r="R955" s="141"/>
      <c r="S955" s="141"/>
      <c r="T955" s="141"/>
      <c r="U955" s="141"/>
      <c r="V955" s="141"/>
      <c r="W955" s="141"/>
      <c r="X955" s="141"/>
      <c r="Y955" s="141"/>
      <c r="Z955" s="141"/>
    </row>
    <row r="956" spans="1:26" ht="15" thickBot="1" x14ac:dyDescent="0.35">
      <c r="A956" s="141"/>
      <c r="B956" s="141"/>
      <c r="C956" s="141"/>
      <c r="D956" s="141"/>
      <c r="E956" s="141"/>
      <c r="F956" s="141"/>
      <c r="G956" s="141"/>
      <c r="H956" s="141"/>
      <c r="I956" s="141"/>
      <c r="J956" s="141"/>
      <c r="K956" s="141"/>
      <c r="L956" s="141"/>
      <c r="M956" s="141"/>
      <c r="N956" s="141"/>
      <c r="O956" s="141"/>
      <c r="P956" s="141"/>
      <c r="Q956" s="141"/>
      <c r="R956" s="141"/>
      <c r="S956" s="141"/>
      <c r="T956" s="141"/>
      <c r="U956" s="141"/>
      <c r="V956" s="141"/>
      <c r="W956" s="141"/>
      <c r="X956" s="141"/>
      <c r="Y956" s="141"/>
      <c r="Z956" s="141"/>
    </row>
    <row r="957" spans="1:26" ht="15" thickBot="1" x14ac:dyDescent="0.35">
      <c r="A957" s="141"/>
      <c r="B957" s="141"/>
      <c r="C957" s="141"/>
      <c r="D957" s="141"/>
      <c r="E957" s="141"/>
      <c r="F957" s="141"/>
      <c r="G957" s="141"/>
      <c r="H957" s="141"/>
      <c r="I957" s="141"/>
      <c r="J957" s="141"/>
      <c r="K957" s="141"/>
      <c r="L957" s="141"/>
      <c r="M957" s="141"/>
      <c r="N957" s="141"/>
      <c r="O957" s="141"/>
      <c r="P957" s="141"/>
      <c r="Q957" s="141"/>
      <c r="R957" s="141"/>
      <c r="S957" s="141"/>
      <c r="T957" s="141"/>
      <c r="U957" s="141"/>
      <c r="V957" s="141"/>
      <c r="W957" s="141"/>
      <c r="X957" s="141"/>
      <c r="Y957" s="141"/>
      <c r="Z957" s="141"/>
    </row>
    <row r="958" spans="1:26" ht="15" thickBot="1" x14ac:dyDescent="0.35">
      <c r="A958" s="141"/>
      <c r="B958" s="141"/>
      <c r="C958" s="141"/>
      <c r="D958" s="141"/>
      <c r="E958" s="141"/>
      <c r="F958" s="141"/>
      <c r="G958" s="141"/>
      <c r="H958" s="141"/>
      <c r="I958" s="141"/>
      <c r="J958" s="141"/>
      <c r="K958" s="141"/>
      <c r="L958" s="141"/>
      <c r="M958" s="141"/>
      <c r="N958" s="141"/>
      <c r="O958" s="141"/>
      <c r="P958" s="141"/>
      <c r="Q958" s="141"/>
      <c r="R958" s="141"/>
      <c r="S958" s="141"/>
      <c r="T958" s="141"/>
      <c r="U958" s="141"/>
      <c r="V958" s="141"/>
      <c r="W958" s="141"/>
      <c r="X958" s="141"/>
      <c r="Y958" s="141"/>
      <c r="Z958" s="141"/>
    </row>
    <row r="959" spans="1:26" ht="15" thickBot="1" x14ac:dyDescent="0.35">
      <c r="A959" s="141"/>
      <c r="B959" s="141"/>
      <c r="C959" s="141"/>
      <c r="D959" s="141"/>
      <c r="E959" s="141"/>
      <c r="F959" s="141"/>
      <c r="G959" s="141"/>
      <c r="H959" s="141"/>
      <c r="I959" s="141"/>
      <c r="J959" s="141"/>
      <c r="K959" s="141"/>
      <c r="L959" s="141"/>
      <c r="M959" s="141"/>
      <c r="N959" s="141"/>
      <c r="O959" s="141"/>
      <c r="P959" s="141"/>
      <c r="Q959" s="141"/>
      <c r="R959" s="141"/>
      <c r="S959" s="141"/>
      <c r="T959" s="141"/>
      <c r="U959" s="141"/>
      <c r="V959" s="141"/>
      <c r="W959" s="141"/>
      <c r="X959" s="141"/>
      <c r="Y959" s="141"/>
      <c r="Z959" s="141"/>
    </row>
    <row r="960" spans="1:26" ht="15" thickBot="1" x14ac:dyDescent="0.35">
      <c r="A960" s="141"/>
      <c r="B960" s="141"/>
      <c r="C960" s="141"/>
      <c r="D960" s="141"/>
      <c r="E960" s="141"/>
      <c r="F960" s="141"/>
      <c r="G960" s="141"/>
      <c r="H960" s="141"/>
      <c r="I960" s="141"/>
      <c r="J960" s="141"/>
      <c r="K960" s="141"/>
      <c r="L960" s="141"/>
      <c r="M960" s="141"/>
      <c r="N960" s="141"/>
      <c r="O960" s="141"/>
      <c r="P960" s="141"/>
      <c r="Q960" s="141"/>
      <c r="R960" s="141"/>
      <c r="S960" s="141"/>
      <c r="T960" s="141"/>
      <c r="U960" s="141"/>
      <c r="V960" s="141"/>
      <c r="W960" s="141"/>
      <c r="X960" s="141"/>
      <c r="Y960" s="141"/>
      <c r="Z960" s="141"/>
    </row>
    <row r="961" spans="1:26" ht="15" thickBot="1" x14ac:dyDescent="0.35">
      <c r="A961" s="141"/>
      <c r="B961" s="141"/>
      <c r="C961" s="141"/>
      <c r="D961" s="141"/>
      <c r="E961" s="141"/>
      <c r="F961" s="141"/>
      <c r="G961" s="141"/>
      <c r="H961" s="141"/>
      <c r="I961" s="141"/>
      <c r="J961" s="141"/>
      <c r="K961" s="141"/>
      <c r="L961" s="141"/>
      <c r="M961" s="141"/>
      <c r="N961" s="141"/>
      <c r="O961" s="141"/>
      <c r="P961" s="141"/>
      <c r="Q961" s="141"/>
      <c r="R961" s="141"/>
      <c r="S961" s="141"/>
      <c r="T961" s="141"/>
      <c r="U961" s="141"/>
      <c r="V961" s="141"/>
      <c r="W961" s="141"/>
      <c r="X961" s="141"/>
      <c r="Y961" s="141"/>
      <c r="Z961" s="141"/>
    </row>
    <row r="962" spans="1:26" ht="15" thickBot="1" x14ac:dyDescent="0.35">
      <c r="A962" s="141"/>
      <c r="B962" s="141"/>
      <c r="C962" s="141"/>
      <c r="D962" s="141"/>
      <c r="E962" s="141"/>
      <c r="F962" s="141"/>
      <c r="G962" s="141"/>
      <c r="H962" s="141"/>
      <c r="I962" s="141"/>
      <c r="J962" s="141"/>
      <c r="K962" s="141"/>
      <c r="L962" s="141"/>
      <c r="M962" s="141"/>
      <c r="N962" s="141"/>
      <c r="O962" s="141"/>
      <c r="P962" s="141"/>
      <c r="Q962" s="141"/>
      <c r="R962" s="141"/>
      <c r="S962" s="141"/>
      <c r="T962" s="141"/>
      <c r="U962" s="141"/>
      <c r="V962" s="141"/>
      <c r="W962" s="141"/>
      <c r="X962" s="141"/>
      <c r="Y962" s="141"/>
      <c r="Z962" s="141"/>
    </row>
    <row r="963" spans="1:26" ht="15" thickBot="1" x14ac:dyDescent="0.35">
      <c r="A963" s="141"/>
      <c r="B963" s="141"/>
      <c r="C963" s="141"/>
      <c r="D963" s="141"/>
      <c r="E963" s="141"/>
      <c r="F963" s="141"/>
      <c r="G963" s="141"/>
      <c r="H963" s="141"/>
      <c r="I963" s="141"/>
      <c r="J963" s="141"/>
      <c r="K963" s="141"/>
      <c r="L963" s="141"/>
      <c r="M963" s="141"/>
      <c r="N963" s="141"/>
      <c r="O963" s="141"/>
      <c r="P963" s="141"/>
      <c r="Q963" s="141"/>
      <c r="R963" s="141"/>
      <c r="S963" s="141"/>
      <c r="T963" s="141"/>
      <c r="U963" s="141"/>
      <c r="V963" s="141"/>
      <c r="W963" s="141"/>
      <c r="X963" s="141"/>
      <c r="Y963" s="141"/>
      <c r="Z963" s="141"/>
    </row>
    <row r="964" spans="1:26" ht="15" thickBot="1" x14ac:dyDescent="0.35">
      <c r="A964" s="141"/>
      <c r="B964" s="141"/>
      <c r="C964" s="141"/>
      <c r="D964" s="141"/>
      <c r="E964" s="141"/>
      <c r="F964" s="141"/>
      <c r="G964" s="141"/>
      <c r="H964" s="141"/>
      <c r="I964" s="141"/>
      <c r="J964" s="141"/>
      <c r="K964" s="141"/>
      <c r="L964" s="141"/>
      <c r="M964" s="141"/>
      <c r="N964" s="141"/>
      <c r="O964" s="141"/>
      <c r="P964" s="141"/>
      <c r="Q964" s="141"/>
      <c r="R964" s="141"/>
      <c r="S964" s="141"/>
      <c r="T964" s="141"/>
      <c r="U964" s="141"/>
      <c r="V964" s="141"/>
      <c r="W964" s="141"/>
      <c r="X964" s="141"/>
      <c r="Y964" s="141"/>
      <c r="Z964" s="141"/>
    </row>
    <row r="965" spans="1:26" ht="15" thickBot="1" x14ac:dyDescent="0.35">
      <c r="A965" s="141"/>
      <c r="B965" s="141"/>
      <c r="C965" s="141"/>
      <c r="D965" s="141"/>
      <c r="E965" s="141"/>
      <c r="F965" s="141"/>
      <c r="G965" s="141"/>
      <c r="H965" s="141"/>
      <c r="I965" s="141"/>
      <c r="J965" s="141"/>
      <c r="K965" s="141"/>
      <c r="L965" s="141"/>
      <c r="M965" s="141"/>
      <c r="N965" s="141"/>
      <c r="O965" s="141"/>
      <c r="P965" s="141"/>
      <c r="Q965" s="141"/>
      <c r="R965" s="141"/>
      <c r="S965" s="141"/>
      <c r="T965" s="141"/>
      <c r="U965" s="141"/>
      <c r="V965" s="141"/>
      <c r="W965" s="141"/>
      <c r="X965" s="141"/>
      <c r="Y965" s="141"/>
      <c r="Z965" s="141"/>
    </row>
    <row r="966" spans="1:26" ht="15" thickBot="1" x14ac:dyDescent="0.35">
      <c r="A966" s="141"/>
      <c r="B966" s="141"/>
      <c r="C966" s="141"/>
      <c r="D966" s="141"/>
      <c r="E966" s="141"/>
      <c r="F966" s="141"/>
      <c r="G966" s="141"/>
      <c r="H966" s="141"/>
      <c r="I966" s="141"/>
      <c r="J966" s="141"/>
      <c r="K966" s="141"/>
      <c r="L966" s="141"/>
      <c r="M966" s="141"/>
      <c r="N966" s="141"/>
      <c r="O966" s="141"/>
      <c r="P966" s="141"/>
      <c r="Q966" s="141"/>
      <c r="R966" s="141"/>
      <c r="S966" s="141"/>
      <c r="T966" s="141"/>
      <c r="U966" s="141"/>
      <c r="V966" s="141"/>
      <c r="W966" s="141"/>
      <c r="X966" s="141"/>
      <c r="Y966" s="141"/>
      <c r="Z966" s="141"/>
    </row>
    <row r="967" spans="1:26" ht="15" thickBot="1" x14ac:dyDescent="0.35">
      <c r="A967" s="141"/>
      <c r="B967" s="141"/>
      <c r="C967" s="141"/>
      <c r="D967" s="141"/>
      <c r="E967" s="141"/>
      <c r="F967" s="141"/>
      <c r="G967" s="141"/>
      <c r="H967" s="141"/>
      <c r="I967" s="141"/>
      <c r="J967" s="141"/>
      <c r="K967" s="141"/>
      <c r="L967" s="141"/>
      <c r="M967" s="141"/>
      <c r="N967" s="141"/>
      <c r="O967" s="141"/>
      <c r="P967" s="141"/>
      <c r="Q967" s="141"/>
      <c r="R967" s="141"/>
      <c r="S967" s="141"/>
      <c r="T967" s="141"/>
      <c r="U967" s="141"/>
      <c r="V967" s="141"/>
      <c r="W967" s="141"/>
      <c r="X967" s="141"/>
      <c r="Y967" s="141"/>
      <c r="Z967" s="141"/>
    </row>
    <row r="968" spans="1:26" ht="15" thickBot="1" x14ac:dyDescent="0.35">
      <c r="A968" s="141"/>
      <c r="B968" s="141"/>
      <c r="C968" s="141"/>
      <c r="D968" s="141"/>
      <c r="E968" s="141"/>
      <c r="F968" s="141"/>
      <c r="G968" s="141"/>
      <c r="H968" s="141"/>
      <c r="I968" s="141"/>
      <c r="J968" s="141"/>
      <c r="K968" s="141"/>
      <c r="L968" s="141"/>
      <c r="M968" s="141"/>
      <c r="N968" s="141"/>
      <c r="O968" s="141"/>
      <c r="P968" s="141"/>
      <c r="Q968" s="141"/>
      <c r="R968" s="141"/>
      <c r="S968" s="141"/>
      <c r="T968" s="141"/>
      <c r="U968" s="141"/>
      <c r="V968" s="141"/>
      <c r="W968" s="141"/>
      <c r="X968" s="141"/>
      <c r="Y968" s="141"/>
      <c r="Z968" s="141"/>
    </row>
    <row r="969" spans="1:26" ht="15" thickBot="1" x14ac:dyDescent="0.35">
      <c r="A969" s="141"/>
      <c r="B969" s="141"/>
      <c r="C969" s="141"/>
      <c r="D969" s="141"/>
      <c r="E969" s="141"/>
      <c r="F969" s="141"/>
      <c r="G969" s="141"/>
      <c r="H969" s="141"/>
      <c r="I969" s="141"/>
      <c r="J969" s="141"/>
      <c r="K969" s="141"/>
      <c r="L969" s="141"/>
      <c r="M969" s="141"/>
      <c r="N969" s="141"/>
      <c r="O969" s="141"/>
      <c r="P969" s="141"/>
      <c r="Q969" s="141"/>
      <c r="R969" s="141"/>
      <c r="S969" s="141"/>
      <c r="T969" s="141"/>
      <c r="U969" s="141"/>
      <c r="V969" s="141"/>
      <c r="W969" s="141"/>
      <c r="X969" s="141"/>
      <c r="Y969" s="141"/>
      <c r="Z969" s="141"/>
    </row>
    <row r="970" spans="1:26" ht="15" thickBot="1" x14ac:dyDescent="0.35">
      <c r="A970" s="141"/>
      <c r="B970" s="141"/>
      <c r="C970" s="141"/>
      <c r="D970" s="141"/>
      <c r="E970" s="141"/>
      <c r="F970" s="141"/>
      <c r="G970" s="141"/>
      <c r="H970" s="141"/>
      <c r="I970" s="141"/>
      <c r="J970" s="141"/>
      <c r="K970" s="141"/>
      <c r="L970" s="141"/>
      <c r="M970" s="141"/>
      <c r="N970" s="141"/>
      <c r="O970" s="141"/>
      <c r="P970" s="141"/>
      <c r="Q970" s="141"/>
      <c r="R970" s="141"/>
      <c r="S970" s="141"/>
      <c r="T970" s="141"/>
      <c r="U970" s="141"/>
      <c r="V970" s="141"/>
      <c r="W970" s="141"/>
      <c r="X970" s="141"/>
      <c r="Y970" s="141"/>
      <c r="Z970" s="141"/>
    </row>
    <row r="971" spans="1:26" ht="15" thickBot="1" x14ac:dyDescent="0.35">
      <c r="A971" s="141"/>
      <c r="B971" s="141"/>
      <c r="C971" s="141"/>
      <c r="D971" s="141"/>
      <c r="E971" s="141"/>
      <c r="F971" s="141"/>
      <c r="G971" s="141"/>
      <c r="H971" s="141"/>
      <c r="I971" s="141"/>
      <c r="J971" s="141"/>
      <c r="K971" s="141"/>
      <c r="L971" s="141"/>
      <c r="M971" s="141"/>
      <c r="N971" s="141"/>
      <c r="O971" s="141"/>
      <c r="P971" s="141"/>
      <c r="Q971" s="141"/>
      <c r="R971" s="141"/>
      <c r="S971" s="141"/>
      <c r="T971" s="141"/>
      <c r="U971" s="141"/>
      <c r="V971" s="141"/>
      <c r="W971" s="141"/>
      <c r="X971" s="141"/>
      <c r="Y971" s="141"/>
      <c r="Z971" s="141"/>
    </row>
    <row r="972" spans="1:26" ht="15" thickBot="1" x14ac:dyDescent="0.35">
      <c r="A972" s="141"/>
      <c r="B972" s="141"/>
      <c r="C972" s="141"/>
      <c r="D972" s="141"/>
      <c r="E972" s="141"/>
      <c r="F972" s="141"/>
      <c r="G972" s="141"/>
      <c r="H972" s="141"/>
      <c r="I972" s="141"/>
      <c r="J972" s="141"/>
      <c r="K972" s="141"/>
      <c r="L972" s="141"/>
      <c r="M972" s="141"/>
      <c r="N972" s="141"/>
      <c r="O972" s="141"/>
      <c r="P972" s="141"/>
      <c r="Q972" s="141"/>
      <c r="R972" s="141"/>
      <c r="S972" s="141"/>
      <c r="T972" s="141"/>
      <c r="U972" s="141"/>
      <c r="V972" s="141"/>
      <c r="W972" s="141"/>
      <c r="X972" s="141"/>
      <c r="Y972" s="141"/>
      <c r="Z972" s="141"/>
    </row>
    <row r="973" spans="1:26" ht="15" thickBot="1" x14ac:dyDescent="0.35">
      <c r="A973" s="141"/>
      <c r="B973" s="141"/>
      <c r="C973" s="141"/>
      <c r="D973" s="141"/>
      <c r="E973" s="141"/>
      <c r="F973" s="141"/>
      <c r="G973" s="141"/>
      <c r="H973" s="141"/>
      <c r="I973" s="141"/>
      <c r="J973" s="141"/>
      <c r="K973" s="141"/>
      <c r="L973" s="141"/>
      <c r="M973" s="141"/>
      <c r="N973" s="141"/>
      <c r="O973" s="141"/>
      <c r="P973" s="141"/>
      <c r="Q973" s="141"/>
      <c r="R973" s="141"/>
      <c r="S973" s="141"/>
      <c r="T973" s="141"/>
      <c r="U973" s="141"/>
      <c r="V973" s="141"/>
      <c r="W973" s="141"/>
      <c r="X973" s="141"/>
      <c r="Y973" s="141"/>
      <c r="Z973" s="141"/>
    </row>
    <row r="974" spans="1:26" ht="15" thickBot="1" x14ac:dyDescent="0.35">
      <c r="A974" s="141"/>
      <c r="B974" s="141"/>
      <c r="C974" s="141"/>
      <c r="D974" s="141"/>
      <c r="E974" s="141"/>
      <c r="F974" s="141"/>
      <c r="G974" s="141"/>
      <c r="H974" s="141"/>
      <c r="I974" s="141"/>
      <c r="J974" s="141"/>
      <c r="K974" s="141"/>
      <c r="L974" s="141"/>
      <c r="M974" s="141"/>
      <c r="N974" s="141"/>
      <c r="O974" s="141"/>
      <c r="P974" s="141"/>
      <c r="Q974" s="141"/>
      <c r="R974" s="141"/>
      <c r="S974" s="141"/>
      <c r="T974" s="141"/>
      <c r="U974" s="141"/>
      <c r="V974" s="141"/>
      <c r="W974" s="141"/>
      <c r="X974" s="141"/>
      <c r="Y974" s="141"/>
      <c r="Z974" s="141"/>
    </row>
    <row r="975" spans="1:26" ht="15" thickBot="1" x14ac:dyDescent="0.35">
      <c r="A975" s="141"/>
      <c r="B975" s="141"/>
      <c r="C975" s="141"/>
      <c r="D975" s="141"/>
      <c r="E975" s="141"/>
      <c r="F975" s="141"/>
      <c r="G975" s="141"/>
      <c r="H975" s="141"/>
      <c r="I975" s="141"/>
      <c r="J975" s="141"/>
      <c r="K975" s="141"/>
      <c r="L975" s="141"/>
      <c r="M975" s="141"/>
      <c r="N975" s="141"/>
      <c r="O975" s="141"/>
      <c r="P975" s="141"/>
      <c r="Q975" s="141"/>
      <c r="R975" s="141"/>
      <c r="S975" s="141"/>
      <c r="T975" s="141"/>
      <c r="U975" s="141"/>
      <c r="V975" s="141"/>
      <c r="W975" s="141"/>
      <c r="X975" s="141"/>
      <c r="Y975" s="141"/>
      <c r="Z975" s="141"/>
    </row>
    <row r="976" spans="1:26" ht="15" thickBot="1" x14ac:dyDescent="0.35">
      <c r="A976" s="141"/>
      <c r="B976" s="141"/>
      <c r="C976" s="141"/>
      <c r="D976" s="141"/>
      <c r="E976" s="141"/>
      <c r="F976" s="141"/>
      <c r="G976" s="141"/>
      <c r="H976" s="141"/>
      <c r="I976" s="141"/>
      <c r="J976" s="141"/>
      <c r="K976" s="141"/>
      <c r="L976" s="141"/>
      <c r="M976" s="141"/>
      <c r="N976" s="141"/>
      <c r="O976" s="141"/>
      <c r="P976" s="141"/>
      <c r="Q976" s="141"/>
      <c r="R976" s="141"/>
      <c r="S976" s="141"/>
      <c r="T976" s="141"/>
      <c r="U976" s="141"/>
      <c r="V976" s="141"/>
      <c r="W976" s="141"/>
      <c r="X976" s="141"/>
      <c r="Y976" s="141"/>
      <c r="Z976" s="141"/>
    </row>
    <row r="977" spans="1:26" ht="15" thickBot="1" x14ac:dyDescent="0.35">
      <c r="A977" s="141"/>
      <c r="B977" s="141"/>
      <c r="C977" s="141"/>
      <c r="D977" s="141"/>
      <c r="E977" s="141"/>
      <c r="F977" s="141"/>
      <c r="G977" s="141"/>
      <c r="H977" s="141"/>
      <c r="I977" s="141"/>
      <c r="J977" s="141"/>
      <c r="K977" s="141"/>
      <c r="L977" s="141"/>
      <c r="M977" s="141"/>
      <c r="N977" s="141"/>
      <c r="O977" s="141"/>
      <c r="P977" s="141"/>
      <c r="Q977" s="141"/>
      <c r="R977" s="141"/>
      <c r="S977" s="141"/>
      <c r="T977" s="141"/>
      <c r="U977" s="141"/>
      <c r="V977" s="141"/>
      <c r="W977" s="141"/>
      <c r="X977" s="141"/>
      <c r="Y977" s="141"/>
      <c r="Z977" s="141"/>
    </row>
    <row r="978" spans="1:26" ht="15" thickBot="1" x14ac:dyDescent="0.35">
      <c r="A978" s="141"/>
      <c r="B978" s="141"/>
      <c r="C978" s="141"/>
      <c r="D978" s="141"/>
      <c r="E978" s="141"/>
      <c r="F978" s="141"/>
      <c r="G978" s="141"/>
      <c r="H978" s="141"/>
      <c r="I978" s="141"/>
      <c r="J978" s="141"/>
      <c r="K978" s="141"/>
      <c r="L978" s="141"/>
      <c r="M978" s="141"/>
      <c r="N978" s="141"/>
      <c r="O978" s="141"/>
      <c r="P978" s="141"/>
      <c r="Q978" s="141"/>
      <c r="R978" s="141"/>
      <c r="S978" s="141"/>
      <c r="T978" s="141"/>
      <c r="U978" s="141"/>
      <c r="V978" s="141"/>
      <c r="W978" s="141"/>
      <c r="X978" s="141"/>
      <c r="Y978" s="141"/>
      <c r="Z978" s="141"/>
    </row>
    <row r="979" spans="1:26" ht="15" thickBot="1" x14ac:dyDescent="0.35">
      <c r="A979" s="141"/>
      <c r="B979" s="141"/>
      <c r="C979" s="141"/>
      <c r="D979" s="141"/>
      <c r="E979" s="141"/>
      <c r="F979" s="141"/>
      <c r="G979" s="141"/>
      <c r="H979" s="141"/>
      <c r="I979" s="141"/>
      <c r="J979" s="141"/>
      <c r="K979" s="141"/>
      <c r="L979" s="141"/>
      <c r="M979" s="141"/>
      <c r="N979" s="141"/>
      <c r="O979" s="141"/>
      <c r="P979" s="141"/>
      <c r="Q979" s="141"/>
      <c r="R979" s="141"/>
      <c r="S979" s="141"/>
      <c r="T979" s="141"/>
      <c r="U979" s="141"/>
      <c r="V979" s="141"/>
      <c r="W979" s="141"/>
      <c r="X979" s="141"/>
      <c r="Y979" s="141"/>
      <c r="Z979" s="141"/>
    </row>
    <row r="980" spans="1:26" ht="15" thickBot="1" x14ac:dyDescent="0.35">
      <c r="A980" s="141"/>
      <c r="B980" s="141"/>
      <c r="C980" s="141"/>
      <c r="D980" s="141"/>
      <c r="E980" s="141"/>
      <c r="F980" s="141"/>
      <c r="G980" s="141"/>
      <c r="H980" s="141"/>
      <c r="I980" s="141"/>
      <c r="J980" s="141"/>
      <c r="K980" s="141"/>
      <c r="L980" s="141"/>
      <c r="M980" s="141"/>
      <c r="N980" s="141"/>
      <c r="O980" s="141"/>
      <c r="P980" s="141"/>
      <c r="Q980" s="141"/>
      <c r="R980" s="141"/>
      <c r="S980" s="141"/>
      <c r="T980" s="141"/>
      <c r="U980" s="141"/>
      <c r="V980" s="141"/>
      <c r="W980" s="141"/>
      <c r="X980" s="141"/>
      <c r="Y980" s="141"/>
      <c r="Z980" s="141"/>
    </row>
    <row r="981" spans="1:26" ht="15" thickBot="1" x14ac:dyDescent="0.35">
      <c r="A981" s="141"/>
      <c r="B981" s="141"/>
      <c r="C981" s="141"/>
      <c r="D981" s="141"/>
      <c r="E981" s="141"/>
      <c r="F981" s="141"/>
      <c r="G981" s="141"/>
      <c r="H981" s="141"/>
      <c r="I981" s="141"/>
      <c r="J981" s="141"/>
      <c r="K981" s="141"/>
      <c r="L981" s="141"/>
      <c r="M981" s="141"/>
      <c r="N981" s="141"/>
      <c r="O981" s="141"/>
      <c r="P981" s="141"/>
      <c r="Q981" s="141"/>
      <c r="R981" s="141"/>
      <c r="S981" s="141"/>
      <c r="T981" s="141"/>
      <c r="U981" s="141"/>
      <c r="V981" s="141"/>
      <c r="W981" s="141"/>
      <c r="X981" s="141"/>
      <c r="Y981" s="141"/>
      <c r="Z981" s="141"/>
    </row>
    <row r="982" spans="1:26" ht="15" thickBot="1" x14ac:dyDescent="0.35">
      <c r="A982" s="141"/>
      <c r="B982" s="141"/>
      <c r="C982" s="141"/>
      <c r="D982" s="141"/>
      <c r="E982" s="141"/>
      <c r="F982" s="141"/>
      <c r="G982" s="141"/>
      <c r="H982" s="141"/>
      <c r="I982" s="141"/>
      <c r="J982" s="141"/>
      <c r="K982" s="141"/>
      <c r="L982" s="141"/>
      <c r="M982" s="141"/>
      <c r="N982" s="141"/>
      <c r="O982" s="141"/>
      <c r="P982" s="141"/>
      <c r="Q982" s="141"/>
      <c r="R982" s="141"/>
      <c r="S982" s="141"/>
      <c r="T982" s="141"/>
      <c r="U982" s="141"/>
      <c r="V982" s="141"/>
      <c r="W982" s="141"/>
      <c r="X982" s="141"/>
      <c r="Y982" s="141"/>
      <c r="Z982" s="141"/>
    </row>
    <row r="983" spans="1:26" ht="15" thickBot="1" x14ac:dyDescent="0.35">
      <c r="A983" s="141"/>
      <c r="B983" s="141"/>
      <c r="C983" s="141"/>
      <c r="D983" s="141"/>
      <c r="E983" s="141"/>
      <c r="F983" s="141"/>
      <c r="G983" s="141"/>
      <c r="H983" s="141"/>
      <c r="I983" s="141"/>
      <c r="J983" s="141"/>
      <c r="K983" s="141"/>
      <c r="L983" s="141"/>
      <c r="M983" s="141"/>
      <c r="N983" s="141"/>
      <c r="O983" s="141"/>
      <c r="P983" s="141"/>
      <c r="Q983" s="141"/>
      <c r="R983" s="141"/>
      <c r="S983" s="141"/>
      <c r="T983" s="141"/>
      <c r="U983" s="141"/>
      <c r="V983" s="141"/>
      <c r="W983" s="141"/>
      <c r="X983" s="141"/>
      <c r="Y983" s="141"/>
      <c r="Z983" s="141"/>
    </row>
    <row r="984" spans="1:26" ht="15" thickBot="1" x14ac:dyDescent="0.35">
      <c r="A984" s="141"/>
      <c r="B984" s="141"/>
      <c r="C984" s="141"/>
      <c r="D984" s="141"/>
      <c r="E984" s="141"/>
      <c r="F984" s="141"/>
      <c r="G984" s="141"/>
      <c r="H984" s="141"/>
      <c r="I984" s="141"/>
      <c r="J984" s="141"/>
      <c r="K984" s="141"/>
      <c r="L984" s="141"/>
      <c r="M984" s="141"/>
      <c r="N984" s="141"/>
      <c r="O984" s="141"/>
      <c r="P984" s="141"/>
      <c r="Q984" s="141"/>
      <c r="R984" s="141"/>
      <c r="S984" s="141"/>
      <c r="T984" s="141"/>
      <c r="U984" s="141"/>
      <c r="V984" s="141"/>
      <c r="W984" s="141"/>
      <c r="X984" s="141"/>
      <c r="Y984" s="141"/>
      <c r="Z984" s="141"/>
    </row>
    <row r="985" spans="1:26" ht="15" thickBot="1" x14ac:dyDescent="0.35">
      <c r="A985" s="141"/>
      <c r="B985" s="141"/>
      <c r="C985" s="141"/>
      <c r="D985" s="141"/>
      <c r="E985" s="141"/>
      <c r="F985" s="141"/>
      <c r="G985" s="141"/>
      <c r="H985" s="141"/>
      <c r="I985" s="141"/>
      <c r="J985" s="141"/>
      <c r="K985" s="141"/>
      <c r="L985" s="141"/>
      <c r="M985" s="141"/>
      <c r="N985" s="141"/>
      <c r="O985" s="141"/>
      <c r="P985" s="141"/>
      <c r="Q985" s="141"/>
      <c r="R985" s="141"/>
      <c r="S985" s="141"/>
      <c r="T985" s="141"/>
      <c r="U985" s="141"/>
      <c r="V985" s="141"/>
      <c r="W985" s="141"/>
      <c r="X985" s="141"/>
      <c r="Y985" s="141"/>
      <c r="Z985" s="141"/>
    </row>
    <row r="986" spans="1:26" ht="15" thickBot="1" x14ac:dyDescent="0.35">
      <c r="A986" s="141"/>
      <c r="B986" s="141"/>
      <c r="C986" s="141"/>
      <c r="D986" s="141"/>
      <c r="E986" s="141"/>
      <c r="F986" s="141"/>
      <c r="G986" s="141"/>
      <c r="H986" s="141"/>
      <c r="I986" s="141"/>
      <c r="J986" s="141"/>
      <c r="K986" s="141"/>
      <c r="L986" s="141"/>
      <c r="M986" s="141"/>
      <c r="N986" s="141"/>
      <c r="O986" s="141"/>
      <c r="P986" s="141"/>
      <c r="Q986" s="141"/>
      <c r="R986" s="141"/>
      <c r="S986" s="141"/>
      <c r="T986" s="141"/>
      <c r="U986" s="141"/>
      <c r="V986" s="141"/>
      <c r="W986" s="141"/>
      <c r="X986" s="141"/>
      <c r="Y986" s="141"/>
      <c r="Z986" s="141"/>
    </row>
    <row r="987" spans="1:26" ht="15" thickBot="1" x14ac:dyDescent="0.35">
      <c r="A987" s="141"/>
      <c r="B987" s="141"/>
      <c r="C987" s="141"/>
      <c r="D987" s="141"/>
      <c r="E987" s="141"/>
      <c r="F987" s="141"/>
      <c r="G987" s="141"/>
      <c r="H987" s="141"/>
      <c r="I987" s="141"/>
      <c r="J987" s="141"/>
      <c r="K987" s="141"/>
      <c r="L987" s="141"/>
      <c r="M987" s="141"/>
      <c r="N987" s="141"/>
      <c r="O987" s="141"/>
      <c r="P987" s="141"/>
      <c r="Q987" s="141"/>
      <c r="R987" s="141"/>
      <c r="S987" s="141"/>
      <c r="T987" s="141"/>
      <c r="U987" s="141"/>
      <c r="V987" s="141"/>
      <c r="W987" s="141"/>
      <c r="X987" s="141"/>
      <c r="Y987" s="141"/>
      <c r="Z987" s="141"/>
    </row>
    <row r="988" spans="1:26" ht="15" thickBot="1" x14ac:dyDescent="0.35">
      <c r="A988" s="141"/>
      <c r="B988" s="141"/>
      <c r="C988" s="141"/>
      <c r="D988" s="141"/>
      <c r="E988" s="141"/>
      <c r="F988" s="141"/>
      <c r="G988" s="141"/>
      <c r="H988" s="141"/>
      <c r="I988" s="141"/>
      <c r="J988" s="141"/>
      <c r="K988" s="141"/>
      <c r="L988" s="141"/>
      <c r="M988" s="141"/>
      <c r="N988" s="141"/>
      <c r="O988" s="141"/>
      <c r="P988" s="141"/>
      <c r="Q988" s="141"/>
      <c r="R988" s="141"/>
      <c r="S988" s="141"/>
      <c r="T988" s="141"/>
      <c r="U988" s="141"/>
      <c r="V988" s="141"/>
      <c r="W988" s="141"/>
      <c r="X988" s="141"/>
      <c r="Y988" s="141"/>
      <c r="Z988" s="141"/>
    </row>
    <row r="989" spans="1:26" ht="15" thickBot="1" x14ac:dyDescent="0.35">
      <c r="A989" s="141"/>
      <c r="B989" s="141"/>
      <c r="C989" s="141"/>
      <c r="D989" s="141"/>
      <c r="E989" s="141"/>
      <c r="F989" s="141"/>
      <c r="G989" s="141"/>
      <c r="H989" s="141"/>
      <c r="I989" s="141"/>
      <c r="J989" s="141"/>
      <c r="K989" s="141"/>
      <c r="L989" s="141"/>
      <c r="M989" s="141"/>
      <c r="N989" s="141"/>
      <c r="O989" s="141"/>
      <c r="P989" s="141"/>
      <c r="Q989" s="141"/>
      <c r="R989" s="141"/>
      <c r="S989" s="141"/>
      <c r="T989" s="141"/>
      <c r="U989" s="141"/>
      <c r="V989" s="141"/>
      <c r="W989" s="141"/>
      <c r="X989" s="141"/>
      <c r="Y989" s="141"/>
      <c r="Z989" s="141"/>
    </row>
    <row r="990" spans="1:26" ht="15" thickBot="1" x14ac:dyDescent="0.35">
      <c r="A990" s="141"/>
      <c r="B990" s="141"/>
      <c r="C990" s="141"/>
      <c r="D990" s="141"/>
      <c r="E990" s="141"/>
      <c r="F990" s="141"/>
      <c r="G990" s="141"/>
      <c r="H990" s="141"/>
      <c r="I990" s="141"/>
      <c r="J990" s="141"/>
      <c r="K990" s="141"/>
      <c r="L990" s="141"/>
      <c r="M990" s="141"/>
      <c r="N990" s="141"/>
      <c r="O990" s="141"/>
      <c r="P990" s="141"/>
      <c r="Q990" s="141"/>
      <c r="R990" s="141"/>
      <c r="S990" s="141"/>
      <c r="T990" s="141"/>
      <c r="U990" s="141"/>
      <c r="V990" s="141"/>
      <c r="W990" s="141"/>
      <c r="X990" s="141"/>
      <c r="Y990" s="141"/>
      <c r="Z990" s="141"/>
    </row>
    <row r="991" spans="1:26" ht="15" thickBot="1" x14ac:dyDescent="0.35">
      <c r="A991" s="141"/>
      <c r="B991" s="141"/>
      <c r="C991" s="141"/>
      <c r="D991" s="141"/>
      <c r="E991" s="141"/>
      <c r="F991" s="141"/>
      <c r="G991" s="141"/>
      <c r="H991" s="141"/>
      <c r="I991" s="141"/>
      <c r="J991" s="141"/>
      <c r="K991" s="141"/>
      <c r="L991" s="141"/>
      <c r="M991" s="141"/>
      <c r="N991" s="141"/>
      <c r="O991" s="141"/>
      <c r="P991" s="141"/>
      <c r="Q991" s="141"/>
      <c r="R991" s="141"/>
      <c r="S991" s="141"/>
      <c r="T991" s="141"/>
      <c r="U991" s="141"/>
      <c r="V991" s="141"/>
      <c r="W991" s="141"/>
      <c r="X991" s="141"/>
      <c r="Y991" s="141"/>
      <c r="Z991" s="141"/>
    </row>
    <row r="992" spans="1:26" ht="15" thickBot="1" x14ac:dyDescent="0.35">
      <c r="A992" s="141"/>
      <c r="B992" s="141"/>
      <c r="C992" s="141"/>
      <c r="D992" s="141"/>
      <c r="E992" s="141"/>
      <c r="F992" s="141"/>
      <c r="G992" s="141"/>
      <c r="H992" s="141"/>
      <c r="I992" s="141"/>
      <c r="J992" s="141"/>
      <c r="K992" s="141"/>
      <c r="L992" s="141"/>
      <c r="M992" s="141"/>
      <c r="N992" s="141"/>
      <c r="O992" s="141"/>
      <c r="P992" s="141"/>
      <c r="Q992" s="141"/>
      <c r="R992" s="141"/>
      <c r="S992" s="141"/>
      <c r="T992" s="141"/>
      <c r="U992" s="141"/>
      <c r="V992" s="141"/>
      <c r="W992" s="141"/>
      <c r="X992" s="141"/>
      <c r="Y992" s="141"/>
      <c r="Z992" s="141"/>
    </row>
    <row r="993" spans="1:26" ht="15" thickBot="1" x14ac:dyDescent="0.35">
      <c r="A993" s="141"/>
      <c r="B993" s="141"/>
      <c r="C993" s="141"/>
      <c r="D993" s="141"/>
      <c r="E993" s="141"/>
      <c r="F993" s="141"/>
      <c r="G993" s="141"/>
      <c r="H993" s="141"/>
      <c r="I993" s="141"/>
      <c r="J993" s="141"/>
      <c r="K993" s="141"/>
      <c r="L993" s="141"/>
      <c r="M993" s="141"/>
      <c r="N993" s="141"/>
      <c r="O993" s="141"/>
      <c r="P993" s="141"/>
      <c r="Q993" s="141"/>
      <c r="R993" s="141"/>
      <c r="S993" s="141"/>
      <c r="T993" s="141"/>
      <c r="U993" s="141"/>
      <c r="V993" s="141"/>
      <c r="W993" s="141"/>
      <c r="X993" s="141"/>
      <c r="Y993" s="141"/>
      <c r="Z993" s="141"/>
    </row>
    <row r="994" spans="1:26" ht="15" thickBot="1" x14ac:dyDescent="0.35">
      <c r="A994" s="141"/>
      <c r="B994" s="141"/>
      <c r="C994" s="141"/>
      <c r="D994" s="141"/>
      <c r="E994" s="141"/>
      <c r="F994" s="141"/>
      <c r="G994" s="141"/>
      <c r="H994" s="141"/>
      <c r="I994" s="141"/>
      <c r="J994" s="141"/>
      <c r="K994" s="141"/>
      <c r="L994" s="141"/>
      <c r="M994" s="141"/>
      <c r="N994" s="141"/>
      <c r="O994" s="141"/>
      <c r="P994" s="141"/>
      <c r="Q994" s="141"/>
      <c r="R994" s="141"/>
      <c r="S994" s="141"/>
      <c r="T994" s="141"/>
      <c r="U994" s="141"/>
      <c r="V994" s="141"/>
      <c r="W994" s="141"/>
      <c r="X994" s="141"/>
      <c r="Y994" s="141"/>
      <c r="Z994" s="141"/>
    </row>
    <row r="995" spans="1:26" ht="15" thickBot="1" x14ac:dyDescent="0.35">
      <c r="A995" s="141"/>
      <c r="B995" s="141"/>
      <c r="C995" s="141"/>
      <c r="D995" s="141"/>
      <c r="E995" s="141"/>
      <c r="F995" s="141"/>
      <c r="G995" s="141"/>
      <c r="H995" s="141"/>
      <c r="I995" s="141"/>
      <c r="J995" s="141"/>
      <c r="K995" s="141"/>
      <c r="L995" s="141"/>
      <c r="M995" s="141"/>
      <c r="N995" s="141"/>
      <c r="O995" s="141"/>
      <c r="P995" s="141"/>
      <c r="Q995" s="141"/>
      <c r="R995" s="141"/>
      <c r="S995" s="141"/>
      <c r="T995" s="141"/>
      <c r="U995" s="141"/>
      <c r="V995" s="141"/>
      <c r="W995" s="141"/>
      <c r="X995" s="141"/>
      <c r="Y995" s="141"/>
      <c r="Z995" s="141"/>
    </row>
    <row r="996" spans="1:26" ht="15" thickBot="1" x14ac:dyDescent="0.35">
      <c r="A996" s="141"/>
      <c r="B996" s="141"/>
      <c r="C996" s="141"/>
      <c r="D996" s="141"/>
      <c r="E996" s="141"/>
      <c r="F996" s="141"/>
      <c r="G996" s="141"/>
      <c r="H996" s="141"/>
      <c r="I996" s="141"/>
      <c r="J996" s="141"/>
      <c r="K996" s="141"/>
      <c r="L996" s="141"/>
      <c r="M996" s="141"/>
      <c r="N996" s="141"/>
      <c r="O996" s="141"/>
      <c r="P996" s="141"/>
      <c r="Q996" s="141"/>
      <c r="R996" s="141"/>
      <c r="S996" s="141"/>
      <c r="T996" s="141"/>
      <c r="U996" s="141"/>
      <c r="V996" s="141"/>
      <c r="W996" s="141"/>
      <c r="X996" s="141"/>
      <c r="Y996" s="141"/>
      <c r="Z996" s="141"/>
    </row>
    <row r="997" spans="1:26" ht="15" thickBot="1" x14ac:dyDescent="0.35">
      <c r="A997" s="141"/>
      <c r="B997" s="141"/>
      <c r="C997" s="141"/>
      <c r="D997" s="141"/>
      <c r="E997" s="141"/>
      <c r="F997" s="141"/>
      <c r="G997" s="141"/>
      <c r="H997" s="141"/>
      <c r="I997" s="141"/>
      <c r="J997" s="141"/>
      <c r="K997" s="141"/>
      <c r="L997" s="141"/>
      <c r="M997" s="141"/>
      <c r="N997" s="141"/>
      <c r="O997" s="141"/>
      <c r="P997" s="141"/>
      <c r="Q997" s="141"/>
      <c r="R997" s="141"/>
      <c r="S997" s="141"/>
      <c r="T997" s="141"/>
      <c r="U997" s="141"/>
      <c r="V997" s="141"/>
      <c r="W997" s="141"/>
      <c r="X997" s="141"/>
      <c r="Y997" s="141"/>
      <c r="Z997" s="141"/>
    </row>
    <row r="998" spans="1:26" ht="15" thickBot="1" x14ac:dyDescent="0.35">
      <c r="A998" s="141"/>
      <c r="B998" s="141"/>
      <c r="C998" s="141"/>
      <c r="D998" s="141"/>
      <c r="E998" s="141"/>
      <c r="F998" s="141"/>
      <c r="G998" s="141"/>
      <c r="H998" s="141"/>
      <c r="I998" s="141"/>
      <c r="J998" s="141"/>
      <c r="K998" s="141"/>
      <c r="L998" s="141"/>
      <c r="M998" s="141"/>
      <c r="N998" s="141"/>
      <c r="O998" s="141"/>
      <c r="P998" s="141"/>
      <c r="Q998" s="141"/>
      <c r="R998" s="141"/>
      <c r="S998" s="141"/>
      <c r="T998" s="141"/>
      <c r="U998" s="141"/>
      <c r="V998" s="141"/>
      <c r="W998" s="141"/>
      <c r="X998" s="141"/>
      <c r="Y998" s="141"/>
      <c r="Z998" s="141"/>
    </row>
    <row r="999" spans="1:26" ht="15" thickBot="1" x14ac:dyDescent="0.35">
      <c r="A999" s="141"/>
      <c r="B999" s="141"/>
      <c r="C999" s="141"/>
      <c r="D999" s="141"/>
      <c r="E999" s="141"/>
      <c r="F999" s="141"/>
      <c r="G999" s="141"/>
      <c r="H999" s="141"/>
      <c r="I999" s="141"/>
      <c r="J999" s="141"/>
      <c r="K999" s="141"/>
      <c r="L999" s="141"/>
      <c r="M999" s="141"/>
      <c r="N999" s="141"/>
      <c r="O999" s="141"/>
      <c r="P999" s="141"/>
      <c r="Q999" s="141"/>
      <c r="R999" s="141"/>
      <c r="S999" s="141"/>
      <c r="T999" s="141"/>
      <c r="U999" s="141"/>
      <c r="V999" s="141"/>
      <c r="W999" s="141"/>
      <c r="X999" s="141"/>
      <c r="Y999" s="141"/>
      <c r="Z999" s="141"/>
    </row>
    <row r="1000" spans="1:26" ht="15" thickBot="1" x14ac:dyDescent="0.35">
      <c r="A1000" s="141"/>
      <c r="B1000" s="141"/>
      <c r="C1000" s="141"/>
      <c r="D1000" s="141"/>
      <c r="E1000" s="141"/>
      <c r="F1000" s="141"/>
      <c r="G1000" s="141"/>
      <c r="H1000" s="141"/>
      <c r="I1000" s="141"/>
      <c r="J1000" s="141"/>
      <c r="K1000" s="141"/>
      <c r="L1000" s="141"/>
      <c r="M1000" s="141"/>
      <c r="N1000" s="141"/>
      <c r="O1000" s="141"/>
      <c r="P1000" s="141"/>
      <c r="Q1000" s="141"/>
      <c r="R1000" s="141"/>
      <c r="S1000" s="141"/>
      <c r="T1000" s="141"/>
      <c r="U1000" s="141"/>
      <c r="V1000" s="141"/>
      <c r="W1000" s="141"/>
      <c r="X1000" s="141"/>
      <c r="Y1000" s="141"/>
      <c r="Z1000" s="141"/>
    </row>
    <row r="1001" spans="1:26" ht="15" thickBot="1" x14ac:dyDescent="0.35">
      <c r="A1001" s="141"/>
      <c r="B1001" s="141"/>
      <c r="C1001" s="141"/>
      <c r="D1001" s="141"/>
      <c r="E1001" s="141"/>
      <c r="F1001" s="141"/>
      <c r="G1001" s="141"/>
      <c r="H1001" s="141"/>
      <c r="I1001" s="141"/>
      <c r="J1001" s="141"/>
      <c r="K1001" s="141"/>
      <c r="L1001" s="141"/>
      <c r="M1001" s="141"/>
      <c r="N1001" s="141"/>
      <c r="O1001" s="141"/>
      <c r="P1001" s="141"/>
      <c r="Q1001" s="141"/>
      <c r="R1001" s="141"/>
      <c r="S1001" s="141"/>
      <c r="T1001" s="141"/>
      <c r="U1001" s="141"/>
      <c r="V1001" s="141"/>
      <c r="W1001" s="141"/>
      <c r="X1001" s="141"/>
      <c r="Y1001" s="141"/>
      <c r="Z1001" s="141"/>
    </row>
    <row r="1002" spans="1:26" ht="15" thickBot="1" x14ac:dyDescent="0.35">
      <c r="A1002" s="141"/>
      <c r="B1002" s="141"/>
      <c r="C1002" s="141"/>
      <c r="D1002" s="141"/>
      <c r="E1002" s="141"/>
      <c r="F1002" s="141"/>
      <c r="G1002" s="141"/>
      <c r="H1002" s="141"/>
      <c r="I1002" s="141"/>
      <c r="J1002" s="141"/>
      <c r="K1002" s="141"/>
      <c r="L1002" s="141"/>
      <c r="M1002" s="141"/>
      <c r="N1002" s="141"/>
      <c r="O1002" s="141"/>
      <c r="P1002" s="141"/>
      <c r="Q1002" s="141"/>
      <c r="R1002" s="141"/>
      <c r="S1002" s="141"/>
      <c r="T1002" s="141"/>
      <c r="U1002" s="141"/>
      <c r="V1002" s="141"/>
      <c r="W1002" s="141"/>
      <c r="X1002" s="141"/>
      <c r="Y1002" s="141"/>
      <c r="Z1002" s="141"/>
    </row>
    <row r="1003" spans="1:26" ht="15" thickBot="1" x14ac:dyDescent="0.35">
      <c r="A1003" s="141"/>
      <c r="B1003" s="141"/>
      <c r="C1003" s="141"/>
      <c r="D1003" s="141"/>
      <c r="E1003" s="141"/>
      <c r="F1003" s="141"/>
      <c r="G1003" s="141"/>
      <c r="H1003" s="141"/>
      <c r="I1003" s="141"/>
      <c r="J1003" s="141"/>
      <c r="K1003" s="141"/>
      <c r="L1003" s="141"/>
      <c r="M1003" s="141"/>
      <c r="N1003" s="141"/>
      <c r="O1003" s="141"/>
      <c r="P1003" s="141"/>
      <c r="Q1003" s="141"/>
      <c r="R1003" s="141"/>
      <c r="S1003" s="141"/>
      <c r="T1003" s="141"/>
      <c r="U1003" s="141"/>
      <c r="V1003" s="141"/>
      <c r="W1003" s="141"/>
      <c r="X1003" s="141"/>
      <c r="Y1003" s="141"/>
      <c r="Z1003" s="141"/>
    </row>
    <row r="1004" spans="1:26" ht="15" thickBot="1" x14ac:dyDescent="0.35">
      <c r="A1004" s="141"/>
      <c r="B1004" s="141"/>
      <c r="C1004" s="141"/>
      <c r="D1004" s="141"/>
      <c r="E1004" s="141"/>
      <c r="F1004" s="141"/>
      <c r="G1004" s="141"/>
      <c r="H1004" s="141"/>
      <c r="I1004" s="141"/>
      <c r="J1004" s="141"/>
      <c r="K1004" s="141"/>
      <c r="L1004" s="141"/>
      <c r="M1004" s="141"/>
      <c r="N1004" s="141"/>
      <c r="O1004" s="141"/>
      <c r="P1004" s="141"/>
      <c r="Q1004" s="141"/>
      <c r="R1004" s="141"/>
      <c r="S1004" s="141"/>
      <c r="T1004" s="141"/>
      <c r="U1004" s="141"/>
      <c r="V1004" s="141"/>
      <c r="W1004" s="141"/>
      <c r="X1004" s="141"/>
      <c r="Y1004" s="141"/>
      <c r="Z1004" s="141"/>
    </row>
    <row r="1005" spans="1:26" ht="15" thickBot="1" x14ac:dyDescent="0.35">
      <c r="A1005" s="141"/>
      <c r="B1005" s="141"/>
      <c r="C1005" s="141"/>
      <c r="D1005" s="141"/>
      <c r="E1005" s="141"/>
      <c r="F1005" s="141"/>
      <c r="G1005" s="141"/>
      <c r="H1005" s="141"/>
      <c r="I1005" s="141"/>
      <c r="J1005" s="141"/>
      <c r="K1005" s="141"/>
      <c r="L1005" s="141"/>
      <c r="M1005" s="141"/>
      <c r="N1005" s="141"/>
      <c r="O1005" s="141"/>
      <c r="P1005" s="141"/>
      <c r="Q1005" s="141"/>
      <c r="R1005" s="141"/>
      <c r="S1005" s="141"/>
      <c r="T1005" s="141"/>
      <c r="U1005" s="141"/>
      <c r="V1005" s="141"/>
      <c r="W1005" s="141"/>
      <c r="X1005" s="141"/>
      <c r="Y1005" s="141"/>
      <c r="Z1005" s="141"/>
    </row>
    <row r="1006" spans="1:26" ht="15" thickBot="1" x14ac:dyDescent="0.35">
      <c r="A1006" s="141"/>
      <c r="B1006" s="141"/>
      <c r="C1006" s="141"/>
      <c r="D1006" s="141"/>
      <c r="E1006" s="141"/>
      <c r="F1006" s="141"/>
      <c r="G1006" s="141"/>
      <c r="H1006" s="141"/>
      <c r="I1006" s="141"/>
      <c r="J1006" s="141"/>
      <c r="K1006" s="141"/>
      <c r="L1006" s="141"/>
      <c r="M1006" s="141"/>
      <c r="N1006" s="141"/>
      <c r="O1006" s="141"/>
      <c r="P1006" s="141"/>
      <c r="Q1006" s="141"/>
      <c r="R1006" s="141"/>
      <c r="S1006" s="141"/>
      <c r="T1006" s="141"/>
      <c r="U1006" s="141"/>
      <c r="V1006" s="141"/>
      <c r="W1006" s="141"/>
      <c r="X1006" s="141"/>
      <c r="Y1006" s="141"/>
      <c r="Z1006" s="141"/>
    </row>
    <row r="1007" spans="1:26" ht="15" thickBot="1" x14ac:dyDescent="0.35">
      <c r="A1007" s="141"/>
      <c r="B1007" s="141"/>
      <c r="C1007" s="141"/>
      <c r="D1007" s="141"/>
      <c r="E1007" s="141"/>
      <c r="F1007" s="141"/>
      <c r="G1007" s="141"/>
      <c r="H1007" s="141"/>
      <c r="I1007" s="141"/>
      <c r="J1007" s="141"/>
      <c r="K1007" s="141"/>
      <c r="L1007" s="141"/>
      <c r="M1007" s="141"/>
      <c r="N1007" s="141"/>
      <c r="O1007" s="141"/>
      <c r="P1007" s="141"/>
      <c r="Q1007" s="141"/>
      <c r="R1007" s="141"/>
      <c r="S1007" s="141"/>
      <c r="T1007" s="141"/>
      <c r="U1007" s="141"/>
      <c r="V1007" s="141"/>
      <c r="W1007" s="141"/>
      <c r="X1007" s="141"/>
      <c r="Y1007" s="141"/>
      <c r="Z1007" s="141"/>
    </row>
    <row r="1008" spans="1:26" ht="15" thickBot="1" x14ac:dyDescent="0.35">
      <c r="A1008" s="141"/>
      <c r="B1008" s="141"/>
      <c r="C1008" s="141"/>
      <c r="D1008" s="141"/>
      <c r="E1008" s="141"/>
      <c r="F1008" s="141"/>
      <c r="G1008" s="141"/>
      <c r="H1008" s="141"/>
      <c r="I1008" s="141"/>
      <c r="J1008" s="141"/>
      <c r="K1008" s="141"/>
      <c r="L1008" s="141"/>
      <c r="M1008" s="141"/>
      <c r="N1008" s="141"/>
      <c r="O1008" s="141"/>
      <c r="P1008" s="141"/>
      <c r="Q1008" s="141"/>
      <c r="R1008" s="141"/>
      <c r="S1008" s="141"/>
      <c r="T1008" s="141"/>
      <c r="U1008" s="141"/>
      <c r="V1008" s="141"/>
      <c r="W1008" s="141"/>
      <c r="X1008" s="141"/>
      <c r="Y1008" s="141"/>
      <c r="Z1008" s="141"/>
    </row>
    <row r="1009" spans="1:26" ht="15" thickBot="1" x14ac:dyDescent="0.35">
      <c r="A1009" s="141"/>
      <c r="B1009" s="141"/>
      <c r="C1009" s="141"/>
      <c r="D1009" s="141"/>
      <c r="E1009" s="141"/>
      <c r="F1009" s="141"/>
      <c r="G1009" s="141"/>
      <c r="H1009" s="141"/>
      <c r="I1009" s="141"/>
      <c r="J1009" s="141"/>
      <c r="K1009" s="141"/>
      <c r="L1009" s="141"/>
      <c r="M1009" s="141"/>
      <c r="N1009" s="141"/>
      <c r="O1009" s="141"/>
      <c r="P1009" s="141"/>
      <c r="Q1009" s="141"/>
      <c r="R1009" s="141"/>
      <c r="S1009" s="141"/>
      <c r="T1009" s="141"/>
      <c r="U1009" s="141"/>
      <c r="V1009" s="141"/>
      <c r="W1009" s="141"/>
      <c r="X1009" s="141"/>
      <c r="Y1009" s="141"/>
      <c r="Z1009" s="141"/>
    </row>
    <row r="1010" spans="1:26" ht="15" thickBot="1" x14ac:dyDescent="0.35">
      <c r="A1010" s="141"/>
      <c r="B1010" s="141"/>
      <c r="C1010" s="141"/>
      <c r="D1010" s="141"/>
      <c r="E1010" s="141"/>
      <c r="F1010" s="141"/>
      <c r="G1010" s="141"/>
      <c r="H1010" s="141"/>
      <c r="I1010" s="141"/>
      <c r="J1010" s="141"/>
      <c r="K1010" s="141"/>
      <c r="L1010" s="141"/>
      <c r="M1010" s="141"/>
      <c r="N1010" s="141"/>
      <c r="O1010" s="141"/>
      <c r="P1010" s="141"/>
      <c r="Q1010" s="141"/>
      <c r="R1010" s="141"/>
      <c r="S1010" s="141"/>
      <c r="T1010" s="141"/>
      <c r="U1010" s="141"/>
      <c r="V1010" s="141"/>
      <c r="W1010" s="141"/>
      <c r="X1010" s="141"/>
      <c r="Y1010" s="141"/>
      <c r="Z1010" s="141"/>
    </row>
    <row r="1011" spans="1:26" ht="15" thickBot="1" x14ac:dyDescent="0.35">
      <c r="A1011" s="141"/>
      <c r="B1011" s="141"/>
      <c r="C1011" s="141"/>
      <c r="D1011" s="141"/>
      <c r="E1011" s="141"/>
      <c r="F1011" s="141"/>
      <c r="G1011" s="141"/>
      <c r="H1011" s="141"/>
      <c r="I1011" s="141"/>
      <c r="J1011" s="141"/>
      <c r="K1011" s="141"/>
      <c r="L1011" s="141"/>
      <c r="M1011" s="141"/>
      <c r="N1011" s="141"/>
      <c r="O1011" s="141"/>
      <c r="P1011" s="141"/>
      <c r="Q1011" s="141"/>
      <c r="R1011" s="141"/>
      <c r="S1011" s="141"/>
      <c r="T1011" s="141"/>
      <c r="U1011" s="141"/>
      <c r="V1011" s="141"/>
      <c r="W1011" s="141"/>
      <c r="X1011" s="141"/>
      <c r="Y1011" s="141"/>
      <c r="Z1011" s="141"/>
    </row>
    <row r="1012" spans="1:26" ht="15" thickBot="1" x14ac:dyDescent="0.35">
      <c r="A1012" s="141"/>
      <c r="B1012" s="141"/>
      <c r="C1012" s="141"/>
      <c r="D1012" s="141"/>
      <c r="E1012" s="141"/>
      <c r="F1012" s="141"/>
      <c r="G1012" s="141"/>
      <c r="H1012" s="141"/>
      <c r="I1012" s="141"/>
      <c r="J1012" s="141"/>
      <c r="K1012" s="141"/>
      <c r="L1012" s="141"/>
      <c r="M1012" s="141"/>
      <c r="N1012" s="141"/>
      <c r="O1012" s="141"/>
      <c r="P1012" s="141"/>
      <c r="Q1012" s="141"/>
      <c r="R1012" s="141"/>
      <c r="S1012" s="141"/>
      <c r="T1012" s="141"/>
      <c r="U1012" s="141"/>
      <c r="V1012" s="141"/>
      <c r="W1012" s="141"/>
      <c r="X1012" s="141"/>
      <c r="Y1012" s="141"/>
      <c r="Z1012" s="141"/>
    </row>
    <row r="1013" spans="1:26" ht="15" thickBot="1" x14ac:dyDescent="0.35">
      <c r="A1013" s="141"/>
      <c r="B1013" s="141"/>
      <c r="C1013" s="141"/>
      <c r="D1013" s="141"/>
      <c r="E1013" s="141"/>
      <c r="F1013" s="141"/>
      <c r="G1013" s="141"/>
      <c r="H1013" s="141"/>
      <c r="I1013" s="141"/>
      <c r="J1013" s="141"/>
      <c r="K1013" s="141"/>
      <c r="L1013" s="141"/>
      <c r="M1013" s="141"/>
      <c r="N1013" s="141"/>
      <c r="O1013" s="141"/>
      <c r="P1013" s="141"/>
      <c r="Q1013" s="141"/>
      <c r="R1013" s="141"/>
      <c r="S1013" s="141"/>
      <c r="T1013" s="141"/>
      <c r="U1013" s="141"/>
      <c r="V1013" s="141"/>
      <c r="W1013" s="141"/>
      <c r="X1013" s="141"/>
      <c r="Y1013" s="141"/>
      <c r="Z1013" s="141"/>
    </row>
    <row r="1014" spans="1:26" ht="15" thickBot="1" x14ac:dyDescent="0.35">
      <c r="A1014" s="141"/>
      <c r="B1014" s="141"/>
      <c r="C1014" s="141"/>
      <c r="D1014" s="141"/>
      <c r="E1014" s="141"/>
      <c r="F1014" s="141"/>
      <c r="G1014" s="141"/>
      <c r="H1014" s="141"/>
      <c r="I1014" s="141"/>
      <c r="J1014" s="141"/>
      <c r="K1014" s="141"/>
      <c r="L1014" s="141"/>
      <c r="M1014" s="141"/>
      <c r="N1014" s="141"/>
      <c r="O1014" s="141"/>
      <c r="P1014" s="141"/>
      <c r="Q1014" s="141"/>
      <c r="R1014" s="141"/>
      <c r="S1014" s="141"/>
      <c r="T1014" s="141"/>
      <c r="U1014" s="141"/>
      <c r="V1014" s="141"/>
      <c r="W1014" s="141"/>
      <c r="X1014" s="141"/>
      <c r="Y1014" s="141"/>
      <c r="Z1014" s="141"/>
    </row>
    <row r="1015" spans="1:26" ht="15" thickBot="1" x14ac:dyDescent="0.35">
      <c r="A1015" s="141"/>
      <c r="B1015" s="141"/>
      <c r="C1015" s="141"/>
      <c r="D1015" s="141"/>
      <c r="E1015" s="141"/>
      <c r="F1015" s="141"/>
      <c r="G1015" s="141"/>
      <c r="H1015" s="141"/>
      <c r="I1015" s="141"/>
      <c r="J1015" s="141"/>
      <c r="K1015" s="141"/>
      <c r="L1015" s="141"/>
      <c r="M1015" s="141"/>
      <c r="N1015" s="141"/>
      <c r="O1015" s="141"/>
      <c r="P1015" s="141"/>
      <c r="Q1015" s="141"/>
      <c r="R1015" s="141"/>
      <c r="S1015" s="141"/>
      <c r="T1015" s="141"/>
      <c r="U1015" s="141"/>
      <c r="V1015" s="141"/>
      <c r="W1015" s="141"/>
      <c r="X1015" s="141"/>
      <c r="Y1015" s="141"/>
      <c r="Z1015" s="141"/>
    </row>
    <row r="1016" spans="1:26" ht="15" thickBot="1" x14ac:dyDescent="0.35">
      <c r="A1016" s="141"/>
      <c r="B1016" s="141"/>
      <c r="C1016" s="141"/>
      <c r="D1016" s="141"/>
      <c r="E1016" s="141"/>
      <c r="F1016" s="141"/>
      <c r="G1016" s="141"/>
      <c r="H1016" s="141"/>
      <c r="I1016" s="141"/>
      <c r="J1016" s="141"/>
      <c r="K1016" s="141"/>
      <c r="L1016" s="141"/>
      <c r="M1016" s="141"/>
      <c r="N1016" s="141"/>
      <c r="O1016" s="141"/>
      <c r="P1016" s="141"/>
      <c r="Q1016" s="141"/>
      <c r="R1016" s="141"/>
      <c r="S1016" s="141"/>
      <c r="T1016" s="141"/>
      <c r="U1016" s="141"/>
      <c r="V1016" s="141"/>
      <c r="W1016" s="141"/>
      <c r="X1016" s="141"/>
      <c r="Y1016" s="141"/>
      <c r="Z1016" s="141"/>
    </row>
    <row r="1017" spans="1:26" ht="15" thickBot="1" x14ac:dyDescent="0.35">
      <c r="A1017" s="141"/>
      <c r="B1017" s="141"/>
      <c r="C1017" s="141"/>
      <c r="D1017" s="141"/>
      <c r="E1017" s="141"/>
      <c r="F1017" s="141"/>
      <c r="G1017" s="141"/>
      <c r="H1017" s="141"/>
      <c r="I1017" s="141"/>
      <c r="J1017" s="141"/>
      <c r="K1017" s="141"/>
      <c r="L1017" s="141"/>
      <c r="M1017" s="141"/>
      <c r="N1017" s="141"/>
      <c r="O1017" s="141"/>
      <c r="P1017" s="141"/>
      <c r="Q1017" s="141"/>
      <c r="R1017" s="141"/>
      <c r="S1017" s="141"/>
      <c r="T1017" s="141"/>
      <c r="U1017" s="141"/>
      <c r="V1017" s="141"/>
      <c r="W1017" s="141"/>
      <c r="X1017" s="141"/>
      <c r="Y1017" s="141"/>
      <c r="Z1017" s="141"/>
    </row>
    <row r="1018" spans="1:26" ht="15" thickBot="1" x14ac:dyDescent="0.35">
      <c r="A1018" s="141"/>
      <c r="B1018" s="141"/>
      <c r="C1018" s="141"/>
      <c r="D1018" s="141"/>
      <c r="E1018" s="141"/>
      <c r="F1018" s="141"/>
      <c r="G1018" s="141"/>
      <c r="H1018" s="141"/>
      <c r="I1018" s="141"/>
      <c r="J1018" s="141"/>
      <c r="K1018" s="141"/>
      <c r="L1018" s="141"/>
      <c r="M1018" s="141"/>
      <c r="N1018" s="141"/>
      <c r="O1018" s="141"/>
      <c r="P1018" s="141"/>
      <c r="Q1018" s="141"/>
      <c r="R1018" s="141"/>
      <c r="S1018" s="141"/>
      <c r="T1018" s="141"/>
      <c r="U1018" s="141"/>
      <c r="V1018" s="141"/>
      <c r="W1018" s="141"/>
      <c r="X1018" s="141"/>
      <c r="Y1018" s="141"/>
      <c r="Z1018" s="141"/>
    </row>
    <row r="1019" spans="1:26" ht="15" thickBot="1" x14ac:dyDescent="0.35">
      <c r="A1019" s="141"/>
      <c r="B1019" s="141"/>
      <c r="C1019" s="141"/>
      <c r="D1019" s="141"/>
      <c r="E1019" s="141"/>
      <c r="F1019" s="141"/>
      <c r="G1019" s="141"/>
      <c r="H1019" s="141"/>
      <c r="I1019" s="141"/>
      <c r="J1019" s="141"/>
      <c r="K1019" s="141"/>
      <c r="L1019" s="141"/>
      <c r="M1019" s="141"/>
      <c r="N1019" s="141"/>
      <c r="O1019" s="141"/>
      <c r="P1019" s="141"/>
      <c r="Q1019" s="141"/>
      <c r="R1019" s="141"/>
      <c r="S1019" s="141"/>
      <c r="T1019" s="141"/>
      <c r="U1019" s="141"/>
      <c r="V1019" s="141"/>
      <c r="W1019" s="141"/>
      <c r="X1019" s="141"/>
      <c r="Y1019" s="141"/>
      <c r="Z1019" s="141"/>
    </row>
    <row r="1020" spans="1:26" ht="15" thickBot="1" x14ac:dyDescent="0.35">
      <c r="A1020" s="141"/>
      <c r="B1020" s="141"/>
      <c r="C1020" s="141"/>
      <c r="D1020" s="141"/>
      <c r="E1020" s="141"/>
      <c r="F1020" s="141"/>
      <c r="G1020" s="141"/>
      <c r="H1020" s="141"/>
      <c r="I1020" s="141"/>
      <c r="J1020" s="141"/>
      <c r="K1020" s="141"/>
      <c r="L1020" s="141"/>
      <c r="M1020" s="141"/>
      <c r="N1020" s="141"/>
      <c r="O1020" s="141"/>
      <c r="P1020" s="141"/>
      <c r="Q1020" s="141"/>
      <c r="R1020" s="141"/>
      <c r="S1020" s="141"/>
      <c r="T1020" s="141"/>
      <c r="U1020" s="141"/>
      <c r="V1020" s="141"/>
      <c r="W1020" s="141"/>
      <c r="X1020" s="141"/>
      <c r="Y1020" s="141"/>
      <c r="Z1020" s="141"/>
    </row>
    <row r="1021" spans="1:26" ht="15" thickBot="1" x14ac:dyDescent="0.35">
      <c r="A1021" s="141"/>
      <c r="B1021" s="141"/>
      <c r="C1021" s="141"/>
      <c r="D1021" s="141"/>
      <c r="E1021" s="141"/>
      <c r="F1021" s="141"/>
      <c r="G1021" s="141"/>
      <c r="H1021" s="141"/>
      <c r="I1021" s="141"/>
      <c r="J1021" s="141"/>
      <c r="K1021" s="141"/>
      <c r="L1021" s="141"/>
      <c r="M1021" s="141"/>
      <c r="N1021" s="141"/>
      <c r="O1021" s="141"/>
      <c r="P1021" s="141"/>
      <c r="Q1021" s="141"/>
      <c r="R1021" s="141"/>
      <c r="S1021" s="141"/>
      <c r="T1021" s="141"/>
      <c r="U1021" s="141"/>
      <c r="V1021" s="141"/>
      <c r="W1021" s="141"/>
      <c r="X1021" s="141"/>
      <c r="Y1021" s="141"/>
      <c r="Z1021" s="141"/>
    </row>
    <row r="1022" spans="1:26" ht="15" thickBot="1" x14ac:dyDescent="0.35">
      <c r="A1022" s="141"/>
      <c r="B1022" s="141"/>
      <c r="C1022" s="141"/>
      <c r="D1022" s="141"/>
      <c r="E1022" s="141"/>
      <c r="F1022" s="141"/>
      <c r="G1022" s="141"/>
      <c r="H1022" s="141"/>
      <c r="I1022" s="141"/>
      <c r="J1022" s="141"/>
      <c r="K1022" s="141"/>
      <c r="L1022" s="141"/>
      <c r="M1022" s="141"/>
      <c r="N1022" s="141"/>
      <c r="O1022" s="141"/>
      <c r="P1022" s="141"/>
      <c r="Q1022" s="141"/>
      <c r="R1022" s="141"/>
      <c r="S1022" s="141"/>
      <c r="T1022" s="141"/>
      <c r="U1022" s="141"/>
      <c r="V1022" s="141"/>
      <c r="W1022" s="141"/>
      <c r="X1022" s="141"/>
      <c r="Y1022" s="141"/>
      <c r="Z1022" s="141"/>
    </row>
    <row r="1023" spans="1:26" ht="15" thickBot="1" x14ac:dyDescent="0.35">
      <c r="A1023" s="141"/>
      <c r="B1023" s="141"/>
      <c r="C1023" s="141"/>
      <c r="D1023" s="141"/>
      <c r="E1023" s="141"/>
      <c r="F1023" s="141"/>
      <c r="G1023" s="141"/>
      <c r="H1023" s="141"/>
      <c r="I1023" s="141"/>
      <c r="J1023" s="141"/>
      <c r="K1023" s="141"/>
      <c r="L1023" s="141"/>
      <c r="M1023" s="141"/>
      <c r="N1023" s="141"/>
      <c r="O1023" s="141"/>
      <c r="P1023" s="141"/>
      <c r="Q1023" s="141"/>
      <c r="R1023" s="141"/>
      <c r="S1023" s="141"/>
      <c r="T1023" s="141"/>
      <c r="U1023" s="141"/>
      <c r="V1023" s="141"/>
      <c r="W1023" s="141"/>
      <c r="X1023" s="141"/>
      <c r="Y1023" s="141"/>
      <c r="Z1023" s="141"/>
    </row>
    <row r="1024" spans="1:26" ht="15" thickBot="1" x14ac:dyDescent="0.35">
      <c r="A1024" s="141"/>
      <c r="B1024" s="141"/>
      <c r="C1024" s="141"/>
      <c r="D1024" s="141"/>
      <c r="E1024" s="141"/>
      <c r="F1024" s="141"/>
      <c r="G1024" s="141"/>
      <c r="H1024" s="141"/>
      <c r="I1024" s="141"/>
      <c r="J1024" s="141"/>
      <c r="K1024" s="141"/>
      <c r="L1024" s="141"/>
      <c r="M1024" s="141"/>
      <c r="N1024" s="141"/>
      <c r="O1024" s="141"/>
      <c r="P1024" s="141"/>
      <c r="Q1024" s="141"/>
      <c r="R1024" s="141"/>
      <c r="S1024" s="141"/>
      <c r="T1024" s="141"/>
      <c r="U1024" s="141"/>
      <c r="V1024" s="141"/>
      <c r="W1024" s="141"/>
      <c r="X1024" s="141"/>
      <c r="Y1024" s="141"/>
      <c r="Z1024" s="141"/>
    </row>
    <row r="1025" spans="1:26" ht="15" thickBot="1" x14ac:dyDescent="0.35">
      <c r="A1025" s="141"/>
      <c r="B1025" s="141"/>
      <c r="C1025" s="141"/>
      <c r="D1025" s="141"/>
      <c r="E1025" s="141"/>
      <c r="F1025" s="141"/>
      <c r="G1025" s="141"/>
      <c r="H1025" s="141"/>
      <c r="I1025" s="141"/>
      <c r="J1025" s="141"/>
      <c r="K1025" s="141"/>
      <c r="L1025" s="141"/>
      <c r="M1025" s="141"/>
      <c r="N1025" s="141"/>
      <c r="O1025" s="141"/>
      <c r="P1025" s="141"/>
      <c r="Q1025" s="141"/>
      <c r="R1025" s="141"/>
      <c r="S1025" s="141"/>
      <c r="T1025" s="141"/>
      <c r="U1025" s="141"/>
      <c r="V1025" s="141"/>
      <c r="W1025" s="141"/>
      <c r="X1025" s="141"/>
      <c r="Y1025" s="141"/>
      <c r="Z1025" s="141"/>
    </row>
    <row r="1026" spans="1:26" ht="15" thickBot="1" x14ac:dyDescent="0.35">
      <c r="A1026" s="141"/>
      <c r="B1026" s="141"/>
      <c r="C1026" s="141"/>
      <c r="D1026" s="141"/>
      <c r="E1026" s="141"/>
      <c r="F1026" s="141"/>
      <c r="G1026" s="141"/>
      <c r="H1026" s="141"/>
      <c r="I1026" s="141"/>
      <c r="J1026" s="141"/>
      <c r="K1026" s="141"/>
      <c r="L1026" s="141"/>
      <c r="M1026" s="141"/>
      <c r="N1026" s="141"/>
      <c r="O1026" s="141"/>
      <c r="P1026" s="141"/>
      <c r="Q1026" s="141"/>
      <c r="R1026" s="141"/>
      <c r="S1026" s="141"/>
      <c r="T1026" s="141"/>
      <c r="U1026" s="141"/>
      <c r="V1026" s="141"/>
      <c r="W1026" s="141"/>
      <c r="X1026" s="141"/>
      <c r="Y1026" s="141"/>
      <c r="Z1026" s="141"/>
    </row>
    <row r="1027" spans="1:26" ht="15" thickBot="1" x14ac:dyDescent="0.35">
      <c r="A1027" s="141"/>
      <c r="B1027" s="141"/>
      <c r="C1027" s="141"/>
      <c r="D1027" s="141"/>
      <c r="E1027" s="141"/>
      <c r="F1027" s="141"/>
      <c r="G1027" s="141"/>
      <c r="H1027" s="141"/>
      <c r="I1027" s="141"/>
      <c r="J1027" s="141"/>
      <c r="K1027" s="141"/>
      <c r="L1027" s="141"/>
      <c r="M1027" s="141"/>
      <c r="N1027" s="141"/>
      <c r="O1027" s="141"/>
      <c r="P1027" s="141"/>
      <c r="Q1027" s="141"/>
      <c r="R1027" s="141"/>
      <c r="S1027" s="141"/>
      <c r="T1027" s="141"/>
      <c r="U1027" s="141"/>
      <c r="V1027" s="141"/>
      <c r="W1027" s="141"/>
      <c r="X1027" s="141"/>
      <c r="Y1027" s="141"/>
      <c r="Z1027" s="141"/>
    </row>
    <row r="1028" spans="1:26" ht="15" thickBot="1" x14ac:dyDescent="0.35">
      <c r="A1028" s="141"/>
      <c r="B1028" s="141"/>
      <c r="C1028" s="141"/>
      <c r="D1028" s="141"/>
      <c r="E1028" s="141"/>
      <c r="F1028" s="141"/>
      <c r="G1028" s="141"/>
      <c r="H1028" s="141"/>
      <c r="I1028" s="141"/>
      <c r="J1028" s="141"/>
      <c r="K1028" s="141"/>
      <c r="L1028" s="141"/>
      <c r="M1028" s="141"/>
      <c r="N1028" s="141"/>
      <c r="O1028" s="141"/>
      <c r="P1028" s="141"/>
      <c r="Q1028" s="141"/>
      <c r="R1028" s="141"/>
      <c r="S1028" s="141"/>
      <c r="T1028" s="141"/>
      <c r="U1028" s="141"/>
      <c r="V1028" s="141"/>
      <c r="W1028" s="141"/>
      <c r="X1028" s="141"/>
      <c r="Y1028" s="141"/>
      <c r="Z1028" s="141"/>
    </row>
    <row r="1029" spans="1:26" ht="15" thickBot="1" x14ac:dyDescent="0.35">
      <c r="A1029" s="141"/>
      <c r="B1029" s="141"/>
      <c r="C1029" s="141"/>
      <c r="D1029" s="141"/>
      <c r="E1029" s="141"/>
      <c r="F1029" s="141"/>
      <c r="G1029" s="141"/>
      <c r="H1029" s="141"/>
      <c r="I1029" s="141"/>
      <c r="J1029" s="141"/>
      <c r="K1029" s="141"/>
      <c r="L1029" s="141"/>
      <c r="M1029" s="141"/>
      <c r="N1029" s="141"/>
      <c r="O1029" s="141"/>
      <c r="P1029" s="141"/>
      <c r="Q1029" s="141"/>
      <c r="R1029" s="141"/>
      <c r="S1029" s="141"/>
      <c r="T1029" s="141"/>
      <c r="U1029" s="141"/>
      <c r="V1029" s="141"/>
      <c r="W1029" s="141"/>
      <c r="X1029" s="141"/>
      <c r="Y1029" s="141"/>
      <c r="Z1029" s="141"/>
    </row>
    <row r="1030" spans="1:26" ht="15" thickBot="1" x14ac:dyDescent="0.35">
      <c r="A1030" s="141"/>
      <c r="B1030" s="141"/>
      <c r="C1030" s="141"/>
      <c r="D1030" s="141"/>
      <c r="E1030" s="141"/>
      <c r="F1030" s="141"/>
      <c r="G1030" s="141"/>
      <c r="H1030" s="141"/>
      <c r="I1030" s="141"/>
      <c r="J1030" s="141"/>
      <c r="K1030" s="141"/>
      <c r="L1030" s="141"/>
      <c r="M1030" s="141"/>
      <c r="N1030" s="141"/>
      <c r="O1030" s="141"/>
      <c r="P1030" s="141"/>
      <c r="Q1030" s="141"/>
      <c r="R1030" s="141"/>
      <c r="S1030" s="141"/>
      <c r="T1030" s="141"/>
      <c r="U1030" s="141"/>
      <c r="V1030" s="141"/>
      <c r="W1030" s="141"/>
      <c r="X1030" s="141"/>
      <c r="Y1030" s="141"/>
      <c r="Z1030" s="141"/>
    </row>
    <row r="1031" spans="1:26" ht="15" thickBot="1" x14ac:dyDescent="0.35">
      <c r="A1031" s="141"/>
      <c r="B1031" s="141"/>
      <c r="C1031" s="141"/>
      <c r="D1031" s="141"/>
      <c r="E1031" s="141"/>
      <c r="F1031" s="141"/>
      <c r="G1031" s="141"/>
      <c r="H1031" s="141"/>
      <c r="I1031" s="141"/>
      <c r="J1031" s="141"/>
      <c r="K1031" s="141"/>
      <c r="L1031" s="141"/>
      <c r="M1031" s="141"/>
      <c r="N1031" s="141"/>
      <c r="O1031" s="141"/>
      <c r="P1031" s="141"/>
      <c r="Q1031" s="141"/>
      <c r="R1031" s="141"/>
      <c r="S1031" s="141"/>
      <c r="T1031" s="141"/>
      <c r="U1031" s="141"/>
      <c r="V1031" s="141"/>
      <c r="W1031" s="141"/>
      <c r="X1031" s="141"/>
      <c r="Y1031" s="141"/>
      <c r="Z1031" s="141"/>
    </row>
    <row r="1032" spans="1:26" ht="15" thickBot="1" x14ac:dyDescent="0.35">
      <c r="A1032" s="141"/>
      <c r="B1032" s="141"/>
      <c r="C1032" s="141"/>
      <c r="D1032" s="141"/>
      <c r="E1032" s="141"/>
      <c r="F1032" s="141"/>
      <c r="G1032" s="141"/>
      <c r="H1032" s="141"/>
      <c r="I1032" s="141"/>
      <c r="J1032" s="141"/>
      <c r="K1032" s="141"/>
      <c r="L1032" s="141"/>
      <c r="M1032" s="141"/>
      <c r="N1032" s="141"/>
      <c r="O1032" s="141"/>
      <c r="P1032" s="141"/>
      <c r="Q1032" s="141"/>
      <c r="R1032" s="141"/>
      <c r="S1032" s="141"/>
      <c r="T1032" s="141"/>
      <c r="U1032" s="141"/>
      <c r="V1032" s="141"/>
      <c r="W1032" s="141"/>
      <c r="X1032" s="141"/>
      <c r="Y1032" s="141"/>
      <c r="Z1032" s="141"/>
    </row>
    <row r="1033" spans="1:26" ht="15" thickBot="1" x14ac:dyDescent="0.35">
      <c r="A1033" s="141"/>
      <c r="B1033" s="141"/>
      <c r="C1033" s="141"/>
      <c r="D1033" s="141"/>
      <c r="E1033" s="141"/>
      <c r="F1033" s="141"/>
      <c r="G1033" s="141"/>
      <c r="H1033" s="141"/>
      <c r="I1033" s="141"/>
      <c r="J1033" s="141"/>
      <c r="K1033" s="141"/>
      <c r="L1033" s="141"/>
      <c r="M1033" s="141"/>
      <c r="N1033" s="141"/>
      <c r="O1033" s="141"/>
      <c r="P1033" s="141"/>
      <c r="Q1033" s="141"/>
      <c r="R1033" s="141"/>
      <c r="S1033" s="141"/>
      <c r="T1033" s="141"/>
      <c r="U1033" s="141"/>
      <c r="V1033" s="141"/>
      <c r="W1033" s="141"/>
      <c r="X1033" s="141"/>
      <c r="Y1033" s="141"/>
      <c r="Z1033" s="141"/>
    </row>
    <row r="1034" spans="1:26" ht="15" thickBot="1" x14ac:dyDescent="0.35">
      <c r="A1034" s="141"/>
      <c r="B1034" s="141"/>
      <c r="C1034" s="141"/>
      <c r="D1034" s="141"/>
      <c r="E1034" s="141"/>
      <c r="F1034" s="141"/>
      <c r="G1034" s="141"/>
      <c r="H1034" s="141"/>
      <c r="I1034" s="141"/>
      <c r="J1034" s="141"/>
      <c r="K1034" s="141"/>
      <c r="L1034" s="141"/>
      <c r="M1034" s="141"/>
      <c r="N1034" s="141"/>
      <c r="O1034" s="141"/>
      <c r="P1034" s="141"/>
      <c r="Q1034" s="141"/>
      <c r="R1034" s="141"/>
      <c r="S1034" s="141"/>
      <c r="T1034" s="141"/>
      <c r="U1034" s="141"/>
      <c r="V1034" s="141"/>
      <c r="W1034" s="141"/>
      <c r="X1034" s="141"/>
      <c r="Y1034" s="141"/>
      <c r="Z1034" s="141"/>
    </row>
  </sheetData>
  <autoFilter ref="C4:H72" xr:uid="{E7EDF139-C3D2-4064-B4DC-B7C6C1CB05D3}"/>
  <mergeCells count="1">
    <mergeCell ref="J60:K60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931BB-CD6B-41DA-9E27-270EBC87DB77}">
  <dimension ref="A1:H70"/>
  <sheetViews>
    <sheetView topLeftCell="A60" workbookViewId="0">
      <selection activeCell="H19" sqref="H18:J19"/>
    </sheetView>
  </sheetViews>
  <sheetFormatPr defaultRowHeight="14.4" x14ac:dyDescent="0.3"/>
  <cols>
    <col min="1" max="1" width="30.44140625" customWidth="1"/>
    <col min="2" max="2" width="37.77734375" customWidth="1"/>
    <col min="3" max="3" width="16.33203125" customWidth="1"/>
    <col min="4" max="4" width="38.109375" customWidth="1"/>
    <col min="5" max="8" width="16.33203125" customWidth="1"/>
  </cols>
  <sheetData>
    <row r="1" spans="1:8" ht="15" thickBot="1" x14ac:dyDescent="0.35">
      <c r="A1" s="111" t="s">
        <v>230</v>
      </c>
      <c r="B1" s="93" t="s">
        <v>559</v>
      </c>
      <c r="C1" s="93" t="s">
        <v>396</v>
      </c>
      <c r="D1" s="93" t="s">
        <v>384</v>
      </c>
      <c r="E1" s="93" t="s">
        <v>40</v>
      </c>
      <c r="F1" s="93" t="s">
        <v>88</v>
      </c>
      <c r="G1" s="93" t="s">
        <v>397</v>
      </c>
      <c r="H1" s="93" t="s">
        <v>1163</v>
      </c>
    </row>
    <row r="2" spans="1:8" ht="15" thickBot="1" x14ac:dyDescent="0.35">
      <c r="A2" s="112" t="s">
        <v>231</v>
      </c>
      <c r="B2" s="113" t="s">
        <v>97</v>
      </c>
      <c r="C2" s="107"/>
      <c r="D2" s="113">
        <v>71986399826</v>
      </c>
      <c r="E2" s="113" t="s">
        <v>98</v>
      </c>
      <c r="F2" s="113" t="s">
        <v>402</v>
      </c>
      <c r="G2" s="107"/>
      <c r="H2" s="107"/>
    </row>
    <row r="3" spans="1:8" ht="15" thickBot="1" x14ac:dyDescent="0.35">
      <c r="A3" s="116" t="s">
        <v>232</v>
      </c>
      <c r="B3" s="117" t="s">
        <v>99</v>
      </c>
      <c r="C3" s="120"/>
      <c r="D3" s="117">
        <v>71996808748</v>
      </c>
      <c r="E3" s="117" t="s">
        <v>98</v>
      </c>
      <c r="F3" s="117" t="s">
        <v>402</v>
      </c>
      <c r="G3" s="120"/>
      <c r="H3" s="120"/>
    </row>
    <row r="4" spans="1:8" ht="15" thickBot="1" x14ac:dyDescent="0.35">
      <c r="A4" s="112">
        <v>601</v>
      </c>
      <c r="B4" s="113" t="s">
        <v>560</v>
      </c>
      <c r="C4" s="107"/>
      <c r="D4" s="113" t="s">
        <v>561</v>
      </c>
      <c r="E4" s="113" t="s">
        <v>98</v>
      </c>
      <c r="F4" s="115">
        <v>19.72</v>
      </c>
      <c r="G4" s="107"/>
      <c r="H4" s="107"/>
    </row>
    <row r="5" spans="1:8" ht="15" thickBot="1" x14ac:dyDescent="0.35">
      <c r="A5" s="116">
        <v>604</v>
      </c>
      <c r="B5" s="117" t="s">
        <v>101</v>
      </c>
      <c r="C5" s="120"/>
      <c r="D5" s="113">
        <v>71987287368</v>
      </c>
      <c r="E5" s="117" t="s">
        <v>98</v>
      </c>
      <c r="F5" s="119">
        <v>66.099999999999994</v>
      </c>
      <c r="G5" s="120"/>
      <c r="H5" s="120"/>
    </row>
    <row r="6" spans="1:8" ht="15" thickBot="1" x14ac:dyDescent="0.35">
      <c r="A6" s="112">
        <v>605</v>
      </c>
      <c r="B6" s="113" t="s">
        <v>131</v>
      </c>
      <c r="C6" s="107"/>
      <c r="D6" s="113">
        <v>75992490398</v>
      </c>
      <c r="E6" s="113" t="s">
        <v>98</v>
      </c>
      <c r="F6" s="113" t="s">
        <v>402</v>
      </c>
      <c r="G6" s="107"/>
      <c r="H6" s="107"/>
    </row>
    <row r="7" spans="1:8" ht="15" thickBot="1" x14ac:dyDescent="0.35">
      <c r="A7" s="116">
        <v>608</v>
      </c>
      <c r="B7" s="117" t="s">
        <v>103</v>
      </c>
      <c r="C7" s="120"/>
      <c r="D7" s="117" t="s">
        <v>201</v>
      </c>
      <c r="E7" s="117" t="s">
        <v>98</v>
      </c>
      <c r="F7" s="119">
        <v>8.9</v>
      </c>
      <c r="G7" s="120"/>
      <c r="H7" s="120"/>
    </row>
    <row r="8" spans="1:8" ht="15" thickBot="1" x14ac:dyDescent="0.35">
      <c r="A8" s="112">
        <v>611</v>
      </c>
      <c r="B8" s="113" t="s">
        <v>104</v>
      </c>
      <c r="C8" s="107"/>
      <c r="D8" s="117">
        <v>71986219300</v>
      </c>
      <c r="E8" s="113" t="s">
        <v>98</v>
      </c>
      <c r="F8" s="115">
        <v>118.56</v>
      </c>
      <c r="G8" s="107"/>
      <c r="H8" s="107"/>
    </row>
    <row r="9" spans="1:8" ht="15" thickBot="1" x14ac:dyDescent="0.35">
      <c r="A9" s="116">
        <v>612</v>
      </c>
      <c r="B9" s="117" t="s">
        <v>203</v>
      </c>
      <c r="C9" s="120"/>
      <c r="D9" s="120"/>
      <c r="E9" s="117" t="s">
        <v>98</v>
      </c>
      <c r="F9" s="119">
        <v>3.84</v>
      </c>
      <c r="G9" s="120"/>
      <c r="H9" s="120"/>
    </row>
    <row r="10" spans="1:8" ht="15" thickBot="1" x14ac:dyDescent="0.35">
      <c r="A10" s="112" t="s">
        <v>233</v>
      </c>
      <c r="B10" s="113" t="s">
        <v>89</v>
      </c>
      <c r="C10" s="107"/>
      <c r="D10" s="113">
        <v>71986016552</v>
      </c>
      <c r="E10" s="113" t="s">
        <v>90</v>
      </c>
      <c r="F10" s="115">
        <v>296.57</v>
      </c>
      <c r="G10" s="107"/>
      <c r="H10" s="107"/>
    </row>
    <row r="11" spans="1:8" ht="15" thickBot="1" x14ac:dyDescent="0.35">
      <c r="A11" s="116" t="s">
        <v>234</v>
      </c>
      <c r="B11" s="117" t="s">
        <v>409</v>
      </c>
      <c r="C11" s="120"/>
      <c r="D11" s="117">
        <v>71988846224</v>
      </c>
      <c r="E11" s="117" t="s">
        <v>90</v>
      </c>
      <c r="F11" s="119">
        <v>296.57</v>
      </c>
      <c r="G11" s="120"/>
      <c r="H11" s="120"/>
    </row>
    <row r="12" spans="1:8" ht="15" thickBot="1" x14ac:dyDescent="0.35">
      <c r="A12" s="112">
        <v>5101</v>
      </c>
      <c r="B12" s="113" t="s">
        <v>92</v>
      </c>
      <c r="C12" s="107"/>
      <c r="D12" s="113">
        <v>71986048550</v>
      </c>
      <c r="E12" s="113" t="s">
        <v>90</v>
      </c>
      <c r="F12" s="115">
        <v>93.56</v>
      </c>
      <c r="G12" s="107"/>
      <c r="H12" s="107"/>
    </row>
    <row r="13" spans="1:8" ht="15" thickBot="1" x14ac:dyDescent="0.35">
      <c r="A13" s="116">
        <v>5102</v>
      </c>
      <c r="B13" s="117" t="s">
        <v>207</v>
      </c>
      <c r="C13" s="120"/>
      <c r="D13" s="206">
        <v>7186270032</v>
      </c>
      <c r="E13" s="117" t="s">
        <v>90</v>
      </c>
      <c r="F13" s="119">
        <v>53.63</v>
      </c>
      <c r="G13" s="120"/>
      <c r="H13" s="120"/>
    </row>
    <row r="14" spans="1:8" ht="15" thickBot="1" x14ac:dyDescent="0.35">
      <c r="A14" s="112">
        <v>5103</v>
      </c>
      <c r="B14" s="113" t="s">
        <v>94</v>
      </c>
      <c r="C14" s="107"/>
      <c r="D14" s="206">
        <v>71989380234</v>
      </c>
      <c r="E14" s="113" t="s">
        <v>90</v>
      </c>
      <c r="F14" s="115">
        <v>104.47</v>
      </c>
      <c r="G14" s="107"/>
      <c r="H14" s="107"/>
    </row>
    <row r="15" spans="1:8" ht="15" thickBot="1" x14ac:dyDescent="0.35">
      <c r="A15" s="116">
        <v>5104</v>
      </c>
      <c r="B15" s="117" t="s">
        <v>95</v>
      </c>
      <c r="C15" s="120"/>
      <c r="D15" s="113">
        <v>71986010133</v>
      </c>
      <c r="E15" s="117" t="s">
        <v>90</v>
      </c>
      <c r="F15" s="119">
        <v>138.08000000000001</v>
      </c>
      <c r="G15" s="120"/>
      <c r="H15" s="120"/>
    </row>
    <row r="16" spans="1:8" ht="15" thickBot="1" x14ac:dyDescent="0.35">
      <c r="A16" s="112">
        <v>5105</v>
      </c>
      <c r="B16" s="113" t="s">
        <v>96</v>
      </c>
      <c r="C16" s="107"/>
      <c r="D16" s="117">
        <v>71985318152</v>
      </c>
      <c r="E16" s="113" t="s">
        <v>90</v>
      </c>
      <c r="F16" s="115">
        <v>193.64</v>
      </c>
      <c r="G16" s="107"/>
      <c r="H16" s="107"/>
    </row>
    <row r="17" spans="1:8" ht="15" thickBot="1" x14ac:dyDescent="0.35">
      <c r="A17" s="116">
        <v>5106</v>
      </c>
      <c r="B17" s="117" t="s">
        <v>562</v>
      </c>
      <c r="C17" s="120"/>
      <c r="D17" s="117">
        <v>75982692532</v>
      </c>
      <c r="E17" s="117" t="s">
        <v>90</v>
      </c>
      <c r="F17" s="119">
        <v>9.76</v>
      </c>
      <c r="G17" s="120"/>
      <c r="H17" s="120"/>
    </row>
    <row r="18" spans="1:8" ht="15" thickBot="1" x14ac:dyDescent="0.35">
      <c r="A18" s="112" t="s">
        <v>235</v>
      </c>
      <c r="B18" s="113" t="s">
        <v>105</v>
      </c>
      <c r="C18" s="107"/>
      <c r="D18" s="113">
        <v>71985383005</v>
      </c>
      <c r="E18" s="113" t="s">
        <v>106</v>
      </c>
      <c r="F18" s="115">
        <v>84.27</v>
      </c>
      <c r="G18" s="107"/>
      <c r="H18" s="107"/>
    </row>
    <row r="19" spans="1:8" ht="15" thickBot="1" x14ac:dyDescent="0.35">
      <c r="A19" s="116" t="s">
        <v>236</v>
      </c>
      <c r="B19" s="117" t="s">
        <v>211</v>
      </c>
      <c r="C19" s="120"/>
      <c r="D19" s="117">
        <v>72632275504</v>
      </c>
      <c r="E19" s="117" t="s">
        <v>106</v>
      </c>
      <c r="F19" s="119">
        <v>84.27</v>
      </c>
      <c r="G19" s="120"/>
      <c r="H19" s="120"/>
    </row>
    <row r="20" spans="1:8" ht="15" thickBot="1" x14ac:dyDescent="0.35">
      <c r="A20" s="112">
        <v>5202</v>
      </c>
      <c r="B20" s="113" t="s">
        <v>563</v>
      </c>
      <c r="C20" s="107"/>
      <c r="D20" s="107"/>
      <c r="E20" s="113" t="s">
        <v>106</v>
      </c>
      <c r="F20" s="115">
        <v>38.39</v>
      </c>
      <c r="G20" s="107"/>
      <c r="H20" s="107"/>
    </row>
    <row r="21" spans="1:8" ht="15" thickBot="1" x14ac:dyDescent="0.35">
      <c r="A21" s="116">
        <v>5203</v>
      </c>
      <c r="B21" s="117" t="s">
        <v>109</v>
      </c>
      <c r="C21" s="120"/>
      <c r="D21" s="117">
        <v>37113100520</v>
      </c>
      <c r="E21" s="117" t="s">
        <v>106</v>
      </c>
      <c r="F21" s="119">
        <v>157.05000000000001</v>
      </c>
      <c r="G21" s="120"/>
      <c r="H21" s="120"/>
    </row>
    <row r="22" spans="1:8" ht="15" thickBot="1" x14ac:dyDescent="0.35">
      <c r="A22" s="112">
        <v>5204</v>
      </c>
      <c r="B22" s="113" t="s">
        <v>110</v>
      </c>
      <c r="C22" s="107"/>
      <c r="D22" s="113">
        <v>43214805515</v>
      </c>
      <c r="E22" s="113" t="s">
        <v>106</v>
      </c>
      <c r="F22" s="115">
        <v>37.83</v>
      </c>
      <c r="G22" s="107"/>
      <c r="H22" s="107"/>
    </row>
    <row r="23" spans="1:8" ht="15" thickBot="1" x14ac:dyDescent="0.35">
      <c r="A23" s="116">
        <v>5205</v>
      </c>
      <c r="B23" s="117" t="s">
        <v>111</v>
      </c>
      <c r="C23" s="120"/>
      <c r="D23" s="117">
        <v>71988145389</v>
      </c>
      <c r="E23" s="117" t="s">
        <v>106</v>
      </c>
      <c r="F23" s="117" t="s">
        <v>402</v>
      </c>
      <c r="G23" s="120"/>
      <c r="H23" s="120"/>
    </row>
    <row r="24" spans="1:8" ht="15" thickBot="1" x14ac:dyDescent="0.35">
      <c r="A24" s="112" t="s">
        <v>237</v>
      </c>
      <c r="B24" s="113" t="s">
        <v>112</v>
      </c>
      <c r="C24" s="107"/>
      <c r="D24" s="207">
        <v>3201968528</v>
      </c>
      <c r="E24" s="113" t="s">
        <v>113</v>
      </c>
      <c r="F24" s="115">
        <v>315.39</v>
      </c>
      <c r="G24" s="107"/>
      <c r="H24" s="107"/>
    </row>
    <row r="25" spans="1:8" ht="15" thickBot="1" x14ac:dyDescent="0.35">
      <c r="A25" s="116" t="s">
        <v>238</v>
      </c>
      <c r="B25" s="117" t="s">
        <v>114</v>
      </c>
      <c r="C25" s="120"/>
      <c r="D25" s="117">
        <v>38480506504</v>
      </c>
      <c r="E25" s="117" t="s">
        <v>113</v>
      </c>
      <c r="F25" s="119">
        <v>315.39</v>
      </c>
      <c r="G25" s="120"/>
      <c r="H25" s="120"/>
    </row>
    <row r="26" spans="1:8" ht="15" thickBot="1" x14ac:dyDescent="0.35">
      <c r="A26" s="112">
        <v>6201</v>
      </c>
      <c r="B26" s="113" t="s">
        <v>115</v>
      </c>
      <c r="C26" s="107"/>
      <c r="D26" s="113">
        <v>71993582915</v>
      </c>
      <c r="E26" s="113" t="s">
        <v>113</v>
      </c>
      <c r="F26" s="115">
        <v>126.72</v>
      </c>
      <c r="G26" s="107"/>
      <c r="H26" s="107"/>
    </row>
    <row r="27" spans="1:8" ht="15" thickBot="1" x14ac:dyDescent="0.35">
      <c r="A27" s="116">
        <v>6202</v>
      </c>
      <c r="B27" s="117" t="s">
        <v>116</v>
      </c>
      <c r="C27" s="120"/>
      <c r="D27" s="117">
        <v>37033760582</v>
      </c>
      <c r="E27" s="117" t="s">
        <v>113</v>
      </c>
      <c r="F27" s="119">
        <v>144.97</v>
      </c>
      <c r="G27" s="120"/>
      <c r="H27" s="120"/>
    </row>
    <row r="28" spans="1:8" ht="15" thickBot="1" x14ac:dyDescent="0.35">
      <c r="A28" s="112">
        <v>6203</v>
      </c>
      <c r="B28" s="113" t="s">
        <v>117</v>
      </c>
      <c r="C28" s="107"/>
      <c r="D28" s="113" t="s">
        <v>410</v>
      </c>
      <c r="E28" s="113" t="s">
        <v>113</v>
      </c>
      <c r="F28" s="115">
        <v>76.53</v>
      </c>
      <c r="G28" s="107"/>
      <c r="H28" s="107"/>
    </row>
    <row r="29" spans="1:8" ht="15" thickBot="1" x14ac:dyDescent="0.35">
      <c r="A29" s="116">
        <v>6204</v>
      </c>
      <c r="B29" s="117" t="s">
        <v>111</v>
      </c>
      <c r="C29" s="120"/>
      <c r="D29" s="117">
        <v>71988145389</v>
      </c>
      <c r="E29" s="117" t="s">
        <v>113</v>
      </c>
      <c r="F29" s="119">
        <v>79.48</v>
      </c>
      <c r="G29" s="120"/>
      <c r="H29" s="120"/>
    </row>
    <row r="30" spans="1:8" ht="15" thickBot="1" x14ac:dyDescent="0.35">
      <c r="A30" s="112">
        <v>6206</v>
      </c>
      <c r="B30" s="107"/>
      <c r="C30" s="107"/>
      <c r="D30" s="107"/>
      <c r="E30" s="113" t="s">
        <v>122</v>
      </c>
      <c r="F30" s="115">
        <v>0.74</v>
      </c>
      <c r="G30" s="107"/>
      <c r="H30" s="107"/>
    </row>
    <row r="31" spans="1:8" ht="15" thickBot="1" x14ac:dyDescent="0.35">
      <c r="A31" s="116">
        <v>6207</v>
      </c>
      <c r="B31" s="117" t="s">
        <v>119</v>
      </c>
      <c r="C31" s="120"/>
      <c r="D31" s="113">
        <v>71986148544</v>
      </c>
      <c r="E31" s="117" t="s">
        <v>113</v>
      </c>
      <c r="F31" s="119">
        <v>98.26</v>
      </c>
      <c r="G31" s="120"/>
      <c r="H31" s="120"/>
    </row>
    <row r="32" spans="1:8" ht="15" thickBot="1" x14ac:dyDescent="0.35">
      <c r="A32" s="112">
        <v>6209</v>
      </c>
      <c r="B32" s="113" t="s">
        <v>564</v>
      </c>
      <c r="C32" s="107"/>
      <c r="D32" s="107"/>
      <c r="E32" s="113" t="s">
        <v>113</v>
      </c>
      <c r="F32" s="115">
        <v>104.09</v>
      </c>
      <c r="G32" s="107"/>
      <c r="H32" s="107"/>
    </row>
    <row r="33" spans="1:8" ht="15" thickBot="1" x14ac:dyDescent="0.35">
      <c r="A33" s="116" t="s">
        <v>239</v>
      </c>
      <c r="B33" s="117" t="s">
        <v>121</v>
      </c>
      <c r="C33" s="120"/>
      <c r="D33" s="113" t="s">
        <v>411</v>
      </c>
      <c r="E33" s="117" t="s">
        <v>122</v>
      </c>
      <c r="F33" s="117" t="s">
        <v>402</v>
      </c>
      <c r="G33" s="120"/>
      <c r="H33" s="120"/>
    </row>
    <row r="34" spans="1:8" ht="15" thickBot="1" x14ac:dyDescent="0.35">
      <c r="A34" s="112" t="s">
        <v>240</v>
      </c>
      <c r="B34" s="113" t="s">
        <v>123</v>
      </c>
      <c r="C34" s="107"/>
      <c r="D34" s="117">
        <v>71991553912</v>
      </c>
      <c r="E34" s="113" t="s">
        <v>122</v>
      </c>
      <c r="F34" s="113" t="s">
        <v>402</v>
      </c>
      <c r="G34" s="107"/>
      <c r="H34" s="107"/>
    </row>
    <row r="35" spans="1:8" ht="15" thickBot="1" x14ac:dyDescent="0.35">
      <c r="A35" s="116">
        <v>6301</v>
      </c>
      <c r="B35" s="117" t="s">
        <v>124</v>
      </c>
      <c r="C35" s="120"/>
      <c r="D35" s="113" t="s">
        <v>412</v>
      </c>
      <c r="E35" s="117" t="s">
        <v>122</v>
      </c>
      <c r="F35" s="119">
        <v>42.9</v>
      </c>
      <c r="G35" s="120"/>
      <c r="H35" s="120"/>
    </row>
    <row r="36" spans="1:8" ht="15" thickBot="1" x14ac:dyDescent="0.35">
      <c r="A36" s="112">
        <v>6302</v>
      </c>
      <c r="B36" s="113" t="s">
        <v>125</v>
      </c>
      <c r="C36" s="107"/>
      <c r="D36" s="117">
        <v>71985080718</v>
      </c>
      <c r="E36" s="113" t="s">
        <v>122</v>
      </c>
      <c r="F36" s="115">
        <v>114.27</v>
      </c>
      <c r="G36" s="107"/>
      <c r="H36" s="107"/>
    </row>
    <row r="37" spans="1:8" ht="15" thickBot="1" x14ac:dyDescent="0.35">
      <c r="A37" s="116">
        <v>6303</v>
      </c>
      <c r="B37" s="117" t="s">
        <v>126</v>
      </c>
      <c r="C37" s="120"/>
      <c r="D37" s="113" t="s">
        <v>216</v>
      </c>
      <c r="E37" s="117" t="s">
        <v>122</v>
      </c>
      <c r="F37" s="117" t="s">
        <v>402</v>
      </c>
      <c r="G37" s="120"/>
      <c r="H37" s="120"/>
    </row>
    <row r="38" spans="1:8" ht="15" thickBot="1" x14ac:dyDescent="0.35">
      <c r="A38" s="112">
        <v>6304</v>
      </c>
      <c r="B38" s="113" t="s">
        <v>127</v>
      </c>
      <c r="C38" s="107"/>
      <c r="D38" s="113" t="s">
        <v>565</v>
      </c>
      <c r="E38" s="113" t="s">
        <v>122</v>
      </c>
      <c r="F38" s="115">
        <v>84.99</v>
      </c>
      <c r="G38" s="107"/>
      <c r="H38" s="107"/>
    </row>
    <row r="39" spans="1:8" ht="15" thickBot="1" x14ac:dyDescent="0.35">
      <c r="A39" s="116" t="s">
        <v>241</v>
      </c>
      <c r="B39" s="117" t="s">
        <v>128</v>
      </c>
      <c r="C39" s="120"/>
      <c r="D39" s="117">
        <v>71988787809</v>
      </c>
      <c r="E39" s="117" t="s">
        <v>129</v>
      </c>
      <c r="F39" s="119">
        <v>152.75</v>
      </c>
      <c r="G39" s="120"/>
      <c r="H39" s="120"/>
    </row>
    <row r="40" spans="1:8" ht="15" thickBot="1" x14ac:dyDescent="0.35">
      <c r="A40" s="112" t="s">
        <v>242</v>
      </c>
      <c r="B40" s="113" t="s">
        <v>217</v>
      </c>
      <c r="C40" s="107"/>
      <c r="D40" s="117">
        <v>71981642589</v>
      </c>
      <c r="E40" s="113" t="s">
        <v>129</v>
      </c>
      <c r="F40" s="115">
        <v>152.75</v>
      </c>
      <c r="G40" s="107"/>
      <c r="H40" s="107"/>
    </row>
    <row r="41" spans="1:8" ht="15" thickBot="1" x14ac:dyDescent="0.35">
      <c r="A41" s="116" t="s">
        <v>242</v>
      </c>
      <c r="B41" s="117" t="s">
        <v>218</v>
      </c>
      <c r="C41" s="120"/>
      <c r="D41" s="113">
        <v>71985322314</v>
      </c>
      <c r="E41" s="117" t="s">
        <v>129</v>
      </c>
      <c r="F41" s="119">
        <v>152.75</v>
      </c>
      <c r="G41" s="120"/>
      <c r="H41" s="120"/>
    </row>
    <row r="42" spans="1:8" ht="15" thickBot="1" x14ac:dyDescent="0.35">
      <c r="A42" s="112">
        <v>7001</v>
      </c>
      <c r="B42" s="113" t="s">
        <v>219</v>
      </c>
      <c r="C42" s="107"/>
      <c r="D42" s="117">
        <v>71984402777</v>
      </c>
      <c r="E42" s="113" t="s">
        <v>129</v>
      </c>
      <c r="F42" s="115">
        <v>19.52</v>
      </c>
      <c r="G42" s="107"/>
      <c r="H42" s="107"/>
    </row>
    <row r="43" spans="1:8" ht="15" thickBot="1" x14ac:dyDescent="0.35">
      <c r="A43" s="116">
        <v>7002</v>
      </c>
      <c r="B43" s="117" t="s">
        <v>132</v>
      </c>
      <c r="C43" s="120"/>
      <c r="D43" s="113">
        <v>71996776985</v>
      </c>
      <c r="E43" s="117" t="s">
        <v>129</v>
      </c>
      <c r="F43" s="119">
        <v>81.17</v>
      </c>
      <c r="G43" s="120"/>
      <c r="H43" s="120"/>
    </row>
    <row r="44" spans="1:8" ht="15" thickBot="1" x14ac:dyDescent="0.35">
      <c r="A44" s="112">
        <v>7004</v>
      </c>
      <c r="B44" s="113" t="s">
        <v>566</v>
      </c>
      <c r="C44" s="107"/>
      <c r="D44" s="113" t="s">
        <v>567</v>
      </c>
      <c r="E44" s="113" t="s">
        <v>129</v>
      </c>
      <c r="F44" s="115">
        <v>64.97</v>
      </c>
      <c r="G44" s="107"/>
      <c r="H44" s="107"/>
    </row>
    <row r="45" spans="1:8" ht="15" thickBot="1" x14ac:dyDescent="0.35">
      <c r="A45" s="116">
        <v>7005</v>
      </c>
      <c r="B45" s="117" t="s">
        <v>134</v>
      </c>
      <c r="C45" s="120"/>
      <c r="D45" s="117">
        <v>75988189482</v>
      </c>
      <c r="E45" s="117" t="s">
        <v>129</v>
      </c>
      <c r="F45" s="119">
        <v>4.16</v>
      </c>
      <c r="G45" s="120"/>
      <c r="H45" s="120"/>
    </row>
    <row r="46" spans="1:8" ht="15" thickBot="1" x14ac:dyDescent="0.35">
      <c r="A46" s="112">
        <v>7006</v>
      </c>
      <c r="B46" s="113" t="s">
        <v>198</v>
      </c>
      <c r="C46" s="107"/>
      <c r="D46" s="113">
        <v>71991409516</v>
      </c>
      <c r="E46" s="113" t="s">
        <v>129</v>
      </c>
      <c r="F46" s="115">
        <v>114.01</v>
      </c>
      <c r="G46" s="107"/>
      <c r="H46" s="107"/>
    </row>
    <row r="47" spans="1:8" ht="15" thickBot="1" x14ac:dyDescent="0.35">
      <c r="A47" s="116">
        <v>7007</v>
      </c>
      <c r="B47" s="117" t="s">
        <v>136</v>
      </c>
      <c r="C47" s="120"/>
      <c r="D47" s="117">
        <v>71987349140</v>
      </c>
      <c r="E47" s="117" t="s">
        <v>129</v>
      </c>
      <c r="F47" s="119">
        <v>21.66</v>
      </c>
      <c r="G47" s="120"/>
      <c r="H47" s="120"/>
    </row>
    <row r="48" spans="1:8" ht="15" thickBot="1" x14ac:dyDescent="0.35">
      <c r="A48" s="112" t="s">
        <v>243</v>
      </c>
      <c r="B48" s="113" t="s">
        <v>137</v>
      </c>
      <c r="C48" s="107"/>
      <c r="D48" s="113">
        <v>71988748667</v>
      </c>
      <c r="E48" s="113" t="s">
        <v>138</v>
      </c>
      <c r="F48" s="115">
        <v>110.87</v>
      </c>
      <c r="G48" s="107"/>
      <c r="H48" s="107"/>
    </row>
    <row r="49" spans="1:8" ht="15" thickBot="1" x14ac:dyDescent="0.35">
      <c r="A49" s="116" t="s">
        <v>244</v>
      </c>
      <c r="B49" s="117" t="s">
        <v>139</v>
      </c>
      <c r="C49" s="120"/>
      <c r="D49" s="117" t="s">
        <v>221</v>
      </c>
      <c r="E49" s="117" t="s">
        <v>138</v>
      </c>
      <c r="F49" s="119">
        <v>110.87</v>
      </c>
      <c r="G49" s="120"/>
      <c r="H49" s="120"/>
    </row>
    <row r="50" spans="1:8" ht="15" thickBot="1" x14ac:dyDescent="0.35">
      <c r="A50" s="112">
        <v>7101</v>
      </c>
      <c r="B50" s="113" t="s">
        <v>140</v>
      </c>
      <c r="C50" s="107"/>
      <c r="D50" s="113">
        <v>71999550505</v>
      </c>
      <c r="E50" s="113" t="s">
        <v>138</v>
      </c>
      <c r="F50" s="115">
        <v>16.86</v>
      </c>
      <c r="G50" s="107"/>
      <c r="H50" s="107"/>
    </row>
    <row r="51" spans="1:8" ht="15" thickBot="1" x14ac:dyDescent="0.35">
      <c r="A51" s="116">
        <v>7102</v>
      </c>
      <c r="B51" s="117" t="s">
        <v>141</v>
      </c>
      <c r="C51" s="120"/>
      <c r="D51" s="117">
        <v>71986793619</v>
      </c>
      <c r="E51" s="117" t="s">
        <v>138</v>
      </c>
      <c r="F51" s="119">
        <v>131.93</v>
      </c>
      <c r="G51" s="120"/>
      <c r="H51" s="120"/>
    </row>
    <row r="52" spans="1:8" ht="15" thickBot="1" x14ac:dyDescent="0.35">
      <c r="A52" s="112">
        <v>7103</v>
      </c>
      <c r="B52" s="113" t="s">
        <v>568</v>
      </c>
      <c r="C52" s="107"/>
      <c r="D52" s="207">
        <v>71988969684</v>
      </c>
      <c r="E52" s="113" t="s">
        <v>138</v>
      </c>
      <c r="F52" s="115">
        <v>71.69</v>
      </c>
      <c r="G52" s="107"/>
      <c r="H52" s="107"/>
    </row>
    <row r="53" spans="1:8" ht="15" thickBot="1" x14ac:dyDescent="0.35">
      <c r="A53" s="116">
        <v>7104</v>
      </c>
      <c r="B53" s="117" t="s">
        <v>143</v>
      </c>
      <c r="C53" s="120"/>
      <c r="D53" s="117">
        <v>75983193760</v>
      </c>
      <c r="E53" s="117" t="s">
        <v>138</v>
      </c>
      <c r="F53" s="117" t="s">
        <v>402</v>
      </c>
      <c r="G53" s="120"/>
      <c r="H53" s="120"/>
    </row>
    <row r="54" spans="1:8" ht="15" thickBot="1" x14ac:dyDescent="0.35">
      <c r="A54" s="112">
        <v>7105</v>
      </c>
      <c r="B54" s="113" t="s">
        <v>144</v>
      </c>
      <c r="C54" s="107"/>
      <c r="D54" s="117">
        <v>71992199202</v>
      </c>
      <c r="E54" s="113" t="s">
        <v>138</v>
      </c>
      <c r="F54" s="115">
        <v>11.25</v>
      </c>
      <c r="G54" s="107"/>
      <c r="H54" s="107"/>
    </row>
    <row r="55" spans="1:8" ht="15" thickBot="1" x14ac:dyDescent="0.35">
      <c r="A55" s="116" t="s">
        <v>245</v>
      </c>
      <c r="B55" s="117" t="s">
        <v>145</v>
      </c>
      <c r="C55" s="120"/>
      <c r="D55" s="117">
        <v>7730857502</v>
      </c>
      <c r="E55" s="117" t="s">
        <v>146</v>
      </c>
      <c r="F55" s="119">
        <v>27.02</v>
      </c>
      <c r="G55" s="120"/>
      <c r="H55" s="120"/>
    </row>
    <row r="56" spans="1:8" ht="15" thickBot="1" x14ac:dyDescent="0.35">
      <c r="A56" s="112" t="s">
        <v>246</v>
      </c>
      <c r="B56" s="113" t="s">
        <v>147</v>
      </c>
      <c r="C56" s="107"/>
      <c r="D56" s="107"/>
      <c r="E56" s="113" t="s">
        <v>146</v>
      </c>
      <c r="F56" s="115">
        <v>27.02</v>
      </c>
      <c r="G56" s="107"/>
      <c r="H56" s="107"/>
    </row>
    <row r="57" spans="1:8" ht="15" thickBot="1" x14ac:dyDescent="0.35">
      <c r="A57" s="116">
        <v>8102</v>
      </c>
      <c r="B57" s="117" t="s">
        <v>148</v>
      </c>
      <c r="C57" s="120"/>
      <c r="D57" s="117">
        <v>86542535500</v>
      </c>
      <c r="E57" s="117" t="s">
        <v>146</v>
      </c>
      <c r="F57" s="119">
        <v>107.41</v>
      </c>
      <c r="G57" s="120"/>
      <c r="H57" s="120"/>
    </row>
    <row r="58" spans="1:8" ht="15" thickBot="1" x14ac:dyDescent="0.35">
      <c r="A58" s="112">
        <v>8104</v>
      </c>
      <c r="B58" s="113" t="s">
        <v>126</v>
      </c>
      <c r="C58" s="107"/>
      <c r="D58" s="113">
        <v>71992930060</v>
      </c>
      <c r="E58" s="113" t="s">
        <v>146</v>
      </c>
      <c r="F58" s="115">
        <v>34.880000000000003</v>
      </c>
      <c r="G58" s="107"/>
      <c r="H58" s="107"/>
    </row>
    <row r="59" spans="1:8" ht="15" thickBot="1" x14ac:dyDescent="0.35">
      <c r="A59" s="116">
        <v>8105</v>
      </c>
      <c r="B59" s="117" t="s">
        <v>150</v>
      </c>
      <c r="C59" s="120"/>
      <c r="D59" s="117">
        <v>71986685489</v>
      </c>
      <c r="E59" s="117" t="s">
        <v>146</v>
      </c>
      <c r="F59" s="117" t="s">
        <v>402</v>
      </c>
      <c r="G59" s="120"/>
      <c r="H59" s="120"/>
    </row>
    <row r="60" spans="1:8" ht="15" thickBot="1" x14ac:dyDescent="0.35">
      <c r="A60" s="112">
        <v>8106</v>
      </c>
      <c r="B60" s="113" t="s">
        <v>151</v>
      </c>
      <c r="C60" s="107"/>
      <c r="D60" s="113">
        <v>71996759987</v>
      </c>
      <c r="E60" s="113" t="s">
        <v>146</v>
      </c>
      <c r="F60" s="115">
        <v>10.119999999999999</v>
      </c>
      <c r="G60" s="107"/>
      <c r="H60" s="107"/>
    </row>
    <row r="61" spans="1:8" ht="15" thickBot="1" x14ac:dyDescent="0.35">
      <c r="A61" s="116" t="s">
        <v>247</v>
      </c>
      <c r="B61" s="117" t="s">
        <v>145</v>
      </c>
      <c r="C61" s="120"/>
      <c r="D61" s="117">
        <v>7730857502</v>
      </c>
      <c r="E61" s="117" t="s">
        <v>152</v>
      </c>
      <c r="F61" s="119">
        <v>1.92</v>
      </c>
      <c r="G61" s="120"/>
      <c r="H61" s="120"/>
    </row>
    <row r="62" spans="1:8" ht="15" thickBot="1" x14ac:dyDescent="0.35">
      <c r="A62" s="112" t="s">
        <v>248</v>
      </c>
      <c r="B62" s="113" t="s">
        <v>153</v>
      </c>
      <c r="C62" s="107"/>
      <c r="D62" s="113">
        <v>71981161925</v>
      </c>
      <c r="E62" s="113" t="s">
        <v>152</v>
      </c>
      <c r="F62" s="113" t="s">
        <v>402</v>
      </c>
      <c r="G62" s="107"/>
      <c r="H62" s="107"/>
    </row>
    <row r="63" spans="1:8" ht="15" thickBot="1" x14ac:dyDescent="0.35">
      <c r="A63" s="116" t="s">
        <v>249</v>
      </c>
      <c r="B63" s="117" t="s">
        <v>414</v>
      </c>
      <c r="C63" s="120"/>
      <c r="D63" s="117">
        <v>71985317992</v>
      </c>
      <c r="E63" s="117" t="s">
        <v>155</v>
      </c>
      <c r="F63" s="119">
        <v>450.55</v>
      </c>
      <c r="G63" s="120"/>
      <c r="H63" s="120"/>
    </row>
    <row r="64" spans="1:8" ht="15" thickBot="1" x14ac:dyDescent="0.35">
      <c r="A64" s="112" t="s">
        <v>250</v>
      </c>
      <c r="B64" s="113" t="s">
        <v>156</v>
      </c>
      <c r="C64" s="107"/>
      <c r="D64" s="113">
        <v>71988329493</v>
      </c>
      <c r="E64" s="113" t="s">
        <v>155</v>
      </c>
      <c r="F64" s="115">
        <v>450.55</v>
      </c>
      <c r="G64" s="107"/>
      <c r="H64" s="107"/>
    </row>
    <row r="65" spans="1:8" ht="15" thickBot="1" x14ac:dyDescent="0.35">
      <c r="A65" s="116">
        <v>8402</v>
      </c>
      <c r="B65" s="117" t="s">
        <v>157</v>
      </c>
      <c r="C65" s="120"/>
      <c r="D65" s="117">
        <v>71981110818</v>
      </c>
      <c r="E65" s="117" t="s">
        <v>155</v>
      </c>
      <c r="F65" s="119">
        <v>221.51</v>
      </c>
      <c r="G65" s="120"/>
      <c r="H65" s="120"/>
    </row>
    <row r="66" spans="1:8" ht="15" thickBot="1" x14ac:dyDescent="0.35">
      <c r="A66" s="112">
        <v>8403</v>
      </c>
      <c r="B66" s="113" t="s">
        <v>158</v>
      </c>
      <c r="C66" s="107"/>
      <c r="D66" s="113">
        <v>71991351423</v>
      </c>
      <c r="E66" s="113" t="s">
        <v>155</v>
      </c>
      <c r="F66" s="115">
        <v>1141.0899999999999</v>
      </c>
      <c r="G66" s="107"/>
      <c r="H66" s="107"/>
    </row>
    <row r="67" spans="1:8" ht="15" thickBot="1" x14ac:dyDescent="0.35">
      <c r="A67" s="116">
        <v>8405</v>
      </c>
      <c r="B67" s="117" t="s">
        <v>159</v>
      </c>
      <c r="C67" s="120"/>
      <c r="D67" s="117">
        <v>71987781014</v>
      </c>
      <c r="E67" s="117" t="s">
        <v>155</v>
      </c>
      <c r="F67" s="119">
        <v>93.37</v>
      </c>
      <c r="G67" s="120"/>
      <c r="H67" s="120"/>
    </row>
    <row r="68" spans="1:8" ht="15" thickBot="1" x14ac:dyDescent="0.35">
      <c r="A68" s="112">
        <v>8406</v>
      </c>
      <c r="B68" s="113" t="s">
        <v>160</v>
      </c>
      <c r="C68" s="107"/>
      <c r="D68" s="113">
        <v>80132472520</v>
      </c>
      <c r="E68" s="113" t="s">
        <v>155</v>
      </c>
      <c r="F68" s="115">
        <v>55.19</v>
      </c>
      <c r="G68" s="107"/>
      <c r="H68" s="107"/>
    </row>
    <row r="69" spans="1:8" ht="15" thickBot="1" x14ac:dyDescent="0.35">
      <c r="A69" s="116">
        <v>8407</v>
      </c>
      <c r="B69" s="117" t="s">
        <v>161</v>
      </c>
      <c r="C69" s="120"/>
      <c r="D69" s="117">
        <v>71986219647</v>
      </c>
      <c r="E69" s="117" t="s">
        <v>155</v>
      </c>
      <c r="F69" s="117" t="s">
        <v>402</v>
      </c>
      <c r="G69" s="120"/>
      <c r="H69" s="120"/>
    </row>
    <row r="70" spans="1:8" x14ac:dyDescent="0.3">
      <c r="F70" s="342">
        <f>SUM(F2:F69)</f>
        <v>7146.78</v>
      </c>
    </row>
  </sheetData>
  <autoFilter ref="A1:H70" xr:uid="{C8F931BB-CD6B-41DA-9E27-270EBC87DB77}"/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B7185-59AB-4070-A0DC-6A8296281784}">
  <sheetPr filterMode="1"/>
  <dimension ref="A1:Z1034"/>
  <sheetViews>
    <sheetView workbookViewId="0">
      <selection activeCell="H19" sqref="H18:J19"/>
    </sheetView>
  </sheetViews>
  <sheetFormatPr defaultRowHeight="14.4" x14ac:dyDescent="0.3"/>
  <cols>
    <col min="3" max="3" width="44.44140625" customWidth="1"/>
    <col min="4" max="4" width="37.88671875" customWidth="1"/>
    <col min="5" max="5" width="25.21875" customWidth="1"/>
    <col min="6" max="6" width="16.109375" customWidth="1"/>
    <col min="7" max="7" width="19" customWidth="1"/>
    <col min="8" max="8" width="8.21875" bestFit="1" customWidth="1"/>
    <col min="11" max="11" width="13.109375" bestFit="1" customWidth="1"/>
  </cols>
  <sheetData>
    <row r="1" spans="1:26" ht="17.399999999999999" thickBot="1" x14ac:dyDescent="0.35">
      <c r="A1" s="141"/>
      <c r="B1" s="141"/>
      <c r="C1" s="141"/>
      <c r="D1" s="333" t="s">
        <v>31</v>
      </c>
      <c r="E1" s="334">
        <f>SUM(E5:E89)</f>
        <v>114059.23999999998</v>
      </c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</row>
    <row r="2" spans="1:26" ht="15" thickBot="1" x14ac:dyDescent="0.35">
      <c r="A2" s="141"/>
      <c r="B2" s="141"/>
      <c r="C2" s="141"/>
      <c r="D2" s="199"/>
      <c r="E2" s="199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</row>
    <row r="3" spans="1:26" ht="15" thickBot="1" x14ac:dyDescent="0.35">
      <c r="A3" s="141"/>
      <c r="B3" s="141"/>
      <c r="C3" s="97"/>
      <c r="F3" s="199"/>
      <c r="G3" s="199"/>
      <c r="H3" s="199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</row>
    <row r="4" spans="1:26" ht="16.2" thickBot="1" x14ac:dyDescent="0.35">
      <c r="A4" s="141"/>
      <c r="B4" s="202"/>
      <c r="C4" s="91" t="s">
        <v>393</v>
      </c>
      <c r="D4" s="92" t="s">
        <v>394</v>
      </c>
      <c r="E4" s="92" t="s">
        <v>395</v>
      </c>
      <c r="F4" s="92" t="s">
        <v>396</v>
      </c>
      <c r="G4" s="92" t="s">
        <v>384</v>
      </c>
      <c r="H4" s="93" t="s">
        <v>397</v>
      </c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</row>
    <row r="5" spans="1:26" ht="15" thickBot="1" x14ac:dyDescent="0.35">
      <c r="A5" s="141"/>
      <c r="B5" s="202"/>
      <c r="C5" s="94" t="s">
        <v>602</v>
      </c>
      <c r="D5" s="95" t="s">
        <v>34</v>
      </c>
      <c r="E5" s="96">
        <v>353.45</v>
      </c>
      <c r="F5" s="284" t="s">
        <v>401</v>
      </c>
      <c r="G5" s="105">
        <v>71981840833</v>
      </c>
      <c r="H5" s="107"/>
      <c r="I5" s="335"/>
      <c r="J5" s="335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</row>
    <row r="6" spans="1:26" ht="15" thickBot="1" x14ac:dyDescent="0.35">
      <c r="A6" s="141"/>
      <c r="B6" s="202"/>
      <c r="C6" s="94" t="s">
        <v>599</v>
      </c>
      <c r="D6" s="95" t="s">
        <v>419</v>
      </c>
      <c r="E6" s="96">
        <v>156.43</v>
      </c>
      <c r="F6" s="285" t="s">
        <v>171</v>
      </c>
      <c r="G6" s="105">
        <v>87742772515</v>
      </c>
      <c r="H6" s="120"/>
      <c r="I6" s="139"/>
      <c r="J6" s="139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</row>
    <row r="7" spans="1:26" ht="15" thickBot="1" x14ac:dyDescent="0.35">
      <c r="A7" s="141"/>
      <c r="B7" s="202"/>
      <c r="C7" s="94" t="s">
        <v>606</v>
      </c>
      <c r="D7" s="95" t="s">
        <v>427</v>
      </c>
      <c r="E7" s="96">
        <v>849.08</v>
      </c>
      <c r="F7" s="284" t="s">
        <v>401</v>
      </c>
      <c r="G7" s="105">
        <v>71991084426</v>
      </c>
      <c r="H7" s="107"/>
      <c r="I7" s="336"/>
      <c r="J7" s="336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41"/>
      <c r="Z7" s="141"/>
    </row>
    <row r="8" spans="1:26" ht="15" thickBot="1" x14ac:dyDescent="0.35">
      <c r="A8" s="141"/>
      <c r="B8" s="202"/>
      <c r="C8" s="94" t="s">
        <v>609</v>
      </c>
      <c r="D8" s="97"/>
      <c r="E8" s="96">
        <v>9911.52</v>
      </c>
      <c r="F8" s="97"/>
      <c r="G8" s="97"/>
      <c r="H8" s="120"/>
      <c r="I8" s="139"/>
      <c r="J8" s="139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</row>
    <row r="9" spans="1:26" ht="22.2" thickBot="1" x14ac:dyDescent="0.35">
      <c r="A9" s="141"/>
      <c r="B9" s="202"/>
      <c r="C9" s="94" t="s">
        <v>556</v>
      </c>
      <c r="D9" s="95" t="s">
        <v>815</v>
      </c>
      <c r="E9" s="96">
        <v>17.86</v>
      </c>
      <c r="F9" s="285" t="s">
        <v>171</v>
      </c>
      <c r="G9" s="369" t="s">
        <v>816</v>
      </c>
      <c r="H9" s="107"/>
      <c r="I9" s="336"/>
      <c r="J9" s="336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</row>
    <row r="10" spans="1:26" ht="15" thickBot="1" x14ac:dyDescent="0.35">
      <c r="A10" s="141"/>
      <c r="B10" s="202"/>
      <c r="C10" s="94" t="s">
        <v>817</v>
      </c>
      <c r="D10" s="97"/>
      <c r="E10" s="96">
        <v>0.23</v>
      </c>
      <c r="F10" s="97"/>
      <c r="G10" s="97"/>
      <c r="H10" s="120"/>
      <c r="I10" s="139"/>
      <c r="J10" s="139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</row>
    <row r="11" spans="1:26" ht="15" thickBot="1" x14ac:dyDescent="0.35">
      <c r="A11" s="141"/>
      <c r="B11" s="202"/>
      <c r="C11" s="94" t="s">
        <v>1138</v>
      </c>
      <c r="D11" s="95" t="s">
        <v>1384</v>
      </c>
      <c r="E11" s="96">
        <v>11.23</v>
      </c>
      <c r="F11" s="97"/>
      <c r="G11" s="105">
        <v>71996450154</v>
      </c>
      <c r="H11" s="107"/>
      <c r="I11" s="336"/>
      <c r="J11" s="336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</row>
    <row r="12" spans="1:26" ht="15" thickBot="1" x14ac:dyDescent="0.35">
      <c r="A12" s="141"/>
      <c r="B12" s="202"/>
      <c r="C12" s="94" t="s">
        <v>818</v>
      </c>
      <c r="D12" s="95" t="s">
        <v>819</v>
      </c>
      <c r="E12" s="96">
        <v>1813.63</v>
      </c>
      <c r="F12" s="97"/>
      <c r="G12" s="105">
        <v>71999321338</v>
      </c>
      <c r="H12" s="120"/>
      <c r="I12" s="139"/>
      <c r="J12" s="139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</row>
    <row r="13" spans="1:26" ht="27.6" thickBot="1" x14ac:dyDescent="0.35">
      <c r="A13" s="141"/>
      <c r="B13" s="202"/>
      <c r="C13" s="94" t="s">
        <v>166</v>
      </c>
      <c r="D13" s="95" t="s">
        <v>416</v>
      </c>
      <c r="E13" s="96">
        <v>6.65</v>
      </c>
      <c r="F13" s="97"/>
      <c r="G13" s="105" t="s">
        <v>416</v>
      </c>
      <c r="H13" s="107"/>
      <c r="I13" s="336"/>
      <c r="J13" s="336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</row>
    <row r="14" spans="1:26" ht="15" thickBot="1" x14ac:dyDescent="0.35">
      <c r="A14" s="141"/>
      <c r="B14" s="202"/>
      <c r="C14" s="94" t="s">
        <v>821</v>
      </c>
      <c r="D14" s="95" t="s">
        <v>420</v>
      </c>
      <c r="E14" s="96">
        <v>44.52</v>
      </c>
      <c r="F14" s="97"/>
      <c r="G14" s="105" t="s">
        <v>172</v>
      </c>
      <c r="H14" s="120"/>
      <c r="I14" s="139"/>
      <c r="J14" s="139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</row>
    <row r="15" spans="1:26" ht="15" hidden="1" thickBot="1" x14ac:dyDescent="0.35">
      <c r="A15" s="141"/>
      <c r="B15" s="202"/>
      <c r="C15" s="94" t="s">
        <v>546</v>
      </c>
      <c r="D15" s="97"/>
      <c r="E15" s="105" t="s">
        <v>402</v>
      </c>
      <c r="F15" s="97"/>
      <c r="G15" s="97"/>
      <c r="H15" s="107"/>
      <c r="I15" s="336"/>
      <c r="J15" s="336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</row>
    <row r="16" spans="1:26" ht="15" hidden="1" thickBot="1" x14ac:dyDescent="0.35">
      <c r="A16" s="141"/>
      <c r="B16" s="202"/>
      <c r="C16" s="94" t="s">
        <v>1385</v>
      </c>
      <c r="D16" s="97"/>
      <c r="E16" s="105" t="s">
        <v>402</v>
      </c>
      <c r="F16" s="97"/>
      <c r="G16" s="97"/>
      <c r="H16" s="120"/>
      <c r="I16" s="139"/>
      <c r="J16" s="139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</row>
    <row r="17" spans="1:26" ht="15" thickBot="1" x14ac:dyDescent="0.35">
      <c r="A17" s="141"/>
      <c r="B17" s="202"/>
      <c r="C17" s="94" t="s">
        <v>1386</v>
      </c>
      <c r="D17" s="95" t="s">
        <v>1387</v>
      </c>
      <c r="E17" s="96">
        <v>0.78</v>
      </c>
      <c r="F17" s="97"/>
      <c r="G17" s="105" t="s">
        <v>1388</v>
      </c>
      <c r="H17" s="107"/>
      <c r="I17" s="336"/>
      <c r="J17" s="336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</row>
    <row r="18" spans="1:26" ht="15" thickBot="1" x14ac:dyDescent="0.35">
      <c r="A18" s="141"/>
      <c r="B18" s="202"/>
      <c r="C18" s="94" t="s">
        <v>423</v>
      </c>
      <c r="D18" s="95" t="s">
        <v>424</v>
      </c>
      <c r="E18" s="96">
        <v>17.13</v>
      </c>
      <c r="F18" s="97"/>
      <c r="G18" s="105" t="s">
        <v>545</v>
      </c>
      <c r="H18" s="120"/>
      <c r="I18" s="139"/>
      <c r="J18" s="139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</row>
    <row r="19" spans="1:26" ht="27.6" thickBot="1" x14ac:dyDescent="0.35">
      <c r="A19" s="141"/>
      <c r="B19" s="202"/>
      <c r="C19" s="94" t="s">
        <v>179</v>
      </c>
      <c r="D19" s="95" t="s">
        <v>822</v>
      </c>
      <c r="E19" s="96">
        <v>28.29</v>
      </c>
      <c r="F19" s="97"/>
      <c r="G19" s="105" t="s">
        <v>181</v>
      </c>
      <c r="H19" s="107"/>
      <c r="I19" s="336"/>
      <c r="J19" s="336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</row>
    <row r="20" spans="1:26" ht="15" thickBot="1" x14ac:dyDescent="0.35">
      <c r="A20" s="141"/>
      <c r="B20" s="202"/>
      <c r="C20" s="94" t="s">
        <v>182</v>
      </c>
      <c r="D20" s="95" t="s">
        <v>823</v>
      </c>
      <c r="E20" s="96">
        <v>0.57999999999999996</v>
      </c>
      <c r="F20" s="97"/>
      <c r="G20" s="105" t="s">
        <v>824</v>
      </c>
      <c r="H20" s="120"/>
      <c r="I20" s="139"/>
      <c r="J20" s="139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</row>
    <row r="21" spans="1:26" ht="27.6" thickBot="1" x14ac:dyDescent="0.35">
      <c r="A21" s="141"/>
      <c r="B21" s="202"/>
      <c r="C21" s="94" t="s">
        <v>187</v>
      </c>
      <c r="D21" s="95" t="s">
        <v>425</v>
      </c>
      <c r="E21" s="96">
        <v>258.64999999999998</v>
      </c>
      <c r="F21" s="97"/>
      <c r="G21" s="105" t="s">
        <v>188</v>
      </c>
      <c r="H21" s="107"/>
      <c r="I21" s="336"/>
      <c r="J21" s="336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</row>
    <row r="22" spans="1:26" ht="15" thickBot="1" x14ac:dyDescent="0.35">
      <c r="A22" s="141"/>
      <c r="B22" s="202"/>
      <c r="C22" s="94" t="s">
        <v>194</v>
      </c>
      <c r="D22" s="95" t="s">
        <v>825</v>
      </c>
      <c r="E22" s="96">
        <v>41.48</v>
      </c>
      <c r="F22" s="97"/>
      <c r="G22" s="97"/>
      <c r="H22" s="120"/>
      <c r="I22" s="139"/>
      <c r="J22" s="139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</row>
    <row r="23" spans="1:26" ht="15" thickBot="1" x14ac:dyDescent="0.35">
      <c r="A23" s="141"/>
      <c r="B23" s="202"/>
      <c r="C23" s="94" t="s">
        <v>1389</v>
      </c>
      <c r="D23" s="95" t="s">
        <v>1390</v>
      </c>
      <c r="E23" s="96">
        <v>3.44</v>
      </c>
      <c r="F23" s="97"/>
      <c r="G23" s="105">
        <v>98982105848</v>
      </c>
      <c r="H23" s="107"/>
      <c r="I23" s="336"/>
      <c r="J23" s="336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</row>
    <row r="24" spans="1:26" ht="15" thickBot="1" x14ac:dyDescent="0.35">
      <c r="A24" s="141"/>
      <c r="B24" s="202"/>
      <c r="C24" s="94" t="s">
        <v>826</v>
      </c>
      <c r="D24" s="97"/>
      <c r="E24" s="96">
        <v>113.45</v>
      </c>
      <c r="F24" s="97"/>
      <c r="G24" s="97"/>
      <c r="H24" s="120"/>
      <c r="I24" s="139"/>
      <c r="J24" s="139"/>
      <c r="K24" s="141">
        <v>59</v>
      </c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</row>
    <row r="25" spans="1:26" ht="15" hidden="1" thickBot="1" x14ac:dyDescent="0.35">
      <c r="A25" s="141"/>
      <c r="B25" s="202"/>
      <c r="C25" s="94" t="s">
        <v>1391</v>
      </c>
      <c r="D25" s="97"/>
      <c r="E25" s="105" t="s">
        <v>402</v>
      </c>
      <c r="F25" s="97"/>
      <c r="G25" s="97"/>
      <c r="H25" s="107"/>
      <c r="I25" s="336"/>
      <c r="J25" s="336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</row>
    <row r="26" spans="1:26" ht="15" hidden="1" thickBot="1" x14ac:dyDescent="0.35">
      <c r="A26" s="141"/>
      <c r="B26" s="202"/>
      <c r="C26" s="94" t="s">
        <v>827</v>
      </c>
      <c r="D26" s="97"/>
      <c r="E26" s="105" t="s">
        <v>402</v>
      </c>
      <c r="F26" s="97"/>
      <c r="G26" s="97"/>
      <c r="H26" s="120"/>
      <c r="I26" s="139"/>
      <c r="J26" s="139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</row>
    <row r="27" spans="1:26" ht="15" thickBot="1" x14ac:dyDescent="0.35">
      <c r="A27" s="141"/>
      <c r="B27" s="202"/>
      <c r="C27" s="94" t="s">
        <v>1141</v>
      </c>
      <c r="D27" s="95" t="s">
        <v>1392</v>
      </c>
      <c r="E27" s="96">
        <v>2.14</v>
      </c>
      <c r="F27" s="97"/>
      <c r="G27" s="105" t="s">
        <v>1393</v>
      </c>
      <c r="H27" s="107"/>
      <c r="I27" s="336"/>
      <c r="J27" s="336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</row>
    <row r="28" spans="1:26" ht="15" thickBot="1" x14ac:dyDescent="0.35">
      <c r="A28" s="141"/>
      <c r="B28" s="202"/>
      <c r="C28" s="94" t="s">
        <v>828</v>
      </c>
      <c r="D28" s="95" t="s">
        <v>828</v>
      </c>
      <c r="E28" s="96">
        <v>81.12</v>
      </c>
      <c r="F28" s="97"/>
      <c r="G28" s="97"/>
      <c r="H28" s="120"/>
      <c r="I28" s="139"/>
      <c r="J28" s="139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</row>
    <row r="29" spans="1:26" ht="15" thickBot="1" x14ac:dyDescent="0.35">
      <c r="A29" s="141"/>
      <c r="B29" s="202"/>
      <c r="C29" s="94" t="s">
        <v>1149</v>
      </c>
      <c r="D29" s="95" t="s">
        <v>1394</v>
      </c>
      <c r="E29" s="96">
        <v>7.96</v>
      </c>
      <c r="F29" s="97"/>
      <c r="G29" s="105" t="s">
        <v>1395</v>
      </c>
      <c r="H29" s="107"/>
      <c r="I29" s="336"/>
      <c r="J29" s="336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</row>
    <row r="30" spans="1:26" ht="15" hidden="1" thickBot="1" x14ac:dyDescent="0.35">
      <c r="A30" s="141"/>
      <c r="B30" s="202"/>
      <c r="C30" s="94" t="s">
        <v>1396</v>
      </c>
      <c r="D30" s="95" t="s">
        <v>1397</v>
      </c>
      <c r="E30" s="105" t="s">
        <v>402</v>
      </c>
      <c r="F30" s="97"/>
      <c r="G30" s="105" t="s">
        <v>1398</v>
      </c>
      <c r="H30" s="120"/>
      <c r="I30" s="139"/>
      <c r="J30" s="139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</row>
    <row r="31" spans="1:26" ht="15" thickBot="1" x14ac:dyDescent="0.35">
      <c r="A31" s="141"/>
      <c r="B31" s="202"/>
      <c r="C31" s="94" t="s">
        <v>1399</v>
      </c>
      <c r="D31" s="95" t="s">
        <v>1400</v>
      </c>
      <c r="E31" s="96">
        <v>7.0000000000000007E-2</v>
      </c>
      <c r="F31" s="97"/>
      <c r="G31" s="105" t="s">
        <v>1401</v>
      </c>
      <c r="H31" s="107"/>
      <c r="I31" s="336"/>
      <c r="J31" s="336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</row>
    <row r="32" spans="1:26" ht="15" hidden="1" thickBot="1" x14ac:dyDescent="0.35">
      <c r="A32" s="141"/>
      <c r="B32" s="202"/>
      <c r="C32" s="94" t="s">
        <v>829</v>
      </c>
      <c r="D32" s="97"/>
      <c r="E32" s="105" t="s">
        <v>402</v>
      </c>
      <c r="F32" s="97"/>
      <c r="G32" s="97"/>
      <c r="H32" s="120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</row>
    <row r="33" spans="1:26" ht="15" thickBot="1" x14ac:dyDescent="0.35">
      <c r="A33" s="141"/>
      <c r="B33" s="202"/>
      <c r="C33" s="94" t="s">
        <v>1140</v>
      </c>
      <c r="D33" s="97"/>
      <c r="E33" s="96">
        <v>1.63</v>
      </c>
      <c r="F33" s="97"/>
      <c r="G33" s="97"/>
      <c r="H33" s="107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</row>
    <row r="34" spans="1:26" ht="15" thickBot="1" x14ac:dyDescent="0.35">
      <c r="A34" s="141"/>
      <c r="B34" s="202"/>
      <c r="C34" s="94" t="s">
        <v>830</v>
      </c>
      <c r="D34" s="97"/>
      <c r="E34" s="96">
        <v>18.82</v>
      </c>
      <c r="F34" s="97"/>
      <c r="G34" s="97"/>
      <c r="H34" s="120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</row>
    <row r="35" spans="1:26" ht="15" thickBot="1" x14ac:dyDescent="0.35">
      <c r="A35" s="141"/>
      <c r="B35" s="202"/>
      <c r="C35" s="94" t="s">
        <v>1402</v>
      </c>
      <c r="D35" s="95" t="s">
        <v>843</v>
      </c>
      <c r="E35" s="96">
        <v>1.6</v>
      </c>
      <c r="F35" s="97"/>
      <c r="G35" s="97"/>
      <c r="H35" s="107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</row>
    <row r="36" spans="1:26" ht="15" hidden="1" thickBot="1" x14ac:dyDescent="0.35">
      <c r="A36" s="141"/>
      <c r="B36" s="202"/>
      <c r="C36" s="94" t="s">
        <v>831</v>
      </c>
      <c r="D36" s="97"/>
      <c r="E36" s="105" t="s">
        <v>402</v>
      </c>
      <c r="F36" s="97"/>
      <c r="G36" s="97"/>
      <c r="H36" s="120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</row>
    <row r="37" spans="1:26" ht="15" thickBot="1" x14ac:dyDescent="0.35">
      <c r="A37" s="141"/>
      <c r="B37" s="202"/>
      <c r="C37" s="94" t="s">
        <v>622</v>
      </c>
      <c r="D37" s="95" t="s">
        <v>550</v>
      </c>
      <c r="E37" s="96">
        <v>244.78</v>
      </c>
      <c r="F37" s="284" t="s">
        <v>401</v>
      </c>
      <c r="G37" s="105">
        <v>71991137194</v>
      </c>
      <c r="H37" s="107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</row>
    <row r="38" spans="1:26" ht="15" thickBot="1" x14ac:dyDescent="0.35">
      <c r="A38" s="141"/>
      <c r="B38" s="202"/>
      <c r="C38" s="94" t="s">
        <v>623</v>
      </c>
      <c r="D38" s="95" t="s">
        <v>430</v>
      </c>
      <c r="E38" s="96">
        <v>47.14</v>
      </c>
      <c r="F38" s="284" t="s">
        <v>401</v>
      </c>
      <c r="G38" s="105">
        <v>71994042511</v>
      </c>
      <c r="H38" s="120"/>
      <c r="I38" s="335"/>
      <c r="J38" s="335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</row>
    <row r="39" spans="1:26" ht="15" thickBot="1" x14ac:dyDescent="0.35">
      <c r="A39" s="141"/>
      <c r="B39" s="202"/>
      <c r="C39" s="94" t="s">
        <v>624</v>
      </c>
      <c r="D39" s="95" t="s">
        <v>429</v>
      </c>
      <c r="E39" s="96">
        <v>91.98</v>
      </c>
      <c r="F39" s="285" t="s">
        <v>171</v>
      </c>
      <c r="G39" s="105">
        <v>4257558512</v>
      </c>
      <c r="H39" s="107"/>
      <c r="I39" s="139"/>
      <c r="J39" s="139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</row>
    <row r="40" spans="1:26" ht="15" thickBot="1" x14ac:dyDescent="0.35">
      <c r="A40" s="141"/>
      <c r="B40" s="202"/>
      <c r="C40" s="94" t="s">
        <v>1403</v>
      </c>
      <c r="D40" s="95" t="s">
        <v>1404</v>
      </c>
      <c r="E40" s="96">
        <v>3.33</v>
      </c>
      <c r="F40" s="97"/>
      <c r="G40" s="105" t="s">
        <v>1405</v>
      </c>
      <c r="H40" s="120"/>
      <c r="I40" s="336"/>
      <c r="J40" s="336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</row>
    <row r="41" spans="1:26" ht="15" thickBot="1" x14ac:dyDescent="0.35">
      <c r="A41" s="141"/>
      <c r="B41" s="202"/>
      <c r="C41" s="94" t="s">
        <v>1142</v>
      </c>
      <c r="D41" s="95" t="s">
        <v>1142</v>
      </c>
      <c r="E41" s="96">
        <v>0.9</v>
      </c>
      <c r="F41" s="97"/>
      <c r="G41" s="105">
        <v>6549315506</v>
      </c>
      <c r="H41" s="107"/>
      <c r="I41" s="139"/>
      <c r="J41" s="139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</row>
    <row r="42" spans="1:26" ht="15" hidden="1" thickBot="1" x14ac:dyDescent="0.35">
      <c r="A42" s="141"/>
      <c r="B42" s="202"/>
      <c r="C42" s="94" t="s">
        <v>832</v>
      </c>
      <c r="D42" s="95" t="s">
        <v>833</v>
      </c>
      <c r="E42" s="105" t="s">
        <v>402</v>
      </c>
      <c r="F42" s="284" t="s">
        <v>401</v>
      </c>
      <c r="G42" s="105">
        <v>71996991111</v>
      </c>
      <c r="H42" s="120"/>
      <c r="I42" s="336"/>
      <c r="J42" s="336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</row>
    <row r="43" spans="1:26" ht="15" thickBot="1" x14ac:dyDescent="0.35">
      <c r="A43" s="141"/>
      <c r="B43" s="202"/>
      <c r="C43" s="94" t="s">
        <v>1406</v>
      </c>
      <c r="D43" s="95" t="s">
        <v>1407</v>
      </c>
      <c r="E43" s="96">
        <v>13.87</v>
      </c>
      <c r="F43" s="97"/>
      <c r="G43" s="97"/>
      <c r="H43" s="107"/>
      <c r="I43" s="139"/>
      <c r="J43" s="139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</row>
    <row r="44" spans="1:26" ht="15" thickBot="1" x14ac:dyDescent="0.35">
      <c r="A44" s="141"/>
      <c r="B44" s="202"/>
      <c r="C44" s="94" t="s">
        <v>834</v>
      </c>
      <c r="D44" s="95" t="s">
        <v>835</v>
      </c>
      <c r="E44" s="96">
        <v>0.12</v>
      </c>
      <c r="F44" s="97"/>
      <c r="G44" s="105">
        <v>71992536662</v>
      </c>
      <c r="H44" s="120"/>
      <c r="I44" s="336"/>
      <c r="J44" s="336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</row>
    <row r="45" spans="1:26" ht="27.6" thickBot="1" x14ac:dyDescent="0.35">
      <c r="A45" s="141"/>
      <c r="B45" s="202"/>
      <c r="C45" s="94" t="s">
        <v>836</v>
      </c>
      <c r="D45" s="95" t="s">
        <v>837</v>
      </c>
      <c r="E45" s="96">
        <v>268.14</v>
      </c>
      <c r="F45" s="286" t="s">
        <v>180</v>
      </c>
      <c r="G45" s="105" t="s">
        <v>838</v>
      </c>
      <c r="H45" s="107"/>
      <c r="I45" s="139"/>
      <c r="J45" s="139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</row>
    <row r="46" spans="1:26" ht="15" thickBot="1" x14ac:dyDescent="0.35">
      <c r="A46" s="141"/>
      <c r="B46" s="202"/>
      <c r="C46" s="94" t="s">
        <v>1408</v>
      </c>
      <c r="D46" s="97"/>
      <c r="E46" s="96">
        <v>7.09</v>
      </c>
      <c r="F46" s="97"/>
      <c r="G46" s="97"/>
      <c r="H46" s="120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</row>
    <row r="47" spans="1:26" ht="15" thickBot="1" x14ac:dyDescent="0.35">
      <c r="A47" s="141"/>
      <c r="B47" s="202"/>
      <c r="C47" s="94" t="s">
        <v>839</v>
      </c>
      <c r="D47" s="95" t="s">
        <v>840</v>
      </c>
      <c r="E47" s="96">
        <v>91.7</v>
      </c>
      <c r="F47" s="285" t="s">
        <v>171</v>
      </c>
      <c r="G47" s="105" t="s">
        <v>841</v>
      </c>
      <c r="H47" s="107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</row>
    <row r="48" spans="1:26" ht="15" thickBot="1" x14ac:dyDescent="0.35">
      <c r="A48" s="141"/>
      <c r="B48" s="202"/>
      <c r="C48" s="94" t="s">
        <v>193</v>
      </c>
      <c r="D48" s="95" t="s">
        <v>571</v>
      </c>
      <c r="E48" s="96">
        <v>16.21</v>
      </c>
      <c r="F48" s="97"/>
      <c r="G48" s="97"/>
      <c r="H48" s="120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</row>
    <row r="49" spans="1:26" ht="15" hidden="1" thickBot="1" x14ac:dyDescent="0.35">
      <c r="A49" s="141"/>
      <c r="B49" s="202"/>
      <c r="C49" s="94" t="s">
        <v>842</v>
      </c>
      <c r="D49" s="95" t="s">
        <v>843</v>
      </c>
      <c r="E49" s="105" t="s">
        <v>402</v>
      </c>
      <c r="F49" s="285" t="s">
        <v>171</v>
      </c>
      <c r="G49" s="105" t="s">
        <v>1146</v>
      </c>
      <c r="H49" s="107"/>
      <c r="I49" s="141"/>
      <c r="J49" s="141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</row>
    <row r="50" spans="1:26" ht="15" thickBot="1" x14ac:dyDescent="0.35">
      <c r="A50" s="141"/>
      <c r="B50" s="202"/>
      <c r="C50" s="94" t="s">
        <v>845</v>
      </c>
      <c r="D50" s="97"/>
      <c r="E50" s="96">
        <v>6.32</v>
      </c>
      <c r="F50" s="97"/>
      <c r="G50" s="97"/>
      <c r="H50" s="120"/>
      <c r="I50" s="141"/>
      <c r="J50" s="337"/>
      <c r="K50" s="337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</row>
    <row r="51" spans="1:26" ht="15" thickBot="1" x14ac:dyDescent="0.35">
      <c r="A51" s="141"/>
      <c r="B51" s="202"/>
      <c r="C51" s="94" t="s">
        <v>1147</v>
      </c>
      <c r="D51" s="97"/>
      <c r="E51" s="96">
        <v>2.68</v>
      </c>
      <c r="F51" s="97"/>
      <c r="G51" s="97"/>
      <c r="H51" s="107"/>
      <c r="I51" s="142"/>
      <c r="J51" s="338"/>
      <c r="K51" s="338"/>
      <c r="L51" s="143"/>
      <c r="M51" s="141"/>
      <c r="N51" s="141"/>
      <c r="O51" s="141"/>
      <c r="P51" s="141"/>
      <c r="Q51" s="141"/>
      <c r="R51" s="141"/>
      <c r="S51" s="141"/>
      <c r="T51" s="141"/>
      <c r="U51" s="141"/>
      <c r="V51" s="141"/>
      <c r="W51" s="141"/>
      <c r="X51" s="141"/>
      <c r="Y51" s="141"/>
      <c r="Z51" s="141"/>
    </row>
    <row r="52" spans="1:26" ht="15" thickBot="1" x14ac:dyDescent="0.35">
      <c r="A52" s="141"/>
      <c r="B52" s="202"/>
      <c r="C52" s="94" t="s">
        <v>1145</v>
      </c>
      <c r="D52" s="95" t="s">
        <v>1090</v>
      </c>
      <c r="E52" s="96">
        <v>166.13</v>
      </c>
      <c r="F52" s="97"/>
      <c r="G52" s="105">
        <v>957280580</v>
      </c>
      <c r="H52" s="120"/>
      <c r="I52" s="142"/>
      <c r="J52" s="338"/>
      <c r="K52" s="339"/>
      <c r="L52" s="143"/>
      <c r="M52" s="141"/>
      <c r="N52" s="141"/>
      <c r="O52" s="141"/>
      <c r="P52" s="141"/>
      <c r="Q52" s="141"/>
      <c r="R52" s="141"/>
      <c r="S52" s="141"/>
      <c r="T52" s="141"/>
      <c r="U52" s="141"/>
      <c r="V52" s="141"/>
      <c r="W52" s="141"/>
      <c r="X52" s="141"/>
      <c r="Y52" s="141"/>
      <c r="Z52" s="141"/>
    </row>
    <row r="53" spans="1:26" ht="15" thickBot="1" x14ac:dyDescent="0.35">
      <c r="A53" s="141"/>
      <c r="B53" s="202"/>
      <c r="C53" s="94" t="s">
        <v>1148</v>
      </c>
      <c r="D53" s="97"/>
      <c r="E53" s="96">
        <v>214.23</v>
      </c>
      <c r="F53" s="97"/>
      <c r="G53" s="97"/>
      <c r="H53" s="107"/>
      <c r="I53" s="142"/>
      <c r="J53" s="3"/>
      <c r="K53" s="89"/>
      <c r="L53" s="143"/>
      <c r="M53" s="141"/>
      <c r="N53" s="141"/>
      <c r="O53" s="141"/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1"/>
    </row>
    <row r="54" spans="1:26" ht="15" thickBot="1" x14ac:dyDescent="0.35">
      <c r="A54" s="141"/>
      <c r="B54" s="202"/>
      <c r="C54" s="94" t="s">
        <v>1139</v>
      </c>
      <c r="D54" s="97"/>
      <c r="E54" s="96">
        <v>26.1</v>
      </c>
      <c r="F54" s="97"/>
      <c r="G54" s="97"/>
      <c r="H54" s="120"/>
      <c r="I54" s="142"/>
      <c r="J54" s="338"/>
      <c r="K54" s="74"/>
      <c r="L54" s="143"/>
      <c r="M54" s="141"/>
      <c r="N54" s="141"/>
      <c r="O54" s="141"/>
      <c r="P54" s="141"/>
      <c r="Q54" s="141"/>
      <c r="R54" s="141"/>
      <c r="S54" s="141"/>
      <c r="T54" s="141"/>
      <c r="U54" s="141"/>
      <c r="V54" s="141"/>
      <c r="W54" s="141"/>
      <c r="X54" s="141"/>
      <c r="Y54" s="141"/>
      <c r="Z54" s="141"/>
    </row>
    <row r="55" spans="1:26" ht="15" thickBot="1" x14ac:dyDescent="0.35">
      <c r="A55" s="141"/>
      <c r="B55" s="202"/>
      <c r="C55" s="94" t="s">
        <v>1136</v>
      </c>
      <c r="D55" s="97"/>
      <c r="E55" s="96">
        <v>5.15</v>
      </c>
      <c r="F55" s="97"/>
      <c r="G55" s="97"/>
      <c r="H55" s="107"/>
      <c r="I55" s="142"/>
      <c r="J55" s="341"/>
      <c r="K55" s="340"/>
      <c r="L55" s="143"/>
      <c r="M55" s="141"/>
      <c r="N55" s="141"/>
      <c r="O55" s="141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</row>
    <row r="56" spans="1:26" ht="15" thickBot="1" x14ac:dyDescent="0.35">
      <c r="A56" s="141"/>
      <c r="B56" s="202"/>
      <c r="C56" s="94" t="s">
        <v>1409</v>
      </c>
      <c r="D56" s="95" t="s">
        <v>1410</v>
      </c>
      <c r="E56" s="96">
        <v>5.34</v>
      </c>
      <c r="F56" s="97"/>
      <c r="G56" s="97"/>
      <c r="H56" s="120"/>
      <c r="I56" s="141"/>
      <c r="J56" s="144"/>
      <c r="K56" s="144"/>
      <c r="L56" s="141"/>
      <c r="M56" s="141"/>
      <c r="N56" s="141"/>
      <c r="O56" s="141"/>
      <c r="P56" s="141"/>
      <c r="Q56" s="141"/>
      <c r="R56" s="141"/>
      <c r="S56" s="141"/>
      <c r="T56" s="141"/>
      <c r="U56" s="141"/>
      <c r="V56" s="141"/>
      <c r="W56" s="141"/>
      <c r="X56" s="141"/>
      <c r="Y56" s="141"/>
      <c r="Z56" s="141"/>
    </row>
    <row r="57" spans="1:26" ht="15" hidden="1" thickBot="1" x14ac:dyDescent="0.35">
      <c r="A57" s="141"/>
      <c r="B57" s="202"/>
      <c r="C57" s="94" t="s">
        <v>846</v>
      </c>
      <c r="D57" s="97"/>
      <c r="E57" s="105" t="s">
        <v>402</v>
      </c>
      <c r="F57" s="97"/>
      <c r="G57" s="97"/>
      <c r="H57" s="107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</row>
    <row r="58" spans="1:26" ht="16.2" thickBot="1" x14ac:dyDescent="0.35">
      <c r="A58" s="141"/>
      <c r="B58" s="202"/>
      <c r="C58" s="200" t="s">
        <v>431</v>
      </c>
      <c r="D58" s="201" t="s">
        <v>432</v>
      </c>
      <c r="E58" s="201" t="s">
        <v>395</v>
      </c>
      <c r="F58" s="201" t="s">
        <v>396</v>
      </c>
      <c r="G58" s="201" t="s">
        <v>384</v>
      </c>
      <c r="H58" s="120"/>
      <c r="I58" s="141"/>
      <c r="J58" s="141"/>
      <c r="K58" s="141"/>
      <c r="L58" s="141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</row>
    <row r="59" spans="1:26" ht="15" thickBot="1" x14ac:dyDescent="0.35">
      <c r="A59" s="141"/>
      <c r="B59" s="202"/>
      <c r="C59" s="94" t="s">
        <v>433</v>
      </c>
      <c r="D59" s="95" t="s">
        <v>847</v>
      </c>
      <c r="E59" s="96">
        <v>13260.54</v>
      </c>
      <c r="F59" s="284" t="s">
        <v>401</v>
      </c>
      <c r="G59" s="105">
        <v>71991173847</v>
      </c>
      <c r="H59" s="107"/>
      <c r="I59" s="141"/>
      <c r="J59" s="141"/>
      <c r="K59" s="141"/>
      <c r="L59" s="141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141"/>
      <c r="Z59" s="141"/>
    </row>
    <row r="60" spans="1:26" ht="15" thickBot="1" x14ac:dyDescent="0.35">
      <c r="A60" s="141"/>
      <c r="B60" s="202"/>
      <c r="C60" s="94" t="s">
        <v>849</v>
      </c>
      <c r="D60" s="97"/>
      <c r="E60" s="96">
        <v>268.67</v>
      </c>
      <c r="F60" s="97"/>
      <c r="G60" s="105">
        <v>87742772515</v>
      </c>
      <c r="H60" s="120"/>
      <c r="I60" s="141"/>
      <c r="J60" s="141"/>
      <c r="K60" s="141"/>
      <c r="L60" s="141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</row>
    <row r="61" spans="1:26" ht="15" thickBot="1" x14ac:dyDescent="0.35">
      <c r="A61" s="141"/>
      <c r="B61" s="202"/>
      <c r="C61" s="94" t="s">
        <v>598</v>
      </c>
      <c r="D61" s="97"/>
      <c r="E61" s="96">
        <v>8101.29</v>
      </c>
      <c r="F61" s="284" t="s">
        <v>401</v>
      </c>
      <c r="G61" s="105">
        <v>75999221104</v>
      </c>
      <c r="H61" s="107"/>
      <c r="I61" s="141"/>
      <c r="J61" s="141"/>
      <c r="K61" s="141"/>
      <c r="L61" s="141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</row>
    <row r="62" spans="1:26" ht="15" thickBot="1" x14ac:dyDescent="0.35">
      <c r="A62" s="141"/>
      <c r="B62" s="202"/>
      <c r="C62" s="94" t="s">
        <v>1411</v>
      </c>
      <c r="D62" s="97"/>
      <c r="E62" s="96">
        <v>422.34</v>
      </c>
      <c r="F62" s="97"/>
      <c r="G62" s="97"/>
      <c r="H62" s="120"/>
      <c r="I62" s="141"/>
      <c r="J62" s="141"/>
      <c r="K62" s="141"/>
      <c r="L62" s="141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</row>
    <row r="63" spans="1:26" ht="15" thickBot="1" x14ac:dyDescent="0.35">
      <c r="A63" s="141"/>
      <c r="B63" s="202"/>
      <c r="C63" s="94" t="s">
        <v>1412</v>
      </c>
      <c r="D63" s="97"/>
      <c r="E63" s="96">
        <v>3.46</v>
      </c>
      <c r="F63" s="97"/>
      <c r="G63" s="97"/>
      <c r="H63" s="107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</row>
    <row r="64" spans="1:26" ht="15" thickBot="1" x14ac:dyDescent="0.35">
      <c r="A64" s="141"/>
      <c r="B64" s="202"/>
      <c r="C64" s="94" t="s">
        <v>1413</v>
      </c>
      <c r="D64" s="97"/>
      <c r="E64" s="96">
        <v>0.24</v>
      </c>
      <c r="F64" s="97"/>
      <c r="G64" s="97"/>
      <c r="H64" s="120"/>
      <c r="I64" s="141"/>
      <c r="J64" s="141"/>
      <c r="K64" s="141"/>
      <c r="L64" s="141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</row>
    <row r="65" spans="1:26" ht="15" thickBot="1" x14ac:dyDescent="0.35">
      <c r="A65" s="141"/>
      <c r="B65" s="202"/>
      <c r="C65" s="94" t="s">
        <v>1414</v>
      </c>
      <c r="D65" s="95" t="s">
        <v>856</v>
      </c>
      <c r="E65" s="96">
        <v>200.37</v>
      </c>
      <c r="F65" s="97"/>
      <c r="G65" s="97"/>
      <c r="H65" s="107"/>
      <c r="I65" s="141"/>
      <c r="J65" s="141"/>
      <c r="K65" s="141"/>
      <c r="L65" s="141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</row>
    <row r="66" spans="1:26" ht="15" thickBot="1" x14ac:dyDescent="0.35">
      <c r="A66" s="141"/>
      <c r="B66" s="202"/>
      <c r="C66" s="94" t="s">
        <v>1415</v>
      </c>
      <c r="D66" s="97"/>
      <c r="E66" s="96">
        <v>4.62</v>
      </c>
      <c r="F66" s="97"/>
      <c r="G66" s="97"/>
      <c r="H66" s="120"/>
      <c r="I66" s="141"/>
      <c r="J66" s="141"/>
      <c r="K66" s="141"/>
      <c r="L66" s="141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</row>
    <row r="67" spans="1:26" ht="15" thickBot="1" x14ac:dyDescent="0.35">
      <c r="A67" s="141"/>
      <c r="B67" s="202"/>
      <c r="C67" s="94" t="s">
        <v>852</v>
      </c>
      <c r="D67" s="95" t="s">
        <v>853</v>
      </c>
      <c r="E67" s="96">
        <v>4486.9399999999996</v>
      </c>
      <c r="F67" s="288" t="s">
        <v>417</v>
      </c>
      <c r="G67" s="105">
        <v>53566597000100</v>
      </c>
      <c r="H67" s="107"/>
      <c r="I67" s="141"/>
      <c r="J67" s="141"/>
      <c r="K67" s="141"/>
      <c r="L67" s="141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</row>
    <row r="68" spans="1:26" ht="15" thickBot="1" x14ac:dyDescent="0.35">
      <c r="A68" s="141"/>
      <c r="B68" s="202"/>
      <c r="C68" s="94" t="s">
        <v>1416</v>
      </c>
      <c r="D68" s="97"/>
      <c r="E68" s="96">
        <v>96.36</v>
      </c>
      <c r="F68" s="97"/>
      <c r="G68" s="97"/>
      <c r="H68" s="120"/>
      <c r="I68" s="141"/>
      <c r="J68" s="141"/>
      <c r="K68" s="141"/>
      <c r="L68" s="141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</row>
    <row r="69" spans="1:26" ht="15" hidden="1" thickBot="1" x14ac:dyDescent="0.35">
      <c r="A69" s="141"/>
      <c r="B69" s="202"/>
      <c r="C69" s="94" t="s">
        <v>854</v>
      </c>
      <c r="D69" s="95" t="s">
        <v>853</v>
      </c>
      <c r="E69" s="105" t="s">
        <v>402</v>
      </c>
      <c r="F69" s="288" t="s">
        <v>417</v>
      </c>
      <c r="G69" s="105">
        <v>53566597000100</v>
      </c>
      <c r="H69" s="107"/>
      <c r="I69" s="141"/>
      <c r="J69" s="141"/>
      <c r="K69" s="141"/>
      <c r="L69" s="141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</row>
    <row r="70" spans="1:26" ht="15" hidden="1" thickBot="1" x14ac:dyDescent="0.35">
      <c r="A70" s="141"/>
      <c r="B70" s="202"/>
      <c r="C70" s="94" t="s">
        <v>1417</v>
      </c>
      <c r="D70" s="97"/>
      <c r="E70" s="105" t="s">
        <v>402</v>
      </c>
      <c r="F70" s="97"/>
      <c r="G70" s="97"/>
      <c r="H70" s="120"/>
      <c r="I70" s="141"/>
      <c r="J70" s="141"/>
      <c r="K70" s="141"/>
      <c r="L70" s="141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</row>
    <row r="71" spans="1:26" ht="15" thickBot="1" x14ac:dyDescent="0.35">
      <c r="A71" s="141"/>
      <c r="B71" s="202"/>
      <c r="C71" s="94" t="s">
        <v>1418</v>
      </c>
      <c r="D71" s="97"/>
      <c r="E71" s="96">
        <v>66185.23</v>
      </c>
      <c r="F71" s="97"/>
      <c r="G71" s="97"/>
      <c r="H71" s="107"/>
      <c r="I71" s="141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</row>
    <row r="72" spans="1:26" ht="15" thickBot="1" x14ac:dyDescent="0.35">
      <c r="A72" s="141"/>
      <c r="B72" s="202"/>
      <c r="C72" s="94" t="s">
        <v>1419</v>
      </c>
      <c r="D72" s="97"/>
      <c r="E72" s="96">
        <v>223.36</v>
      </c>
      <c r="F72" s="97"/>
      <c r="G72" s="97"/>
      <c r="H72" s="120"/>
      <c r="I72" s="141"/>
      <c r="J72" s="141"/>
      <c r="K72" s="141"/>
      <c r="L72" s="141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</row>
    <row r="73" spans="1:26" ht="15" thickBot="1" x14ac:dyDescent="0.35">
      <c r="A73" s="141"/>
      <c r="B73" s="202"/>
      <c r="C73" s="94" t="s">
        <v>1420</v>
      </c>
      <c r="D73" s="97"/>
      <c r="E73" s="96">
        <v>15.92</v>
      </c>
      <c r="F73" s="97"/>
      <c r="G73" s="97"/>
      <c r="H73" s="107"/>
      <c r="I73" s="141"/>
      <c r="J73" s="141"/>
      <c r="K73" s="141"/>
      <c r="L73" s="141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</row>
    <row r="74" spans="1:26" ht="15" thickBot="1" x14ac:dyDescent="0.35">
      <c r="A74" s="141"/>
      <c r="B74" s="202"/>
      <c r="C74" s="94" t="s">
        <v>1421</v>
      </c>
      <c r="D74" s="97"/>
      <c r="E74" s="96">
        <v>3.95</v>
      </c>
      <c r="F74" s="97"/>
      <c r="G74" s="97"/>
      <c r="H74" s="120"/>
      <c r="I74" s="141"/>
      <c r="J74" s="141"/>
      <c r="K74" s="141"/>
      <c r="L74" s="141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</row>
    <row r="75" spans="1:26" ht="15" thickBot="1" x14ac:dyDescent="0.35">
      <c r="A75" s="141"/>
      <c r="B75" s="202"/>
      <c r="C75" s="94" t="s">
        <v>1422</v>
      </c>
      <c r="D75" s="97"/>
      <c r="E75" s="96">
        <v>244.89</v>
      </c>
      <c r="F75" s="97"/>
      <c r="G75" s="97"/>
      <c r="H75" s="107"/>
      <c r="I75" s="141"/>
      <c r="J75" s="141"/>
      <c r="K75" s="141"/>
      <c r="L75" s="141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</row>
    <row r="76" spans="1:26" ht="15" thickBot="1" x14ac:dyDescent="0.35">
      <c r="A76" s="141"/>
      <c r="B76" s="202"/>
      <c r="C76" s="94" t="s">
        <v>1423</v>
      </c>
      <c r="D76" s="97"/>
      <c r="E76" s="96">
        <v>17.510000000000002</v>
      </c>
      <c r="F76" s="97"/>
      <c r="G76" s="97"/>
      <c r="H76" s="120"/>
      <c r="I76" s="141"/>
      <c r="J76" s="141"/>
      <c r="K76" s="141"/>
      <c r="L76" s="141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</row>
    <row r="77" spans="1:26" ht="15" thickBot="1" x14ac:dyDescent="0.35">
      <c r="A77" s="141"/>
      <c r="B77" s="202"/>
      <c r="C77" s="94" t="s">
        <v>1424</v>
      </c>
      <c r="D77" s="97"/>
      <c r="E77" s="96">
        <v>4.3899999999999997</v>
      </c>
      <c r="F77" s="97"/>
      <c r="G77" s="97"/>
      <c r="H77" s="107"/>
      <c r="I77" s="141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</row>
    <row r="78" spans="1:26" ht="15" thickBot="1" x14ac:dyDescent="0.35">
      <c r="A78" s="141"/>
      <c r="B78" s="202"/>
      <c r="C78" s="94" t="s">
        <v>1425</v>
      </c>
      <c r="D78" s="97"/>
      <c r="E78" s="96">
        <v>20.79</v>
      </c>
      <c r="F78" s="97"/>
      <c r="G78" s="97"/>
      <c r="H78" s="120"/>
      <c r="I78" s="141"/>
      <c r="J78" s="141"/>
      <c r="K78" s="141"/>
      <c r="L78" s="141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</row>
    <row r="79" spans="1:26" ht="15" thickBot="1" x14ac:dyDescent="0.35">
      <c r="A79" s="141"/>
      <c r="B79" s="202"/>
      <c r="C79" s="94" t="s">
        <v>1426</v>
      </c>
      <c r="D79" s="97"/>
      <c r="E79" s="96">
        <v>2.3199999999999998</v>
      </c>
      <c r="F79" s="97"/>
      <c r="G79" s="97"/>
      <c r="H79" s="107"/>
      <c r="I79" s="141"/>
      <c r="J79" s="141"/>
      <c r="K79" s="141"/>
      <c r="L79" s="141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</row>
    <row r="80" spans="1:26" ht="15" thickBot="1" x14ac:dyDescent="0.35">
      <c r="A80" s="141"/>
      <c r="B80" s="202"/>
      <c r="C80" s="94" t="s">
        <v>1427</v>
      </c>
      <c r="D80" s="97"/>
      <c r="E80" s="96">
        <v>1.1599999999999999</v>
      </c>
      <c r="F80" s="97"/>
      <c r="G80" s="97"/>
      <c r="H80" s="120"/>
      <c r="I80" s="141"/>
      <c r="J80" s="141"/>
      <c r="K80" s="141"/>
      <c r="L80" s="141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</row>
    <row r="81" spans="1:26" ht="15" hidden="1" thickBot="1" x14ac:dyDescent="0.35">
      <c r="A81" s="141"/>
      <c r="B81" s="202"/>
      <c r="C81" s="94" t="s">
        <v>1428</v>
      </c>
      <c r="D81" s="97"/>
      <c r="E81" s="105" t="s">
        <v>402</v>
      </c>
      <c r="F81" s="97"/>
      <c r="G81" s="97"/>
      <c r="H81" s="107"/>
      <c r="I81" s="141"/>
      <c r="J81" s="141"/>
      <c r="K81" s="141"/>
      <c r="L81" s="141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</row>
    <row r="82" spans="1:26" ht="15" hidden="1" thickBot="1" x14ac:dyDescent="0.35">
      <c r="A82" s="141"/>
      <c r="B82" s="202"/>
      <c r="C82" s="94" t="s">
        <v>1429</v>
      </c>
      <c r="D82" s="97"/>
      <c r="E82" s="105" t="s">
        <v>402</v>
      </c>
      <c r="F82" s="97"/>
      <c r="G82" s="97"/>
      <c r="H82" s="120"/>
      <c r="I82" s="141"/>
      <c r="J82" s="141"/>
      <c r="K82" s="141"/>
      <c r="L82" s="141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</row>
    <row r="83" spans="1:26" ht="15" hidden="1" thickBot="1" x14ac:dyDescent="0.35">
      <c r="A83" s="141"/>
      <c r="B83" s="202"/>
      <c r="C83" s="94" t="s">
        <v>1430</v>
      </c>
      <c r="D83" s="97"/>
      <c r="E83" s="105" t="s">
        <v>402</v>
      </c>
      <c r="F83" s="97"/>
      <c r="G83" s="97"/>
      <c r="H83" s="107"/>
      <c r="I83" s="141"/>
      <c r="J83" s="141"/>
      <c r="K83" s="141"/>
      <c r="L83" s="141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</row>
    <row r="84" spans="1:26" ht="15" thickBot="1" x14ac:dyDescent="0.35">
      <c r="A84" s="141"/>
      <c r="B84" s="141"/>
      <c r="C84" s="94" t="s">
        <v>1431</v>
      </c>
      <c r="D84" s="97"/>
      <c r="E84" s="96">
        <v>5095.62</v>
      </c>
      <c r="F84" s="97"/>
      <c r="G84" s="97"/>
      <c r="H84" s="120"/>
      <c r="I84" s="141"/>
      <c r="J84" s="141"/>
      <c r="K84" s="141"/>
      <c r="L84" s="141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</row>
    <row r="85" spans="1:26" ht="15" thickBot="1" x14ac:dyDescent="0.35">
      <c r="A85" s="141"/>
      <c r="B85" s="141"/>
      <c r="C85" s="94" t="s">
        <v>1432</v>
      </c>
      <c r="D85" s="97"/>
      <c r="E85" s="96">
        <v>359.01</v>
      </c>
      <c r="F85" s="97"/>
      <c r="G85" s="97"/>
      <c r="H85" s="107"/>
      <c r="I85" s="141"/>
      <c r="J85" s="141"/>
      <c r="K85" s="141"/>
      <c r="L85" s="141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</row>
    <row r="86" spans="1:26" ht="15" thickBot="1" x14ac:dyDescent="0.35">
      <c r="A86" s="141"/>
      <c r="B86" s="141"/>
      <c r="C86" s="94" t="s">
        <v>1433</v>
      </c>
      <c r="D86" s="97"/>
      <c r="E86" s="96">
        <v>86.28</v>
      </c>
      <c r="F86" s="97"/>
      <c r="G86" s="97"/>
      <c r="H86" s="120"/>
      <c r="I86" s="141"/>
      <c r="J86" s="141"/>
      <c r="K86" s="141"/>
      <c r="L86" s="141"/>
      <c r="M86" s="141"/>
      <c r="N86" s="141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</row>
    <row r="87" spans="1:26" ht="15" thickBot="1" x14ac:dyDescent="0.35">
      <c r="A87" s="141"/>
      <c r="B87" s="141"/>
      <c r="C87" s="94" t="s">
        <v>1434</v>
      </c>
      <c r="D87" s="97"/>
      <c r="E87" s="96">
        <v>0.96</v>
      </c>
      <c r="F87" s="97"/>
      <c r="G87" s="97"/>
      <c r="H87" s="107"/>
      <c r="I87" s="141"/>
      <c r="J87" s="141"/>
      <c r="K87" s="141"/>
      <c r="L87" s="141"/>
      <c r="M87" s="141"/>
      <c r="N87" s="141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</row>
    <row r="88" spans="1:26" ht="15" thickBot="1" x14ac:dyDescent="0.35">
      <c r="A88" s="141"/>
      <c r="B88" s="141"/>
      <c r="C88" s="94" t="s">
        <v>1435</v>
      </c>
      <c r="D88" s="97"/>
      <c r="E88" s="96">
        <v>0.06</v>
      </c>
      <c r="F88" s="97"/>
      <c r="G88" s="97"/>
      <c r="H88" s="120"/>
      <c r="I88" s="141"/>
      <c r="J88" s="141"/>
      <c r="K88" s="141"/>
      <c r="L88" s="141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</row>
    <row r="89" spans="1:26" ht="15" thickBot="1" x14ac:dyDescent="0.35">
      <c r="A89" s="141"/>
      <c r="B89" s="141"/>
      <c r="C89" s="94" t="s">
        <v>1436</v>
      </c>
      <c r="D89" s="97"/>
      <c r="E89" s="96">
        <v>0.01</v>
      </c>
      <c r="F89" s="97"/>
      <c r="G89" s="97"/>
      <c r="H89" s="107"/>
      <c r="I89" s="141"/>
      <c r="J89" s="141"/>
      <c r="K89" s="141"/>
      <c r="L89" s="141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</row>
    <row r="90" spans="1:26" ht="15" thickBot="1" x14ac:dyDescent="0.35">
      <c r="A90" s="141"/>
      <c r="B90" s="141"/>
      <c r="C90" s="141"/>
      <c r="D90" s="141"/>
      <c r="E90" s="141"/>
      <c r="F90" s="141"/>
      <c r="G90" s="141"/>
      <c r="H90" s="141"/>
      <c r="I90" s="141"/>
      <c r="J90" s="141"/>
      <c r="K90" s="141"/>
      <c r="L90" s="141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</row>
    <row r="91" spans="1:26" ht="15" thickBot="1" x14ac:dyDescent="0.35">
      <c r="A91" s="141"/>
      <c r="B91" s="141"/>
      <c r="C91" s="141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</row>
    <row r="92" spans="1:26" ht="15" thickBot="1" x14ac:dyDescent="0.35">
      <c r="A92" s="141"/>
      <c r="B92" s="141"/>
      <c r="C92" s="141"/>
      <c r="D92" s="141" t="s">
        <v>1439</v>
      </c>
      <c r="E92" s="141">
        <v>59</v>
      </c>
      <c r="F92" s="141"/>
      <c r="G92" s="141"/>
      <c r="H92" s="141"/>
      <c r="I92" s="141"/>
      <c r="J92" s="141"/>
      <c r="K92" s="141"/>
      <c r="L92" s="141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</row>
    <row r="93" spans="1:26" ht="15" thickBot="1" x14ac:dyDescent="0.35">
      <c r="A93" s="141"/>
      <c r="B93" s="141"/>
      <c r="C93" s="141"/>
      <c r="D93" s="141"/>
      <c r="E93" s="141"/>
      <c r="F93" s="141"/>
      <c r="G93" s="141"/>
      <c r="H93" s="141"/>
      <c r="I93" s="141"/>
      <c r="J93" s="141"/>
      <c r="K93" s="141"/>
      <c r="L93" s="141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</row>
    <row r="94" spans="1:26" ht="15" thickBot="1" x14ac:dyDescent="0.35">
      <c r="A94" s="141"/>
      <c r="B94" s="141"/>
      <c r="C94" s="141"/>
      <c r="D94" s="141"/>
      <c r="E94" s="141"/>
      <c r="F94" s="141"/>
      <c r="G94" s="141"/>
      <c r="H94" s="141"/>
      <c r="I94" s="141"/>
      <c r="J94" s="141"/>
      <c r="K94" s="141"/>
      <c r="L94" s="141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</row>
    <row r="95" spans="1:26" ht="15" thickBot="1" x14ac:dyDescent="0.35">
      <c r="A95" s="141"/>
      <c r="B95" s="141"/>
      <c r="C95" s="141"/>
      <c r="D95" s="141"/>
      <c r="E95" s="141"/>
      <c r="F95" s="141"/>
      <c r="G95" s="141"/>
      <c r="H95" s="141"/>
      <c r="I95" s="141"/>
      <c r="J95" s="141"/>
      <c r="K95" s="141"/>
      <c r="L95" s="141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</row>
    <row r="96" spans="1:26" ht="15" thickBot="1" x14ac:dyDescent="0.35">
      <c r="A96" s="141"/>
      <c r="B96" s="141"/>
      <c r="C96" s="141"/>
      <c r="D96" s="141"/>
      <c r="E96" s="141"/>
      <c r="F96" s="141"/>
      <c r="G96" s="141"/>
      <c r="H96" s="141"/>
      <c r="I96" s="141"/>
      <c r="J96" s="141"/>
      <c r="K96" s="141"/>
      <c r="L96" s="141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</row>
    <row r="97" spans="1:26" ht="15" thickBot="1" x14ac:dyDescent="0.35">
      <c r="A97" s="141"/>
      <c r="B97" s="141"/>
      <c r="C97" s="141"/>
      <c r="D97" s="141"/>
      <c r="E97" s="141"/>
      <c r="F97" s="141"/>
      <c r="G97" s="141"/>
      <c r="H97" s="141"/>
      <c r="I97" s="141"/>
      <c r="J97" s="141"/>
      <c r="K97" s="141"/>
      <c r="L97" s="141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</row>
    <row r="98" spans="1:26" ht="15" thickBot="1" x14ac:dyDescent="0.35">
      <c r="A98" s="141"/>
      <c r="B98" s="141"/>
      <c r="C98" s="141"/>
      <c r="D98" s="141"/>
      <c r="E98" s="141"/>
      <c r="F98" s="141"/>
      <c r="G98" s="141"/>
      <c r="H98" s="141"/>
      <c r="I98" s="141"/>
      <c r="J98" s="141"/>
      <c r="K98" s="141"/>
      <c r="L98" s="141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</row>
    <row r="99" spans="1:26" ht="15" thickBot="1" x14ac:dyDescent="0.35">
      <c r="A99" s="141"/>
      <c r="B99" s="141"/>
      <c r="C99" s="141"/>
      <c r="D99" s="141"/>
      <c r="E99" s="141"/>
      <c r="F99" s="141"/>
      <c r="G99" s="141"/>
      <c r="H99" s="141"/>
      <c r="I99" s="141"/>
      <c r="J99" s="141"/>
      <c r="K99" s="141"/>
      <c r="L99" s="141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</row>
    <row r="100" spans="1:26" ht="15" thickBot="1" x14ac:dyDescent="0.35">
      <c r="A100" s="141"/>
      <c r="B100" s="141"/>
      <c r="C100" s="141"/>
      <c r="D100" s="141"/>
      <c r="E100" s="141"/>
      <c r="F100" s="141"/>
      <c r="G100" s="141"/>
      <c r="H100" s="141"/>
      <c r="I100" s="141"/>
      <c r="J100" s="141"/>
      <c r="K100" s="141"/>
      <c r="L100" s="141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</row>
    <row r="101" spans="1:26" ht="15" thickBot="1" x14ac:dyDescent="0.35">
      <c r="A101" s="141"/>
      <c r="B101" s="141"/>
      <c r="C101" s="141"/>
      <c r="D101" s="141"/>
      <c r="E101" s="141"/>
      <c r="F101" s="141"/>
      <c r="G101" s="141"/>
      <c r="H101" s="141"/>
      <c r="I101" s="141"/>
      <c r="J101" s="141"/>
      <c r="K101" s="141"/>
      <c r="L101" s="141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</row>
    <row r="102" spans="1:26" ht="15" thickBot="1" x14ac:dyDescent="0.35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  <c r="K102" s="141"/>
      <c r="L102" s="141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</row>
    <row r="103" spans="1:26" ht="15" thickBot="1" x14ac:dyDescent="0.35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  <c r="K103" s="141"/>
      <c r="L103" s="141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</row>
    <row r="104" spans="1:26" ht="15" thickBot="1" x14ac:dyDescent="0.35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  <c r="K104" s="141"/>
      <c r="L104" s="141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</row>
    <row r="105" spans="1:26" ht="15" thickBot="1" x14ac:dyDescent="0.3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  <c r="K105" s="141"/>
      <c r="L105" s="141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</row>
    <row r="106" spans="1:26" ht="15" thickBot="1" x14ac:dyDescent="0.35">
      <c r="A106" s="141"/>
      <c r="B106" s="141"/>
      <c r="C106" s="141"/>
      <c r="D106" s="141"/>
      <c r="E106" s="141"/>
      <c r="F106" s="141"/>
      <c r="G106" s="141"/>
      <c r="H106" s="141"/>
      <c r="I106" s="141"/>
      <c r="J106" s="141"/>
      <c r="K106" s="141"/>
      <c r="L106" s="141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</row>
    <row r="107" spans="1:26" ht="15" thickBot="1" x14ac:dyDescent="0.35">
      <c r="A107" s="141"/>
      <c r="B107" s="141"/>
      <c r="C107" s="141"/>
      <c r="D107" s="141"/>
      <c r="E107" s="141"/>
      <c r="F107" s="141"/>
      <c r="G107" s="141"/>
      <c r="H107" s="141"/>
      <c r="I107" s="141"/>
      <c r="J107" s="141"/>
      <c r="K107" s="141"/>
      <c r="L107" s="141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</row>
    <row r="108" spans="1:26" ht="15" thickBot="1" x14ac:dyDescent="0.35">
      <c r="A108" s="141"/>
      <c r="B108" s="141"/>
      <c r="C108" s="141"/>
      <c r="D108" s="141"/>
      <c r="E108" s="141"/>
      <c r="F108" s="141"/>
      <c r="G108" s="141"/>
      <c r="H108" s="141"/>
      <c r="I108" s="141"/>
      <c r="J108" s="141"/>
      <c r="K108" s="141"/>
      <c r="L108" s="141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</row>
    <row r="109" spans="1:26" ht="15" thickBot="1" x14ac:dyDescent="0.35">
      <c r="A109" s="141"/>
      <c r="B109" s="141"/>
      <c r="C109" s="141"/>
      <c r="D109" s="141"/>
      <c r="E109" s="141"/>
      <c r="F109" s="141"/>
      <c r="G109" s="141"/>
      <c r="H109" s="141"/>
      <c r="I109" s="141"/>
      <c r="J109" s="141"/>
      <c r="K109" s="141"/>
      <c r="L109" s="141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</row>
    <row r="110" spans="1:26" ht="15" thickBot="1" x14ac:dyDescent="0.35">
      <c r="A110" s="141"/>
      <c r="B110" s="141"/>
      <c r="C110" s="141"/>
      <c r="D110" s="141"/>
      <c r="E110" s="141"/>
      <c r="F110" s="141"/>
      <c r="G110" s="141"/>
      <c r="H110" s="141"/>
      <c r="I110" s="141"/>
      <c r="J110" s="141"/>
      <c r="K110" s="141"/>
      <c r="L110" s="141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</row>
    <row r="111" spans="1:26" ht="15" thickBot="1" x14ac:dyDescent="0.35">
      <c r="A111" s="141"/>
      <c r="B111" s="141"/>
      <c r="C111" s="141"/>
      <c r="D111" s="141"/>
      <c r="E111" s="141"/>
      <c r="F111" s="141"/>
      <c r="G111" s="141"/>
      <c r="H111" s="141"/>
      <c r="I111" s="141"/>
      <c r="J111" s="141"/>
      <c r="K111" s="141"/>
      <c r="L111" s="141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</row>
    <row r="112" spans="1:26" ht="15" thickBot="1" x14ac:dyDescent="0.35">
      <c r="A112" s="141"/>
      <c r="B112" s="141"/>
      <c r="C112" s="141"/>
      <c r="D112" s="141"/>
      <c r="E112" s="141"/>
      <c r="F112" s="141"/>
      <c r="G112" s="141"/>
      <c r="H112" s="141"/>
      <c r="I112" s="141"/>
      <c r="J112" s="141"/>
      <c r="K112" s="141"/>
      <c r="L112" s="141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</row>
    <row r="113" spans="1:26" ht="15" thickBot="1" x14ac:dyDescent="0.35">
      <c r="A113" s="141"/>
      <c r="B113" s="141"/>
      <c r="C113" s="141"/>
      <c r="D113" s="141"/>
      <c r="E113" s="141"/>
      <c r="F113" s="141"/>
      <c r="G113" s="141"/>
      <c r="H113" s="141"/>
      <c r="I113" s="141"/>
      <c r="J113" s="141"/>
      <c r="K113" s="141"/>
      <c r="L113" s="141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</row>
    <row r="114" spans="1:26" ht="15" thickBot="1" x14ac:dyDescent="0.35">
      <c r="A114" s="141"/>
      <c r="B114" s="141"/>
      <c r="C114" s="141"/>
      <c r="D114" s="141"/>
      <c r="E114" s="141"/>
      <c r="F114" s="141"/>
      <c r="G114" s="141"/>
      <c r="H114" s="141"/>
      <c r="I114" s="141"/>
      <c r="J114" s="141"/>
      <c r="K114" s="141"/>
      <c r="L114" s="141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</row>
    <row r="115" spans="1:26" ht="15" thickBot="1" x14ac:dyDescent="0.35">
      <c r="A115" s="141"/>
      <c r="B115" s="141"/>
      <c r="C115" s="141"/>
      <c r="D115" s="141"/>
      <c r="E115" s="141"/>
      <c r="F115" s="141"/>
      <c r="G115" s="141"/>
      <c r="H115" s="141"/>
      <c r="I115" s="141"/>
      <c r="J115" s="141"/>
      <c r="K115" s="141"/>
      <c r="L115" s="141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</row>
    <row r="116" spans="1:26" ht="15" thickBot="1" x14ac:dyDescent="0.35">
      <c r="A116" s="141"/>
      <c r="B116" s="141"/>
      <c r="C116" s="141"/>
      <c r="D116" s="141"/>
      <c r="E116" s="141"/>
      <c r="F116" s="141"/>
      <c r="G116" s="141"/>
      <c r="H116" s="141"/>
      <c r="I116" s="141"/>
      <c r="J116" s="141"/>
      <c r="K116" s="141"/>
      <c r="L116" s="141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</row>
    <row r="117" spans="1:26" ht="15" thickBot="1" x14ac:dyDescent="0.35">
      <c r="A117" s="141"/>
      <c r="B117" s="141"/>
      <c r="C117" s="141"/>
      <c r="D117" s="141"/>
      <c r="E117" s="141"/>
      <c r="F117" s="141"/>
      <c r="G117" s="141"/>
      <c r="H117" s="141"/>
      <c r="I117" s="141"/>
      <c r="J117" s="141"/>
      <c r="K117" s="141"/>
      <c r="L117" s="141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</row>
    <row r="118" spans="1:26" ht="15" thickBot="1" x14ac:dyDescent="0.35">
      <c r="A118" s="141"/>
      <c r="B118" s="141"/>
      <c r="C118" s="141"/>
      <c r="D118" s="141"/>
      <c r="E118" s="141"/>
      <c r="F118" s="141"/>
      <c r="G118" s="141"/>
      <c r="H118" s="141"/>
      <c r="I118" s="141"/>
      <c r="J118" s="141"/>
      <c r="K118" s="141"/>
      <c r="L118" s="141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</row>
    <row r="119" spans="1:26" ht="15" thickBot="1" x14ac:dyDescent="0.35">
      <c r="A119" s="141"/>
      <c r="B119" s="141"/>
      <c r="C119" s="141"/>
      <c r="D119" s="141"/>
      <c r="E119" s="141"/>
      <c r="F119" s="141"/>
      <c r="G119" s="141"/>
      <c r="H119" s="141"/>
      <c r="I119" s="141"/>
      <c r="J119" s="141"/>
      <c r="K119" s="141"/>
      <c r="L119" s="141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</row>
    <row r="120" spans="1:26" ht="15" thickBot="1" x14ac:dyDescent="0.35">
      <c r="A120" s="141"/>
      <c r="B120" s="141"/>
      <c r="C120" s="141"/>
      <c r="D120" s="141"/>
      <c r="E120" s="141"/>
      <c r="F120" s="141"/>
      <c r="G120" s="141"/>
      <c r="H120" s="141"/>
      <c r="I120" s="141"/>
      <c r="J120" s="141"/>
      <c r="K120" s="141"/>
      <c r="L120" s="141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</row>
    <row r="121" spans="1:26" ht="15" thickBot="1" x14ac:dyDescent="0.35">
      <c r="A121" s="141"/>
      <c r="B121" s="141"/>
      <c r="C121" s="141"/>
      <c r="D121" s="141"/>
      <c r="E121" s="141"/>
      <c r="F121" s="141"/>
      <c r="G121" s="141"/>
      <c r="H121" s="141"/>
      <c r="I121" s="141"/>
      <c r="J121" s="141"/>
      <c r="K121" s="141"/>
      <c r="L121" s="141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</row>
    <row r="122" spans="1:26" ht="15" thickBot="1" x14ac:dyDescent="0.35">
      <c r="A122" s="141"/>
      <c r="B122" s="141"/>
      <c r="C122" s="141"/>
      <c r="D122" s="141"/>
      <c r="E122" s="141"/>
      <c r="F122" s="141"/>
      <c r="G122" s="141"/>
      <c r="H122" s="141"/>
      <c r="I122" s="141"/>
      <c r="J122" s="141"/>
      <c r="K122" s="141"/>
      <c r="L122" s="141"/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</row>
    <row r="123" spans="1:26" ht="15" thickBot="1" x14ac:dyDescent="0.35">
      <c r="A123" s="141"/>
      <c r="B123" s="141"/>
      <c r="C123" s="141"/>
      <c r="D123" s="141"/>
      <c r="E123" s="141"/>
      <c r="F123" s="141"/>
      <c r="G123" s="141"/>
      <c r="H123" s="141"/>
      <c r="I123" s="141"/>
      <c r="J123" s="141"/>
      <c r="K123" s="141"/>
      <c r="L123" s="141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</row>
    <row r="124" spans="1:26" ht="15" thickBot="1" x14ac:dyDescent="0.35">
      <c r="A124" s="141"/>
      <c r="B124" s="141"/>
      <c r="C124" s="141"/>
      <c r="D124" s="141"/>
      <c r="E124" s="141"/>
      <c r="F124" s="141"/>
      <c r="G124" s="141"/>
      <c r="H124" s="141"/>
      <c r="I124" s="141"/>
      <c r="J124" s="141"/>
      <c r="K124" s="141"/>
      <c r="L124" s="141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  <c r="Y124" s="141"/>
      <c r="Z124" s="141"/>
    </row>
    <row r="125" spans="1:26" ht="15" thickBot="1" x14ac:dyDescent="0.35">
      <c r="A125" s="141"/>
      <c r="B125" s="141"/>
      <c r="C125" s="141"/>
      <c r="D125" s="141"/>
      <c r="E125" s="141"/>
      <c r="F125" s="141"/>
      <c r="G125" s="141"/>
      <c r="H125" s="141"/>
      <c r="I125" s="141"/>
      <c r="J125" s="141"/>
      <c r="K125" s="141"/>
      <c r="L125" s="141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  <c r="Y125" s="141"/>
      <c r="Z125" s="141"/>
    </row>
    <row r="126" spans="1:26" ht="15" thickBot="1" x14ac:dyDescent="0.35">
      <c r="A126" s="141"/>
      <c r="B126" s="141"/>
      <c r="C126" s="141"/>
      <c r="D126" s="141"/>
      <c r="E126" s="141"/>
      <c r="F126" s="141"/>
      <c r="G126" s="141"/>
      <c r="H126" s="141"/>
      <c r="I126" s="141"/>
      <c r="J126" s="141"/>
      <c r="K126" s="141"/>
      <c r="L126" s="141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  <c r="Y126" s="141"/>
      <c r="Z126" s="141"/>
    </row>
    <row r="127" spans="1:26" ht="15" thickBot="1" x14ac:dyDescent="0.35">
      <c r="A127" s="141"/>
      <c r="B127" s="141"/>
      <c r="C127" s="141"/>
      <c r="D127" s="141"/>
      <c r="E127" s="141"/>
      <c r="F127" s="141"/>
      <c r="G127" s="141"/>
      <c r="H127" s="141"/>
      <c r="I127" s="141"/>
      <c r="J127" s="141"/>
      <c r="K127" s="141"/>
      <c r="L127" s="141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  <c r="Y127" s="141"/>
      <c r="Z127" s="141"/>
    </row>
    <row r="128" spans="1:26" ht="15" thickBot="1" x14ac:dyDescent="0.35">
      <c r="A128" s="141"/>
      <c r="B128" s="141"/>
      <c r="C128" s="141"/>
      <c r="D128" s="141"/>
      <c r="E128" s="141"/>
      <c r="F128" s="141"/>
      <c r="G128" s="141"/>
      <c r="H128" s="141"/>
      <c r="I128" s="141"/>
      <c r="J128" s="141"/>
      <c r="K128" s="141"/>
      <c r="L128" s="141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  <c r="Y128" s="141"/>
      <c r="Z128" s="141"/>
    </row>
    <row r="129" spans="1:26" ht="15" thickBot="1" x14ac:dyDescent="0.35">
      <c r="A129" s="141"/>
      <c r="B129" s="141"/>
      <c r="C129" s="141"/>
      <c r="D129" s="141"/>
      <c r="E129" s="141"/>
      <c r="F129" s="141"/>
      <c r="G129" s="141"/>
      <c r="H129" s="141"/>
      <c r="I129" s="141"/>
      <c r="J129" s="141"/>
      <c r="K129" s="141"/>
      <c r="L129" s="141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  <c r="Y129" s="141"/>
      <c r="Z129" s="141"/>
    </row>
    <row r="130" spans="1:26" ht="15" thickBot="1" x14ac:dyDescent="0.35">
      <c r="A130" s="141"/>
      <c r="B130" s="141"/>
      <c r="C130" s="141"/>
      <c r="D130" s="141"/>
      <c r="E130" s="141"/>
      <c r="F130" s="141"/>
      <c r="G130" s="141"/>
      <c r="H130" s="141"/>
      <c r="I130" s="141"/>
      <c r="J130" s="141"/>
      <c r="K130" s="141"/>
      <c r="L130" s="141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  <c r="Y130" s="141"/>
      <c r="Z130" s="141"/>
    </row>
    <row r="131" spans="1:26" ht="15" thickBot="1" x14ac:dyDescent="0.35">
      <c r="A131" s="141"/>
      <c r="B131" s="141"/>
      <c r="C131" s="141"/>
      <c r="D131" s="141"/>
      <c r="E131" s="141"/>
      <c r="F131" s="141"/>
      <c r="G131" s="141"/>
      <c r="H131" s="141"/>
      <c r="I131" s="141"/>
      <c r="J131" s="141"/>
      <c r="K131" s="141"/>
      <c r="L131" s="141"/>
      <c r="M131" s="141"/>
      <c r="N131" s="141"/>
      <c r="O131" s="141"/>
      <c r="P131" s="141"/>
      <c r="Q131" s="141"/>
      <c r="R131" s="141"/>
      <c r="S131" s="141"/>
      <c r="T131" s="141"/>
      <c r="U131" s="141"/>
      <c r="V131" s="141"/>
      <c r="W131" s="141"/>
      <c r="X131" s="141"/>
      <c r="Y131" s="141"/>
      <c r="Z131" s="141"/>
    </row>
    <row r="132" spans="1:26" ht="15" thickBot="1" x14ac:dyDescent="0.35">
      <c r="A132" s="141"/>
      <c r="B132" s="141"/>
      <c r="C132" s="141"/>
      <c r="D132" s="141"/>
      <c r="E132" s="141"/>
      <c r="F132" s="141"/>
      <c r="G132" s="141"/>
      <c r="H132" s="141"/>
      <c r="I132" s="141"/>
      <c r="J132" s="141"/>
      <c r="K132" s="141"/>
      <c r="L132" s="141"/>
      <c r="M132" s="141"/>
      <c r="N132" s="141"/>
      <c r="O132" s="141"/>
      <c r="P132" s="141"/>
      <c r="Q132" s="141"/>
      <c r="R132" s="141"/>
      <c r="S132" s="141"/>
      <c r="T132" s="141"/>
      <c r="U132" s="141"/>
      <c r="V132" s="141"/>
      <c r="W132" s="141"/>
      <c r="X132" s="141"/>
      <c r="Y132" s="141"/>
      <c r="Z132" s="141"/>
    </row>
    <row r="133" spans="1:26" ht="15" thickBot="1" x14ac:dyDescent="0.35">
      <c r="A133" s="141"/>
      <c r="B133" s="141"/>
      <c r="C133" s="141"/>
      <c r="D133" s="141"/>
      <c r="E133" s="141"/>
      <c r="F133" s="141"/>
      <c r="G133" s="141"/>
      <c r="H133" s="141"/>
      <c r="I133" s="141"/>
      <c r="J133" s="141"/>
      <c r="K133" s="141"/>
      <c r="L133" s="141"/>
      <c r="M133" s="141"/>
      <c r="N133" s="141"/>
      <c r="O133" s="141"/>
      <c r="P133" s="141"/>
      <c r="Q133" s="141"/>
      <c r="R133" s="141"/>
      <c r="S133" s="141"/>
      <c r="T133" s="141"/>
      <c r="U133" s="141"/>
      <c r="V133" s="141"/>
      <c r="W133" s="141"/>
      <c r="X133" s="141"/>
      <c r="Y133" s="141"/>
      <c r="Z133" s="141"/>
    </row>
    <row r="134" spans="1:26" ht="15" thickBot="1" x14ac:dyDescent="0.35">
      <c r="A134" s="141"/>
      <c r="B134" s="141"/>
      <c r="C134" s="141"/>
      <c r="D134" s="141"/>
      <c r="E134" s="141"/>
      <c r="F134" s="141"/>
      <c r="G134" s="141"/>
      <c r="H134" s="141"/>
      <c r="I134" s="141"/>
      <c r="J134" s="141"/>
      <c r="K134" s="141"/>
      <c r="L134" s="141"/>
      <c r="M134" s="141"/>
      <c r="N134" s="141"/>
      <c r="O134" s="141"/>
      <c r="P134" s="141"/>
      <c r="Q134" s="141"/>
      <c r="R134" s="141"/>
      <c r="S134" s="141"/>
      <c r="T134" s="141"/>
      <c r="U134" s="141"/>
      <c r="V134" s="141"/>
      <c r="W134" s="141"/>
      <c r="X134" s="141"/>
      <c r="Y134" s="141"/>
      <c r="Z134" s="141"/>
    </row>
    <row r="135" spans="1:26" ht="15" thickBot="1" x14ac:dyDescent="0.35">
      <c r="A135" s="141"/>
      <c r="B135" s="141"/>
      <c r="C135" s="141"/>
      <c r="D135" s="141"/>
      <c r="E135" s="141"/>
      <c r="F135" s="141"/>
      <c r="G135" s="141"/>
      <c r="H135" s="141"/>
      <c r="I135" s="141"/>
      <c r="J135" s="141"/>
      <c r="K135" s="141"/>
      <c r="L135" s="141"/>
      <c r="M135" s="141"/>
      <c r="N135" s="141"/>
      <c r="O135" s="141"/>
      <c r="P135" s="141"/>
      <c r="Q135" s="141"/>
      <c r="R135" s="141"/>
      <c r="S135" s="141"/>
      <c r="T135" s="141"/>
      <c r="U135" s="141"/>
      <c r="V135" s="141"/>
      <c r="W135" s="141"/>
      <c r="X135" s="141"/>
      <c r="Y135" s="141"/>
      <c r="Z135" s="141"/>
    </row>
    <row r="136" spans="1:26" ht="15" thickBot="1" x14ac:dyDescent="0.35">
      <c r="A136" s="141"/>
      <c r="B136" s="141"/>
      <c r="C136" s="141"/>
      <c r="D136" s="141"/>
      <c r="E136" s="141"/>
      <c r="F136" s="141"/>
      <c r="G136" s="141"/>
      <c r="H136" s="141"/>
      <c r="I136" s="141"/>
      <c r="J136" s="141"/>
      <c r="K136" s="141"/>
      <c r="L136" s="141"/>
      <c r="M136" s="141"/>
      <c r="N136" s="141"/>
      <c r="O136" s="141"/>
      <c r="P136" s="141"/>
      <c r="Q136" s="141"/>
      <c r="R136" s="141"/>
      <c r="S136" s="141"/>
      <c r="T136" s="141"/>
      <c r="U136" s="141"/>
      <c r="V136" s="141"/>
      <c r="W136" s="141"/>
      <c r="X136" s="141"/>
      <c r="Y136" s="141"/>
      <c r="Z136" s="141"/>
    </row>
    <row r="137" spans="1:26" ht="15" thickBot="1" x14ac:dyDescent="0.35">
      <c r="A137" s="141"/>
      <c r="B137" s="141"/>
      <c r="C137" s="141"/>
      <c r="D137" s="141"/>
      <c r="E137" s="141"/>
      <c r="F137" s="141"/>
      <c r="G137" s="141"/>
      <c r="H137" s="141"/>
      <c r="I137" s="141"/>
      <c r="J137" s="141"/>
      <c r="K137" s="141"/>
      <c r="L137" s="141"/>
      <c r="M137" s="141"/>
      <c r="N137" s="141"/>
      <c r="O137" s="141"/>
      <c r="P137" s="141"/>
      <c r="Q137" s="141"/>
      <c r="R137" s="141"/>
      <c r="S137" s="141"/>
      <c r="T137" s="141"/>
      <c r="U137" s="141"/>
      <c r="V137" s="141"/>
      <c r="W137" s="141"/>
      <c r="X137" s="141"/>
      <c r="Y137" s="141"/>
      <c r="Z137" s="141"/>
    </row>
    <row r="138" spans="1:26" ht="15" thickBot="1" x14ac:dyDescent="0.35">
      <c r="A138" s="141"/>
      <c r="B138" s="141"/>
      <c r="C138" s="141"/>
      <c r="D138" s="141"/>
      <c r="E138" s="141"/>
      <c r="F138" s="141"/>
      <c r="G138" s="141"/>
      <c r="H138" s="141"/>
      <c r="I138" s="141"/>
      <c r="J138" s="141"/>
      <c r="K138" s="141"/>
      <c r="L138" s="141"/>
      <c r="M138" s="141"/>
      <c r="N138" s="141"/>
      <c r="O138" s="141"/>
      <c r="P138" s="141"/>
      <c r="Q138" s="141"/>
      <c r="R138" s="141"/>
      <c r="S138" s="141"/>
      <c r="T138" s="141"/>
      <c r="U138" s="141"/>
      <c r="V138" s="141"/>
      <c r="W138" s="141"/>
      <c r="X138" s="141"/>
      <c r="Y138" s="141"/>
      <c r="Z138" s="141"/>
    </row>
    <row r="139" spans="1:26" ht="15" thickBot="1" x14ac:dyDescent="0.35">
      <c r="A139" s="141"/>
      <c r="B139" s="141"/>
      <c r="C139" s="141"/>
      <c r="D139" s="141"/>
      <c r="E139" s="141"/>
      <c r="F139" s="141"/>
      <c r="G139" s="141"/>
      <c r="H139" s="141"/>
      <c r="I139" s="141"/>
      <c r="J139" s="141"/>
      <c r="K139" s="141"/>
      <c r="L139" s="141"/>
      <c r="M139" s="141"/>
      <c r="N139" s="141"/>
      <c r="O139" s="141"/>
      <c r="P139" s="141"/>
      <c r="Q139" s="141"/>
      <c r="R139" s="141"/>
      <c r="S139" s="141"/>
      <c r="T139" s="141"/>
      <c r="U139" s="141"/>
      <c r="V139" s="141"/>
      <c r="W139" s="141"/>
      <c r="X139" s="141"/>
      <c r="Y139" s="141"/>
      <c r="Z139" s="141"/>
    </row>
    <row r="140" spans="1:26" ht="15" thickBot="1" x14ac:dyDescent="0.35">
      <c r="A140" s="141"/>
      <c r="B140" s="141"/>
      <c r="C140" s="141"/>
      <c r="D140" s="141"/>
      <c r="E140" s="141"/>
      <c r="F140" s="141"/>
      <c r="G140" s="141"/>
      <c r="H140" s="141"/>
      <c r="I140" s="141"/>
      <c r="J140" s="141"/>
      <c r="K140" s="141"/>
      <c r="L140" s="141"/>
      <c r="M140" s="141"/>
      <c r="N140" s="141"/>
      <c r="O140" s="141"/>
      <c r="P140" s="141"/>
      <c r="Q140" s="141"/>
      <c r="R140" s="141"/>
      <c r="S140" s="141"/>
      <c r="T140" s="141"/>
      <c r="U140" s="141"/>
      <c r="V140" s="141"/>
      <c r="W140" s="141"/>
      <c r="X140" s="141"/>
      <c r="Y140" s="141"/>
      <c r="Z140" s="141"/>
    </row>
    <row r="141" spans="1:26" ht="15" thickBot="1" x14ac:dyDescent="0.35">
      <c r="A141" s="141"/>
      <c r="B141" s="141"/>
      <c r="C141" s="141"/>
      <c r="D141" s="141"/>
      <c r="E141" s="141"/>
      <c r="F141" s="141"/>
      <c r="G141" s="141"/>
      <c r="H141" s="141"/>
      <c r="I141" s="141"/>
      <c r="J141" s="141"/>
      <c r="K141" s="141"/>
      <c r="L141" s="141"/>
      <c r="M141" s="141"/>
      <c r="N141" s="141"/>
      <c r="O141" s="141"/>
      <c r="P141" s="141"/>
      <c r="Q141" s="141"/>
      <c r="R141" s="141"/>
      <c r="S141" s="141"/>
      <c r="T141" s="141"/>
      <c r="U141" s="141"/>
      <c r="V141" s="141"/>
      <c r="W141" s="141"/>
      <c r="X141" s="141"/>
      <c r="Y141" s="141"/>
      <c r="Z141" s="141"/>
    </row>
    <row r="142" spans="1:26" ht="15" thickBot="1" x14ac:dyDescent="0.35">
      <c r="A142" s="141"/>
      <c r="B142" s="141"/>
      <c r="C142" s="141"/>
      <c r="D142" s="141"/>
      <c r="E142" s="141"/>
      <c r="F142" s="141"/>
      <c r="G142" s="141"/>
      <c r="H142" s="141"/>
      <c r="I142" s="141"/>
      <c r="J142" s="141"/>
      <c r="K142" s="141"/>
      <c r="L142" s="141"/>
      <c r="M142" s="141"/>
      <c r="N142" s="141"/>
      <c r="O142" s="141"/>
      <c r="P142" s="141"/>
      <c r="Q142" s="141"/>
      <c r="R142" s="141"/>
      <c r="S142" s="141"/>
      <c r="T142" s="141"/>
      <c r="U142" s="141"/>
      <c r="V142" s="141"/>
      <c r="W142" s="141"/>
      <c r="X142" s="141"/>
      <c r="Y142" s="141"/>
      <c r="Z142" s="141"/>
    </row>
    <row r="143" spans="1:26" ht="15" thickBot="1" x14ac:dyDescent="0.35">
      <c r="A143" s="141"/>
      <c r="B143" s="141"/>
      <c r="C143" s="141"/>
      <c r="D143" s="141"/>
      <c r="E143" s="141"/>
      <c r="F143" s="141"/>
      <c r="G143" s="141"/>
      <c r="H143" s="141"/>
      <c r="I143" s="141"/>
      <c r="J143" s="141"/>
      <c r="K143" s="141"/>
      <c r="L143" s="141"/>
      <c r="M143" s="141"/>
      <c r="N143" s="141"/>
      <c r="O143" s="141"/>
      <c r="P143" s="141"/>
      <c r="Q143" s="141"/>
      <c r="R143" s="141"/>
      <c r="S143" s="141"/>
      <c r="T143" s="141"/>
      <c r="U143" s="141"/>
      <c r="V143" s="141"/>
      <c r="W143" s="141"/>
      <c r="X143" s="141"/>
      <c r="Y143" s="141"/>
      <c r="Z143" s="141"/>
    </row>
    <row r="144" spans="1:26" ht="15" thickBot="1" x14ac:dyDescent="0.35">
      <c r="A144" s="141"/>
      <c r="B144" s="141"/>
      <c r="C144" s="141"/>
      <c r="D144" s="141"/>
      <c r="E144" s="141"/>
      <c r="F144" s="141"/>
      <c r="G144" s="141"/>
      <c r="H144" s="141"/>
      <c r="I144" s="141"/>
      <c r="J144" s="141"/>
      <c r="K144" s="141"/>
      <c r="L144" s="141"/>
      <c r="M144" s="141"/>
      <c r="N144" s="141"/>
      <c r="O144" s="141"/>
      <c r="P144" s="141"/>
      <c r="Q144" s="141"/>
      <c r="R144" s="141"/>
      <c r="S144" s="141"/>
      <c r="T144" s="141"/>
      <c r="U144" s="141"/>
      <c r="V144" s="141"/>
      <c r="W144" s="141"/>
      <c r="X144" s="141"/>
      <c r="Y144" s="141"/>
      <c r="Z144" s="141"/>
    </row>
    <row r="145" spans="1:26" ht="15" thickBot="1" x14ac:dyDescent="0.35">
      <c r="A145" s="141"/>
      <c r="B145" s="141"/>
      <c r="C145" s="141"/>
      <c r="D145" s="141"/>
      <c r="E145" s="141"/>
      <c r="F145" s="141"/>
      <c r="G145" s="141"/>
      <c r="H145" s="141"/>
      <c r="I145" s="141"/>
      <c r="J145" s="141"/>
      <c r="K145" s="141"/>
      <c r="L145" s="141"/>
      <c r="M145" s="141"/>
      <c r="N145" s="141"/>
      <c r="O145" s="141"/>
      <c r="P145" s="141"/>
      <c r="Q145" s="141"/>
      <c r="R145" s="141"/>
      <c r="S145" s="141"/>
      <c r="T145" s="141"/>
      <c r="U145" s="141"/>
      <c r="V145" s="141"/>
      <c r="W145" s="141"/>
      <c r="X145" s="141"/>
      <c r="Y145" s="141"/>
      <c r="Z145" s="141"/>
    </row>
    <row r="146" spans="1:26" ht="15" thickBot="1" x14ac:dyDescent="0.35">
      <c r="A146" s="141"/>
      <c r="B146" s="141"/>
      <c r="C146" s="141"/>
      <c r="D146" s="141"/>
      <c r="E146" s="141"/>
      <c r="F146" s="141"/>
      <c r="G146" s="141"/>
      <c r="H146" s="141"/>
      <c r="I146" s="141"/>
      <c r="J146" s="141"/>
      <c r="K146" s="141"/>
      <c r="L146" s="141"/>
      <c r="M146" s="141"/>
      <c r="N146" s="141"/>
      <c r="O146" s="141"/>
      <c r="P146" s="141"/>
      <c r="Q146" s="141"/>
      <c r="R146" s="141"/>
      <c r="S146" s="141"/>
      <c r="T146" s="141"/>
      <c r="U146" s="141"/>
      <c r="V146" s="141"/>
      <c r="W146" s="141"/>
      <c r="X146" s="141"/>
      <c r="Y146" s="141"/>
      <c r="Z146" s="141"/>
    </row>
    <row r="147" spans="1:26" ht="15" thickBot="1" x14ac:dyDescent="0.35">
      <c r="A147" s="141"/>
      <c r="B147" s="141"/>
      <c r="C147" s="141"/>
      <c r="D147" s="141"/>
      <c r="E147" s="141"/>
      <c r="F147" s="141"/>
      <c r="G147" s="141"/>
      <c r="H147" s="141"/>
      <c r="I147" s="141"/>
      <c r="J147" s="141"/>
      <c r="K147" s="141"/>
      <c r="L147" s="141"/>
      <c r="M147" s="141"/>
      <c r="N147" s="141"/>
      <c r="O147" s="141"/>
      <c r="P147" s="141"/>
      <c r="Q147" s="141"/>
      <c r="R147" s="141"/>
      <c r="S147" s="141"/>
      <c r="T147" s="141"/>
      <c r="U147" s="141"/>
      <c r="V147" s="141"/>
      <c r="W147" s="141"/>
      <c r="X147" s="141"/>
      <c r="Y147" s="141"/>
      <c r="Z147" s="141"/>
    </row>
    <row r="148" spans="1:26" ht="15" thickBot="1" x14ac:dyDescent="0.35">
      <c r="A148" s="141"/>
      <c r="B148" s="141"/>
      <c r="C148" s="141"/>
      <c r="D148" s="141"/>
      <c r="E148" s="141"/>
      <c r="F148" s="141"/>
      <c r="G148" s="141"/>
      <c r="H148" s="141"/>
      <c r="I148" s="141"/>
      <c r="J148" s="141"/>
      <c r="K148" s="141"/>
      <c r="L148" s="141"/>
      <c r="M148" s="141"/>
      <c r="N148" s="141"/>
      <c r="O148" s="141"/>
      <c r="P148" s="141"/>
      <c r="Q148" s="141"/>
      <c r="R148" s="141"/>
      <c r="S148" s="141"/>
      <c r="T148" s="141"/>
      <c r="U148" s="141"/>
      <c r="V148" s="141"/>
      <c r="W148" s="141"/>
      <c r="X148" s="141"/>
      <c r="Y148" s="141"/>
      <c r="Z148" s="141"/>
    </row>
    <row r="149" spans="1:26" ht="15" thickBot="1" x14ac:dyDescent="0.35">
      <c r="A149" s="141"/>
      <c r="B149" s="141"/>
      <c r="C149" s="141"/>
      <c r="D149" s="141"/>
      <c r="E149" s="141"/>
      <c r="F149" s="141"/>
      <c r="G149" s="141"/>
      <c r="H149" s="141"/>
      <c r="I149" s="141"/>
      <c r="J149" s="141"/>
      <c r="K149" s="141"/>
      <c r="L149" s="141"/>
      <c r="M149" s="141"/>
      <c r="N149" s="141"/>
      <c r="O149" s="141"/>
      <c r="P149" s="141"/>
      <c r="Q149" s="141"/>
      <c r="R149" s="141"/>
      <c r="S149" s="141"/>
      <c r="T149" s="141"/>
      <c r="U149" s="141"/>
      <c r="V149" s="141"/>
      <c r="W149" s="141"/>
      <c r="X149" s="141"/>
      <c r="Y149" s="141"/>
      <c r="Z149" s="141"/>
    </row>
    <row r="150" spans="1:26" ht="15" thickBot="1" x14ac:dyDescent="0.35">
      <c r="A150" s="141"/>
      <c r="B150" s="141"/>
      <c r="C150" s="141"/>
      <c r="D150" s="141"/>
      <c r="E150" s="141"/>
      <c r="F150" s="141"/>
      <c r="G150" s="141"/>
      <c r="H150" s="141"/>
      <c r="I150" s="141"/>
      <c r="J150" s="141"/>
      <c r="K150" s="141"/>
      <c r="L150" s="141"/>
      <c r="M150" s="141"/>
      <c r="N150" s="141"/>
      <c r="O150" s="141"/>
      <c r="P150" s="141"/>
      <c r="Q150" s="141"/>
      <c r="R150" s="141"/>
      <c r="S150" s="141"/>
      <c r="T150" s="141"/>
      <c r="U150" s="141"/>
      <c r="V150" s="141"/>
      <c r="W150" s="141"/>
      <c r="X150" s="141"/>
      <c r="Y150" s="141"/>
      <c r="Z150" s="141"/>
    </row>
    <row r="151" spans="1:26" ht="15" thickBot="1" x14ac:dyDescent="0.35">
      <c r="A151" s="141"/>
      <c r="B151" s="141"/>
      <c r="C151" s="141"/>
      <c r="D151" s="141"/>
      <c r="E151" s="141"/>
      <c r="F151" s="141"/>
      <c r="G151" s="141"/>
      <c r="H151" s="141"/>
      <c r="I151" s="141"/>
      <c r="J151" s="141"/>
      <c r="K151" s="141"/>
      <c r="L151" s="141"/>
      <c r="M151" s="141"/>
      <c r="N151" s="141"/>
      <c r="O151" s="141"/>
      <c r="P151" s="141"/>
      <c r="Q151" s="141"/>
      <c r="R151" s="141"/>
      <c r="S151" s="141"/>
      <c r="T151" s="141"/>
      <c r="U151" s="141"/>
      <c r="V151" s="141"/>
      <c r="W151" s="141"/>
      <c r="X151" s="141"/>
      <c r="Y151" s="141"/>
      <c r="Z151" s="141"/>
    </row>
    <row r="152" spans="1:26" ht="15" thickBot="1" x14ac:dyDescent="0.35">
      <c r="A152" s="141"/>
      <c r="B152" s="141"/>
      <c r="C152" s="141"/>
      <c r="D152" s="141"/>
      <c r="E152" s="141"/>
      <c r="F152" s="141"/>
      <c r="G152" s="141"/>
      <c r="H152" s="141"/>
      <c r="I152" s="141"/>
      <c r="J152" s="141"/>
      <c r="K152" s="141"/>
      <c r="L152" s="141"/>
      <c r="M152" s="141"/>
      <c r="N152" s="141"/>
      <c r="O152" s="141"/>
      <c r="P152" s="141"/>
      <c r="Q152" s="141"/>
      <c r="R152" s="141"/>
      <c r="S152" s="141"/>
      <c r="T152" s="141"/>
      <c r="U152" s="141"/>
      <c r="V152" s="141"/>
      <c r="W152" s="141"/>
      <c r="X152" s="141"/>
      <c r="Y152" s="141"/>
      <c r="Z152" s="141"/>
    </row>
    <row r="153" spans="1:26" ht="15" thickBot="1" x14ac:dyDescent="0.35">
      <c r="A153" s="141"/>
      <c r="B153" s="141"/>
      <c r="C153" s="141"/>
      <c r="D153" s="141"/>
      <c r="E153" s="141"/>
      <c r="F153" s="141"/>
      <c r="G153" s="141"/>
      <c r="H153" s="141"/>
      <c r="I153" s="141"/>
      <c r="J153" s="141"/>
      <c r="K153" s="141"/>
      <c r="L153" s="141"/>
      <c r="M153" s="141"/>
      <c r="N153" s="141"/>
      <c r="O153" s="141"/>
      <c r="P153" s="141"/>
      <c r="Q153" s="141"/>
      <c r="R153" s="141"/>
      <c r="S153" s="141"/>
      <c r="T153" s="141"/>
      <c r="U153" s="141"/>
      <c r="V153" s="141"/>
      <c r="W153" s="141"/>
      <c r="X153" s="141"/>
      <c r="Y153" s="141"/>
      <c r="Z153" s="141"/>
    </row>
    <row r="154" spans="1:26" ht="15" thickBot="1" x14ac:dyDescent="0.35">
      <c r="A154" s="141"/>
      <c r="B154" s="141"/>
      <c r="C154" s="141"/>
      <c r="D154" s="141"/>
      <c r="E154" s="141"/>
      <c r="F154" s="141"/>
      <c r="G154" s="141"/>
      <c r="H154" s="141"/>
      <c r="I154" s="141"/>
      <c r="J154" s="141"/>
      <c r="K154" s="141"/>
      <c r="L154" s="141"/>
      <c r="M154" s="141"/>
      <c r="N154" s="141"/>
      <c r="O154" s="141"/>
      <c r="P154" s="141"/>
      <c r="Q154" s="141"/>
      <c r="R154" s="141"/>
      <c r="S154" s="141"/>
      <c r="T154" s="141"/>
      <c r="U154" s="141"/>
      <c r="V154" s="141"/>
      <c r="W154" s="141"/>
      <c r="X154" s="141"/>
      <c r="Y154" s="141"/>
      <c r="Z154" s="141"/>
    </row>
    <row r="155" spans="1:26" ht="15" thickBot="1" x14ac:dyDescent="0.35">
      <c r="A155" s="141"/>
      <c r="B155" s="141"/>
      <c r="C155" s="141"/>
      <c r="D155" s="141"/>
      <c r="E155" s="141"/>
      <c r="F155" s="141"/>
      <c r="G155" s="141"/>
      <c r="H155" s="141"/>
      <c r="I155" s="141"/>
      <c r="J155" s="141"/>
      <c r="K155" s="141"/>
      <c r="L155" s="141"/>
      <c r="M155" s="141"/>
      <c r="N155" s="141"/>
      <c r="O155" s="141"/>
      <c r="P155" s="141"/>
      <c r="Q155" s="141"/>
      <c r="R155" s="141"/>
      <c r="S155" s="141"/>
      <c r="T155" s="141"/>
      <c r="U155" s="141"/>
      <c r="V155" s="141"/>
      <c r="W155" s="141"/>
      <c r="X155" s="141"/>
      <c r="Y155" s="141"/>
      <c r="Z155" s="141"/>
    </row>
    <row r="156" spans="1:26" ht="15" thickBot="1" x14ac:dyDescent="0.35">
      <c r="A156" s="141"/>
      <c r="B156" s="141"/>
      <c r="C156" s="141"/>
      <c r="D156" s="141"/>
      <c r="E156" s="141"/>
      <c r="F156" s="141"/>
      <c r="G156" s="141"/>
      <c r="H156" s="141"/>
      <c r="I156" s="141"/>
      <c r="J156" s="141"/>
      <c r="K156" s="141"/>
      <c r="L156" s="141"/>
      <c r="M156" s="141"/>
      <c r="N156" s="141"/>
      <c r="O156" s="141"/>
      <c r="P156" s="141"/>
      <c r="Q156" s="141"/>
      <c r="R156" s="141"/>
      <c r="S156" s="141"/>
      <c r="T156" s="141"/>
      <c r="U156" s="141"/>
      <c r="V156" s="141"/>
      <c r="W156" s="141"/>
      <c r="X156" s="141"/>
      <c r="Y156" s="141"/>
      <c r="Z156" s="141"/>
    </row>
    <row r="157" spans="1:26" ht="15" thickBot="1" x14ac:dyDescent="0.35">
      <c r="A157" s="141"/>
      <c r="B157" s="141"/>
      <c r="C157" s="141"/>
      <c r="D157" s="141"/>
      <c r="E157" s="141"/>
      <c r="F157" s="141"/>
      <c r="G157" s="141"/>
      <c r="H157" s="141"/>
      <c r="I157" s="141"/>
      <c r="J157" s="141"/>
      <c r="K157" s="141"/>
      <c r="L157" s="141"/>
      <c r="M157" s="141"/>
      <c r="N157" s="141"/>
      <c r="O157" s="141"/>
      <c r="P157" s="141"/>
      <c r="Q157" s="141"/>
      <c r="R157" s="141"/>
      <c r="S157" s="141"/>
      <c r="T157" s="141"/>
      <c r="U157" s="141"/>
      <c r="V157" s="141"/>
      <c r="W157" s="141"/>
      <c r="X157" s="141"/>
      <c r="Y157" s="141"/>
      <c r="Z157" s="141"/>
    </row>
    <row r="158" spans="1:26" ht="15" thickBot="1" x14ac:dyDescent="0.35">
      <c r="A158" s="141"/>
      <c r="B158" s="141"/>
      <c r="C158" s="141"/>
      <c r="D158" s="141"/>
      <c r="E158" s="141"/>
      <c r="F158" s="141"/>
      <c r="G158" s="141"/>
      <c r="H158" s="141"/>
      <c r="I158" s="141"/>
      <c r="J158" s="141"/>
      <c r="K158" s="141"/>
      <c r="L158" s="141"/>
      <c r="M158" s="141"/>
      <c r="N158" s="141"/>
      <c r="O158" s="141"/>
      <c r="P158" s="141"/>
      <c r="Q158" s="141"/>
      <c r="R158" s="141"/>
      <c r="S158" s="141"/>
      <c r="T158" s="141"/>
      <c r="U158" s="141"/>
      <c r="V158" s="141"/>
      <c r="W158" s="141"/>
      <c r="X158" s="141"/>
      <c r="Y158" s="141"/>
      <c r="Z158" s="141"/>
    </row>
    <row r="159" spans="1:26" ht="15" thickBot="1" x14ac:dyDescent="0.35">
      <c r="A159" s="141"/>
      <c r="B159" s="141"/>
      <c r="C159" s="141"/>
      <c r="D159" s="141"/>
      <c r="E159" s="141"/>
      <c r="F159" s="141"/>
      <c r="G159" s="141"/>
      <c r="H159" s="141"/>
      <c r="I159" s="141"/>
      <c r="J159" s="141"/>
      <c r="K159" s="141"/>
      <c r="L159" s="141"/>
      <c r="M159" s="141"/>
      <c r="N159" s="141"/>
      <c r="O159" s="141"/>
      <c r="P159" s="141"/>
      <c r="Q159" s="141"/>
      <c r="R159" s="141"/>
      <c r="S159" s="141"/>
      <c r="T159" s="141"/>
      <c r="U159" s="141"/>
      <c r="V159" s="141"/>
      <c r="W159" s="141"/>
      <c r="X159" s="141"/>
      <c r="Y159" s="141"/>
      <c r="Z159" s="141"/>
    </row>
    <row r="160" spans="1:26" ht="15" thickBot="1" x14ac:dyDescent="0.35">
      <c r="A160" s="141"/>
      <c r="B160" s="141"/>
      <c r="C160" s="141"/>
      <c r="D160" s="141"/>
      <c r="E160" s="141"/>
      <c r="F160" s="141"/>
      <c r="G160" s="141"/>
      <c r="H160" s="141"/>
      <c r="I160" s="141"/>
      <c r="J160" s="141"/>
      <c r="K160" s="141"/>
      <c r="L160" s="141"/>
      <c r="M160" s="141"/>
      <c r="N160" s="141"/>
      <c r="O160" s="141"/>
      <c r="P160" s="141"/>
      <c r="Q160" s="141"/>
      <c r="R160" s="141"/>
      <c r="S160" s="141"/>
      <c r="T160" s="141"/>
      <c r="U160" s="141"/>
      <c r="V160" s="141"/>
      <c r="W160" s="141"/>
      <c r="X160" s="141"/>
      <c r="Y160" s="141"/>
      <c r="Z160" s="141"/>
    </row>
    <row r="161" spans="1:26" ht="15" thickBot="1" x14ac:dyDescent="0.35">
      <c r="A161" s="141"/>
      <c r="B161" s="141"/>
      <c r="C161" s="141"/>
      <c r="D161" s="141"/>
      <c r="E161" s="141"/>
      <c r="F161" s="141"/>
      <c r="G161" s="141"/>
      <c r="H161" s="141"/>
      <c r="I161" s="141"/>
      <c r="J161" s="141"/>
      <c r="K161" s="141"/>
      <c r="L161" s="141"/>
      <c r="M161" s="141"/>
      <c r="N161" s="141"/>
      <c r="O161" s="141"/>
      <c r="P161" s="141"/>
      <c r="Q161" s="141"/>
      <c r="R161" s="141"/>
      <c r="S161" s="141"/>
      <c r="T161" s="141"/>
      <c r="U161" s="141"/>
      <c r="V161" s="141"/>
      <c r="W161" s="141"/>
      <c r="X161" s="141"/>
      <c r="Y161" s="141"/>
      <c r="Z161" s="141"/>
    </row>
    <row r="162" spans="1:26" ht="15" thickBot="1" x14ac:dyDescent="0.35">
      <c r="A162" s="141"/>
      <c r="B162" s="141"/>
      <c r="C162" s="141"/>
      <c r="D162" s="141"/>
      <c r="E162" s="141"/>
      <c r="F162" s="141"/>
      <c r="G162" s="141"/>
      <c r="H162" s="141"/>
      <c r="I162" s="141"/>
      <c r="J162" s="141"/>
      <c r="K162" s="141"/>
      <c r="L162" s="141"/>
      <c r="M162" s="141"/>
      <c r="N162" s="141"/>
      <c r="O162" s="141"/>
      <c r="P162" s="141"/>
      <c r="Q162" s="141"/>
      <c r="R162" s="141"/>
      <c r="S162" s="141"/>
      <c r="T162" s="141"/>
      <c r="U162" s="141"/>
      <c r="V162" s="141"/>
      <c r="W162" s="141"/>
      <c r="X162" s="141"/>
      <c r="Y162" s="141"/>
      <c r="Z162" s="141"/>
    </row>
    <row r="163" spans="1:26" ht="15" thickBot="1" x14ac:dyDescent="0.35">
      <c r="A163" s="141"/>
      <c r="B163" s="141"/>
      <c r="C163" s="141"/>
      <c r="D163" s="141"/>
      <c r="E163" s="141"/>
      <c r="F163" s="141"/>
      <c r="G163" s="141"/>
      <c r="H163" s="141"/>
      <c r="I163" s="141"/>
      <c r="J163" s="141"/>
      <c r="K163" s="141"/>
      <c r="L163" s="141"/>
      <c r="M163" s="141"/>
      <c r="N163" s="141"/>
      <c r="O163" s="141"/>
      <c r="P163" s="141"/>
      <c r="Q163" s="141"/>
      <c r="R163" s="141"/>
      <c r="S163" s="141"/>
      <c r="T163" s="141"/>
      <c r="U163" s="141"/>
      <c r="V163" s="141"/>
      <c r="W163" s="141"/>
      <c r="X163" s="141"/>
      <c r="Y163" s="141"/>
      <c r="Z163" s="141"/>
    </row>
    <row r="164" spans="1:26" ht="15" thickBot="1" x14ac:dyDescent="0.35">
      <c r="A164" s="141"/>
      <c r="B164" s="141"/>
      <c r="C164" s="141"/>
      <c r="D164" s="141"/>
      <c r="E164" s="141"/>
      <c r="F164" s="141"/>
      <c r="G164" s="141"/>
      <c r="H164" s="141"/>
      <c r="I164" s="141"/>
      <c r="J164" s="141"/>
      <c r="K164" s="141"/>
      <c r="L164" s="141"/>
      <c r="M164" s="141"/>
      <c r="N164" s="141"/>
      <c r="O164" s="141"/>
      <c r="P164" s="141"/>
      <c r="Q164" s="141"/>
      <c r="R164" s="141"/>
      <c r="S164" s="141"/>
      <c r="T164" s="141"/>
      <c r="U164" s="141"/>
      <c r="V164" s="141"/>
      <c r="W164" s="141"/>
      <c r="X164" s="141"/>
      <c r="Y164" s="141"/>
      <c r="Z164" s="141"/>
    </row>
    <row r="165" spans="1:26" ht="15" thickBot="1" x14ac:dyDescent="0.35">
      <c r="A165" s="141"/>
      <c r="B165" s="141"/>
      <c r="C165" s="141"/>
      <c r="D165" s="141"/>
      <c r="E165" s="141"/>
      <c r="F165" s="141"/>
      <c r="G165" s="141"/>
      <c r="H165" s="141"/>
      <c r="I165" s="141"/>
      <c r="J165" s="141"/>
      <c r="K165" s="141"/>
      <c r="L165" s="141"/>
      <c r="M165" s="141"/>
      <c r="N165" s="141"/>
      <c r="O165" s="141"/>
      <c r="P165" s="141"/>
      <c r="Q165" s="141"/>
      <c r="R165" s="141"/>
      <c r="S165" s="141"/>
      <c r="T165" s="141"/>
      <c r="U165" s="141"/>
      <c r="V165" s="141"/>
      <c r="W165" s="141"/>
      <c r="X165" s="141"/>
      <c r="Y165" s="141"/>
      <c r="Z165" s="141"/>
    </row>
    <row r="166" spans="1:26" ht="15" thickBot="1" x14ac:dyDescent="0.35">
      <c r="A166" s="141"/>
      <c r="B166" s="141"/>
      <c r="C166" s="141"/>
      <c r="D166" s="141"/>
      <c r="E166" s="141"/>
      <c r="F166" s="141"/>
      <c r="G166" s="141"/>
      <c r="H166" s="141"/>
      <c r="I166" s="141"/>
      <c r="J166" s="141"/>
      <c r="K166" s="141"/>
      <c r="L166" s="141"/>
      <c r="M166" s="141"/>
      <c r="N166" s="141"/>
      <c r="O166" s="141"/>
      <c r="P166" s="141"/>
      <c r="Q166" s="141"/>
      <c r="R166" s="141"/>
      <c r="S166" s="141"/>
      <c r="T166" s="141"/>
      <c r="U166" s="141"/>
      <c r="V166" s="141"/>
      <c r="W166" s="141"/>
      <c r="X166" s="141"/>
      <c r="Y166" s="141"/>
      <c r="Z166" s="141"/>
    </row>
    <row r="167" spans="1:26" ht="15" thickBot="1" x14ac:dyDescent="0.35">
      <c r="A167" s="141"/>
      <c r="B167" s="141"/>
      <c r="C167" s="141"/>
      <c r="D167" s="141"/>
      <c r="E167" s="141"/>
      <c r="F167" s="141"/>
      <c r="G167" s="141"/>
      <c r="H167" s="141"/>
      <c r="I167" s="141"/>
      <c r="J167" s="141"/>
      <c r="K167" s="141"/>
      <c r="L167" s="141"/>
      <c r="M167" s="141"/>
      <c r="N167" s="141"/>
      <c r="O167" s="141"/>
      <c r="P167" s="141"/>
      <c r="Q167" s="141"/>
      <c r="R167" s="141"/>
      <c r="S167" s="141"/>
      <c r="T167" s="141"/>
      <c r="U167" s="141"/>
      <c r="V167" s="141"/>
      <c r="W167" s="141"/>
      <c r="X167" s="141"/>
      <c r="Y167" s="141"/>
      <c r="Z167" s="141"/>
    </row>
    <row r="168" spans="1:26" ht="15" thickBot="1" x14ac:dyDescent="0.35">
      <c r="A168" s="141"/>
      <c r="B168" s="141"/>
      <c r="C168" s="141"/>
      <c r="D168" s="141"/>
      <c r="E168" s="141"/>
      <c r="F168" s="141"/>
      <c r="G168" s="141"/>
      <c r="H168" s="141"/>
      <c r="I168" s="141"/>
      <c r="J168" s="141"/>
      <c r="K168" s="141"/>
      <c r="L168" s="141"/>
      <c r="M168" s="141"/>
      <c r="N168" s="141"/>
      <c r="O168" s="141"/>
      <c r="P168" s="141"/>
      <c r="Q168" s="141"/>
      <c r="R168" s="141"/>
      <c r="S168" s="141"/>
      <c r="T168" s="141"/>
      <c r="U168" s="141"/>
      <c r="V168" s="141"/>
      <c r="W168" s="141"/>
      <c r="X168" s="141"/>
      <c r="Y168" s="141"/>
      <c r="Z168" s="141"/>
    </row>
    <row r="169" spans="1:26" ht="15" thickBot="1" x14ac:dyDescent="0.35">
      <c r="A169" s="141"/>
      <c r="B169" s="141"/>
      <c r="C169" s="141"/>
      <c r="D169" s="141"/>
      <c r="E169" s="141"/>
      <c r="F169" s="141"/>
      <c r="G169" s="141"/>
      <c r="H169" s="141"/>
      <c r="I169" s="141"/>
      <c r="J169" s="141"/>
      <c r="K169" s="141"/>
      <c r="L169" s="141"/>
      <c r="M169" s="141"/>
      <c r="N169" s="141"/>
      <c r="O169" s="141"/>
      <c r="P169" s="141"/>
      <c r="Q169" s="141"/>
      <c r="R169" s="141"/>
      <c r="S169" s="141"/>
      <c r="T169" s="141"/>
      <c r="U169" s="141"/>
      <c r="V169" s="141"/>
      <c r="W169" s="141"/>
      <c r="X169" s="141"/>
      <c r="Y169" s="141"/>
      <c r="Z169" s="141"/>
    </row>
    <row r="170" spans="1:26" ht="15" thickBot="1" x14ac:dyDescent="0.35">
      <c r="A170" s="141"/>
      <c r="B170" s="141"/>
      <c r="C170" s="141"/>
      <c r="D170" s="141"/>
      <c r="E170" s="141"/>
      <c r="F170" s="141"/>
      <c r="G170" s="141"/>
      <c r="H170" s="141"/>
      <c r="I170" s="141"/>
      <c r="J170" s="141"/>
      <c r="K170" s="141"/>
      <c r="L170" s="141"/>
      <c r="M170" s="141"/>
      <c r="N170" s="141"/>
      <c r="O170" s="141"/>
      <c r="P170" s="141"/>
      <c r="Q170" s="141"/>
      <c r="R170" s="141"/>
      <c r="S170" s="141"/>
      <c r="T170" s="141"/>
      <c r="U170" s="141"/>
      <c r="V170" s="141"/>
      <c r="W170" s="141"/>
      <c r="X170" s="141"/>
      <c r="Y170" s="141"/>
      <c r="Z170" s="141"/>
    </row>
    <row r="171" spans="1:26" ht="15" thickBot="1" x14ac:dyDescent="0.35">
      <c r="A171" s="141"/>
      <c r="B171" s="141"/>
      <c r="C171" s="141"/>
      <c r="D171" s="141"/>
      <c r="E171" s="141"/>
      <c r="F171" s="141"/>
      <c r="G171" s="141"/>
      <c r="H171" s="141"/>
      <c r="I171" s="141"/>
      <c r="J171" s="141"/>
      <c r="K171" s="141"/>
      <c r="L171" s="141"/>
      <c r="M171" s="141"/>
      <c r="N171" s="141"/>
      <c r="O171" s="141"/>
      <c r="P171" s="141"/>
      <c r="Q171" s="141"/>
      <c r="R171" s="141"/>
      <c r="S171" s="141"/>
      <c r="T171" s="141"/>
      <c r="U171" s="141"/>
      <c r="V171" s="141"/>
      <c r="W171" s="141"/>
      <c r="X171" s="141"/>
      <c r="Y171" s="141"/>
      <c r="Z171" s="141"/>
    </row>
    <row r="172" spans="1:26" ht="15" thickBot="1" x14ac:dyDescent="0.35">
      <c r="A172" s="141"/>
      <c r="B172" s="141"/>
      <c r="C172" s="141"/>
      <c r="D172" s="141"/>
      <c r="E172" s="141"/>
      <c r="F172" s="141"/>
      <c r="G172" s="141"/>
      <c r="H172" s="141"/>
      <c r="I172" s="141"/>
      <c r="J172" s="141"/>
      <c r="K172" s="141"/>
      <c r="L172" s="141"/>
      <c r="M172" s="141"/>
      <c r="N172" s="141"/>
      <c r="O172" s="141"/>
      <c r="P172" s="141"/>
      <c r="Q172" s="141"/>
      <c r="R172" s="141"/>
      <c r="S172" s="141"/>
      <c r="T172" s="141"/>
      <c r="U172" s="141"/>
      <c r="V172" s="141"/>
      <c r="W172" s="141"/>
      <c r="X172" s="141"/>
      <c r="Y172" s="141"/>
      <c r="Z172" s="141"/>
    </row>
    <row r="173" spans="1:26" ht="15" thickBot="1" x14ac:dyDescent="0.35">
      <c r="A173" s="141"/>
      <c r="B173" s="141"/>
      <c r="C173" s="141"/>
      <c r="D173" s="141"/>
      <c r="E173" s="141"/>
      <c r="F173" s="141"/>
      <c r="G173" s="141"/>
      <c r="H173" s="141"/>
      <c r="I173" s="141"/>
      <c r="J173" s="141"/>
      <c r="K173" s="141"/>
      <c r="L173" s="141"/>
      <c r="M173" s="141"/>
      <c r="N173" s="141"/>
      <c r="O173" s="141"/>
      <c r="P173" s="141"/>
      <c r="Q173" s="141"/>
      <c r="R173" s="141"/>
      <c r="S173" s="141"/>
      <c r="T173" s="141"/>
      <c r="U173" s="141"/>
      <c r="V173" s="141"/>
      <c r="W173" s="141"/>
      <c r="X173" s="141"/>
      <c r="Y173" s="141"/>
      <c r="Z173" s="141"/>
    </row>
    <row r="174" spans="1:26" ht="15" thickBot="1" x14ac:dyDescent="0.35">
      <c r="A174" s="141"/>
      <c r="B174" s="141"/>
      <c r="C174" s="141"/>
      <c r="D174" s="141"/>
      <c r="E174" s="141"/>
      <c r="F174" s="141"/>
      <c r="G174" s="141"/>
      <c r="H174" s="141"/>
      <c r="I174" s="141"/>
      <c r="J174" s="141"/>
      <c r="K174" s="141"/>
      <c r="L174" s="141"/>
      <c r="M174" s="141"/>
      <c r="N174" s="141"/>
      <c r="O174" s="141"/>
      <c r="P174" s="141"/>
      <c r="Q174" s="141"/>
      <c r="R174" s="141"/>
      <c r="S174" s="141"/>
      <c r="T174" s="141"/>
      <c r="U174" s="141"/>
      <c r="V174" s="141"/>
      <c r="W174" s="141"/>
      <c r="X174" s="141"/>
      <c r="Y174" s="141"/>
      <c r="Z174" s="141"/>
    </row>
    <row r="175" spans="1:26" ht="15" thickBot="1" x14ac:dyDescent="0.35">
      <c r="A175" s="141"/>
      <c r="B175" s="141"/>
      <c r="C175" s="141"/>
      <c r="D175" s="141"/>
      <c r="E175" s="141"/>
      <c r="F175" s="141"/>
      <c r="G175" s="141"/>
      <c r="H175" s="141"/>
      <c r="I175" s="141"/>
      <c r="J175" s="141"/>
      <c r="K175" s="141"/>
      <c r="L175" s="141"/>
      <c r="M175" s="141"/>
      <c r="N175" s="141"/>
      <c r="O175" s="141"/>
      <c r="P175" s="141"/>
      <c r="Q175" s="141"/>
      <c r="R175" s="141"/>
      <c r="S175" s="141"/>
      <c r="T175" s="141"/>
      <c r="U175" s="141"/>
      <c r="V175" s="141"/>
      <c r="W175" s="141"/>
      <c r="X175" s="141"/>
      <c r="Y175" s="141"/>
      <c r="Z175" s="141"/>
    </row>
    <row r="176" spans="1:26" ht="15" thickBot="1" x14ac:dyDescent="0.35">
      <c r="A176" s="141"/>
      <c r="B176" s="141"/>
      <c r="C176" s="141"/>
      <c r="D176" s="141"/>
      <c r="E176" s="141"/>
      <c r="F176" s="141"/>
      <c r="G176" s="141"/>
      <c r="H176" s="141"/>
      <c r="I176" s="141"/>
      <c r="J176" s="141"/>
      <c r="K176" s="141"/>
      <c r="L176" s="141"/>
      <c r="M176" s="141"/>
      <c r="N176" s="141"/>
      <c r="O176" s="141"/>
      <c r="P176" s="141"/>
      <c r="Q176" s="141"/>
      <c r="R176" s="141"/>
      <c r="S176" s="141"/>
      <c r="T176" s="141"/>
      <c r="U176" s="141"/>
      <c r="V176" s="141"/>
      <c r="W176" s="141"/>
      <c r="X176" s="141"/>
      <c r="Y176" s="141"/>
      <c r="Z176" s="141"/>
    </row>
    <row r="177" spans="1:26" ht="15" thickBot="1" x14ac:dyDescent="0.35">
      <c r="A177" s="141"/>
      <c r="B177" s="141"/>
      <c r="C177" s="141"/>
      <c r="D177" s="141"/>
      <c r="E177" s="141"/>
      <c r="F177" s="141"/>
      <c r="G177" s="141"/>
      <c r="H177" s="141"/>
      <c r="I177" s="141"/>
      <c r="J177" s="141"/>
      <c r="K177" s="141"/>
      <c r="L177" s="141"/>
      <c r="M177" s="141"/>
      <c r="N177" s="141"/>
      <c r="O177" s="141"/>
      <c r="P177" s="141"/>
      <c r="Q177" s="141"/>
      <c r="R177" s="141"/>
      <c r="S177" s="141"/>
      <c r="T177" s="141"/>
      <c r="U177" s="141"/>
      <c r="V177" s="141"/>
      <c r="W177" s="141"/>
      <c r="X177" s="141"/>
      <c r="Y177" s="141"/>
      <c r="Z177" s="141"/>
    </row>
    <row r="178" spans="1:26" ht="15" thickBot="1" x14ac:dyDescent="0.35">
      <c r="A178" s="141"/>
      <c r="B178" s="141"/>
      <c r="C178" s="141"/>
      <c r="D178" s="141"/>
      <c r="E178" s="141"/>
      <c r="F178" s="141"/>
      <c r="G178" s="141"/>
      <c r="H178" s="141"/>
      <c r="I178" s="141"/>
      <c r="J178" s="141"/>
      <c r="K178" s="141"/>
      <c r="L178" s="141"/>
      <c r="M178" s="141"/>
      <c r="N178" s="141"/>
      <c r="O178" s="141"/>
      <c r="P178" s="141"/>
      <c r="Q178" s="141"/>
      <c r="R178" s="141"/>
      <c r="S178" s="141"/>
      <c r="T178" s="141"/>
      <c r="U178" s="141"/>
      <c r="V178" s="141"/>
      <c r="W178" s="141"/>
      <c r="X178" s="141"/>
      <c r="Y178" s="141"/>
      <c r="Z178" s="141"/>
    </row>
    <row r="179" spans="1:26" ht="15" thickBot="1" x14ac:dyDescent="0.35">
      <c r="A179" s="141"/>
      <c r="B179" s="141"/>
      <c r="C179" s="141"/>
      <c r="D179" s="141"/>
      <c r="E179" s="141"/>
      <c r="F179" s="141"/>
      <c r="G179" s="141"/>
      <c r="H179" s="141"/>
      <c r="I179" s="141"/>
      <c r="J179" s="141"/>
      <c r="K179" s="141"/>
      <c r="L179" s="141"/>
      <c r="M179" s="141"/>
      <c r="N179" s="141"/>
      <c r="O179" s="141"/>
      <c r="P179" s="141"/>
      <c r="Q179" s="141"/>
      <c r="R179" s="141"/>
      <c r="S179" s="141"/>
      <c r="T179" s="141"/>
      <c r="U179" s="141"/>
      <c r="V179" s="141"/>
      <c r="W179" s="141"/>
      <c r="X179" s="141"/>
      <c r="Y179" s="141"/>
      <c r="Z179" s="141"/>
    </row>
    <row r="180" spans="1:26" ht="15" thickBot="1" x14ac:dyDescent="0.35">
      <c r="A180" s="141"/>
      <c r="B180" s="141"/>
      <c r="C180" s="141"/>
      <c r="D180" s="141"/>
      <c r="E180" s="141"/>
      <c r="F180" s="141"/>
      <c r="G180" s="141"/>
      <c r="H180" s="141"/>
      <c r="I180" s="141"/>
      <c r="J180" s="141"/>
      <c r="K180" s="141"/>
      <c r="L180" s="141"/>
      <c r="M180" s="141"/>
      <c r="N180" s="141"/>
      <c r="O180" s="141"/>
      <c r="P180" s="141"/>
      <c r="Q180" s="141"/>
      <c r="R180" s="141"/>
      <c r="S180" s="141"/>
      <c r="T180" s="141"/>
      <c r="U180" s="141"/>
      <c r="V180" s="141"/>
      <c r="W180" s="141"/>
      <c r="X180" s="141"/>
      <c r="Y180" s="141"/>
      <c r="Z180" s="141"/>
    </row>
    <row r="181" spans="1:26" ht="15" thickBot="1" x14ac:dyDescent="0.35">
      <c r="A181" s="141"/>
      <c r="B181" s="141"/>
      <c r="C181" s="141"/>
      <c r="D181" s="141"/>
      <c r="E181" s="141"/>
      <c r="F181" s="141"/>
      <c r="G181" s="141"/>
      <c r="H181" s="141"/>
      <c r="I181" s="141"/>
      <c r="J181" s="141"/>
      <c r="K181" s="141"/>
      <c r="L181" s="141"/>
      <c r="M181" s="141"/>
      <c r="N181" s="141"/>
      <c r="O181" s="141"/>
      <c r="P181" s="141"/>
      <c r="Q181" s="141"/>
      <c r="R181" s="141"/>
      <c r="S181" s="141"/>
      <c r="T181" s="141"/>
      <c r="U181" s="141"/>
      <c r="V181" s="141"/>
      <c r="W181" s="141"/>
      <c r="X181" s="141"/>
      <c r="Y181" s="141"/>
      <c r="Z181" s="141"/>
    </row>
    <row r="182" spans="1:26" ht="15" thickBot="1" x14ac:dyDescent="0.35">
      <c r="A182" s="141"/>
      <c r="B182" s="141"/>
      <c r="C182" s="141"/>
      <c r="D182" s="141"/>
      <c r="E182" s="141"/>
      <c r="F182" s="141"/>
      <c r="G182" s="141"/>
      <c r="H182" s="141"/>
      <c r="I182" s="141"/>
      <c r="J182" s="141"/>
      <c r="K182" s="141"/>
      <c r="L182" s="141"/>
      <c r="M182" s="141"/>
      <c r="N182" s="141"/>
      <c r="O182" s="141"/>
      <c r="P182" s="141"/>
      <c r="Q182" s="141"/>
      <c r="R182" s="141"/>
      <c r="S182" s="141"/>
      <c r="T182" s="141"/>
      <c r="U182" s="141"/>
      <c r="V182" s="141"/>
      <c r="W182" s="141"/>
      <c r="X182" s="141"/>
      <c r="Y182" s="141"/>
      <c r="Z182" s="141"/>
    </row>
    <row r="183" spans="1:26" ht="15" thickBot="1" x14ac:dyDescent="0.35">
      <c r="A183" s="141"/>
      <c r="B183" s="141"/>
      <c r="C183" s="141"/>
      <c r="D183" s="141"/>
      <c r="E183" s="141"/>
      <c r="F183" s="141"/>
      <c r="G183" s="141"/>
      <c r="H183" s="141"/>
      <c r="I183" s="141"/>
      <c r="J183" s="141"/>
      <c r="K183" s="141"/>
      <c r="L183" s="141"/>
      <c r="M183" s="141"/>
      <c r="N183" s="141"/>
      <c r="O183" s="141"/>
      <c r="P183" s="141"/>
      <c r="Q183" s="141"/>
      <c r="R183" s="141"/>
      <c r="S183" s="141"/>
      <c r="T183" s="141"/>
      <c r="U183" s="141"/>
      <c r="V183" s="141"/>
      <c r="W183" s="141"/>
      <c r="X183" s="141"/>
      <c r="Y183" s="141"/>
      <c r="Z183" s="141"/>
    </row>
    <row r="184" spans="1:26" ht="15" thickBot="1" x14ac:dyDescent="0.35">
      <c r="A184" s="141"/>
      <c r="B184" s="141"/>
      <c r="C184" s="141"/>
      <c r="D184" s="141"/>
      <c r="E184" s="141"/>
      <c r="F184" s="141"/>
      <c r="G184" s="141"/>
      <c r="H184" s="141"/>
      <c r="I184" s="141"/>
      <c r="J184" s="141"/>
      <c r="K184" s="141"/>
      <c r="L184" s="141"/>
      <c r="M184" s="141"/>
      <c r="N184" s="141"/>
      <c r="O184" s="141"/>
      <c r="P184" s="141"/>
      <c r="Q184" s="141"/>
      <c r="R184" s="141"/>
      <c r="S184" s="141"/>
      <c r="T184" s="141"/>
      <c r="U184" s="141"/>
      <c r="V184" s="141"/>
      <c r="W184" s="141"/>
      <c r="X184" s="141"/>
      <c r="Y184" s="141"/>
      <c r="Z184" s="141"/>
    </row>
    <row r="185" spans="1:26" ht="15" thickBot="1" x14ac:dyDescent="0.35">
      <c r="A185" s="141"/>
      <c r="B185" s="141"/>
      <c r="C185" s="141"/>
      <c r="D185" s="141"/>
      <c r="E185" s="141"/>
      <c r="F185" s="141"/>
      <c r="G185" s="141"/>
      <c r="H185" s="141"/>
      <c r="I185" s="141"/>
      <c r="J185" s="141"/>
      <c r="K185" s="141"/>
      <c r="L185" s="141"/>
      <c r="M185" s="141"/>
      <c r="N185" s="141"/>
      <c r="O185" s="141"/>
      <c r="P185" s="141"/>
      <c r="Q185" s="141"/>
      <c r="R185" s="141"/>
      <c r="S185" s="141"/>
      <c r="T185" s="141"/>
      <c r="U185" s="141"/>
      <c r="V185" s="141"/>
      <c r="W185" s="141"/>
      <c r="X185" s="141"/>
      <c r="Y185" s="141"/>
      <c r="Z185" s="141"/>
    </row>
    <row r="186" spans="1:26" ht="15" thickBot="1" x14ac:dyDescent="0.35">
      <c r="A186" s="141"/>
      <c r="B186" s="141"/>
      <c r="C186" s="141"/>
      <c r="D186" s="141"/>
      <c r="E186" s="141"/>
      <c r="F186" s="141"/>
      <c r="G186" s="141"/>
      <c r="H186" s="141"/>
      <c r="I186" s="141"/>
      <c r="J186" s="141"/>
      <c r="K186" s="141"/>
      <c r="L186" s="141"/>
      <c r="M186" s="141"/>
      <c r="N186" s="141"/>
      <c r="O186" s="141"/>
      <c r="P186" s="141"/>
      <c r="Q186" s="141"/>
      <c r="R186" s="141"/>
      <c r="S186" s="141"/>
      <c r="T186" s="141"/>
      <c r="U186" s="141"/>
      <c r="V186" s="141"/>
      <c r="W186" s="141"/>
      <c r="X186" s="141"/>
      <c r="Y186" s="141"/>
      <c r="Z186" s="141"/>
    </row>
    <row r="187" spans="1:26" ht="15" thickBot="1" x14ac:dyDescent="0.35">
      <c r="A187" s="141"/>
      <c r="B187" s="141"/>
      <c r="C187" s="141"/>
      <c r="D187" s="141"/>
      <c r="E187" s="141"/>
      <c r="F187" s="141"/>
      <c r="G187" s="141"/>
      <c r="H187" s="141"/>
      <c r="I187" s="141"/>
      <c r="J187" s="141"/>
      <c r="K187" s="141"/>
      <c r="L187" s="141"/>
      <c r="M187" s="141"/>
      <c r="N187" s="141"/>
      <c r="O187" s="141"/>
      <c r="P187" s="141"/>
      <c r="Q187" s="141"/>
      <c r="R187" s="141"/>
      <c r="S187" s="141"/>
      <c r="T187" s="141"/>
      <c r="U187" s="141"/>
      <c r="V187" s="141"/>
      <c r="W187" s="141"/>
      <c r="X187" s="141"/>
      <c r="Y187" s="141"/>
      <c r="Z187" s="141"/>
    </row>
    <row r="188" spans="1:26" ht="15" thickBot="1" x14ac:dyDescent="0.35">
      <c r="A188" s="141"/>
      <c r="B188" s="141"/>
      <c r="C188" s="141"/>
      <c r="D188" s="141"/>
      <c r="E188" s="141"/>
      <c r="F188" s="141"/>
      <c r="G188" s="141"/>
      <c r="H188" s="141"/>
      <c r="I188" s="141"/>
      <c r="J188" s="141"/>
      <c r="K188" s="141"/>
      <c r="L188" s="141"/>
      <c r="M188" s="141"/>
      <c r="N188" s="141"/>
      <c r="O188" s="141"/>
      <c r="P188" s="141"/>
      <c r="Q188" s="141"/>
      <c r="R188" s="141"/>
      <c r="S188" s="141"/>
      <c r="T188" s="141"/>
      <c r="U188" s="141"/>
      <c r="V188" s="141"/>
      <c r="W188" s="141"/>
      <c r="X188" s="141"/>
      <c r="Y188" s="141"/>
      <c r="Z188" s="141"/>
    </row>
    <row r="189" spans="1:26" ht="15" thickBot="1" x14ac:dyDescent="0.35">
      <c r="A189" s="141"/>
      <c r="B189" s="141"/>
      <c r="C189" s="141"/>
      <c r="D189" s="141"/>
      <c r="E189" s="141"/>
      <c r="F189" s="141"/>
      <c r="G189" s="141"/>
      <c r="H189" s="141"/>
      <c r="I189" s="141"/>
      <c r="J189" s="141"/>
      <c r="K189" s="141"/>
      <c r="L189" s="141"/>
      <c r="M189" s="141"/>
      <c r="N189" s="141"/>
      <c r="O189" s="141"/>
      <c r="P189" s="141"/>
      <c r="Q189" s="141"/>
      <c r="R189" s="141"/>
      <c r="S189" s="141"/>
      <c r="T189" s="141"/>
      <c r="U189" s="141"/>
      <c r="V189" s="141"/>
      <c r="W189" s="141"/>
      <c r="X189" s="141"/>
      <c r="Y189" s="141"/>
      <c r="Z189" s="141"/>
    </row>
    <row r="190" spans="1:26" ht="15" thickBot="1" x14ac:dyDescent="0.35">
      <c r="A190" s="141"/>
      <c r="B190" s="141"/>
      <c r="C190" s="141"/>
      <c r="D190" s="141"/>
      <c r="E190" s="141"/>
      <c r="F190" s="141"/>
      <c r="G190" s="141"/>
      <c r="H190" s="141"/>
      <c r="I190" s="141"/>
      <c r="J190" s="141"/>
      <c r="K190" s="141"/>
      <c r="L190" s="141"/>
      <c r="M190" s="141"/>
      <c r="N190" s="141"/>
      <c r="O190" s="141"/>
      <c r="P190" s="141"/>
      <c r="Q190" s="141"/>
      <c r="R190" s="141"/>
      <c r="S190" s="141"/>
      <c r="T190" s="141"/>
      <c r="U190" s="141"/>
      <c r="V190" s="141"/>
      <c r="W190" s="141"/>
      <c r="X190" s="141"/>
      <c r="Y190" s="141"/>
      <c r="Z190" s="141"/>
    </row>
    <row r="191" spans="1:26" ht="15" thickBot="1" x14ac:dyDescent="0.35">
      <c r="A191" s="141"/>
      <c r="B191" s="141"/>
      <c r="C191" s="141"/>
      <c r="D191" s="141"/>
      <c r="E191" s="141"/>
      <c r="F191" s="141"/>
      <c r="G191" s="141"/>
      <c r="H191" s="141"/>
      <c r="I191" s="141"/>
      <c r="J191" s="141"/>
      <c r="K191" s="141"/>
      <c r="L191" s="141"/>
      <c r="M191" s="141"/>
      <c r="N191" s="141"/>
      <c r="O191" s="141"/>
      <c r="P191" s="141"/>
      <c r="Q191" s="141"/>
      <c r="R191" s="141"/>
      <c r="S191" s="141"/>
      <c r="T191" s="141"/>
      <c r="U191" s="141"/>
      <c r="V191" s="141"/>
      <c r="W191" s="141"/>
      <c r="X191" s="141"/>
      <c r="Y191" s="141"/>
      <c r="Z191" s="141"/>
    </row>
    <row r="192" spans="1:26" ht="15" thickBot="1" x14ac:dyDescent="0.35">
      <c r="A192" s="141"/>
      <c r="B192" s="141"/>
      <c r="C192" s="141"/>
      <c r="D192" s="141"/>
      <c r="E192" s="141"/>
      <c r="F192" s="141"/>
      <c r="G192" s="141"/>
      <c r="H192" s="141"/>
      <c r="I192" s="141"/>
      <c r="J192" s="141"/>
      <c r="K192" s="141"/>
      <c r="L192" s="141"/>
      <c r="M192" s="141"/>
      <c r="N192" s="141"/>
      <c r="O192" s="141"/>
      <c r="P192" s="141"/>
      <c r="Q192" s="141"/>
      <c r="R192" s="141"/>
      <c r="S192" s="141"/>
      <c r="T192" s="141"/>
      <c r="U192" s="141"/>
      <c r="V192" s="141"/>
      <c r="W192" s="141"/>
      <c r="X192" s="141"/>
      <c r="Y192" s="141"/>
      <c r="Z192" s="141"/>
    </row>
    <row r="193" spans="1:26" ht="15" thickBot="1" x14ac:dyDescent="0.35">
      <c r="A193" s="141"/>
      <c r="B193" s="141"/>
      <c r="C193" s="141"/>
      <c r="D193" s="141"/>
      <c r="E193" s="141"/>
      <c r="F193" s="141"/>
      <c r="G193" s="141"/>
      <c r="H193" s="141"/>
      <c r="I193" s="141"/>
      <c r="J193" s="141"/>
      <c r="K193" s="141"/>
      <c r="L193" s="141"/>
      <c r="M193" s="141"/>
      <c r="N193" s="141"/>
      <c r="O193" s="141"/>
      <c r="P193" s="141"/>
      <c r="Q193" s="141"/>
      <c r="R193" s="141"/>
      <c r="S193" s="141"/>
      <c r="T193" s="141"/>
      <c r="U193" s="141"/>
      <c r="V193" s="141"/>
      <c r="W193" s="141"/>
      <c r="X193" s="141"/>
      <c r="Y193" s="141"/>
      <c r="Z193" s="141"/>
    </row>
    <row r="194" spans="1:26" ht="15" thickBot="1" x14ac:dyDescent="0.35">
      <c r="A194" s="141"/>
      <c r="B194" s="141"/>
      <c r="C194" s="141"/>
      <c r="D194" s="141"/>
      <c r="E194" s="141"/>
      <c r="F194" s="141"/>
      <c r="G194" s="141"/>
      <c r="H194" s="141"/>
      <c r="I194" s="141"/>
      <c r="J194" s="141"/>
      <c r="K194" s="141"/>
      <c r="L194" s="141"/>
      <c r="M194" s="141"/>
      <c r="N194" s="141"/>
      <c r="O194" s="141"/>
      <c r="P194" s="141"/>
      <c r="Q194" s="141"/>
      <c r="R194" s="141"/>
      <c r="S194" s="141"/>
      <c r="T194" s="141"/>
      <c r="U194" s="141"/>
      <c r="V194" s="141"/>
      <c r="W194" s="141"/>
      <c r="X194" s="141"/>
      <c r="Y194" s="141"/>
      <c r="Z194" s="141"/>
    </row>
    <row r="195" spans="1:26" ht="15" thickBot="1" x14ac:dyDescent="0.35">
      <c r="A195" s="141"/>
      <c r="B195" s="141"/>
      <c r="C195" s="141"/>
      <c r="D195" s="141"/>
      <c r="E195" s="141"/>
      <c r="F195" s="141"/>
      <c r="G195" s="141"/>
      <c r="H195" s="141"/>
      <c r="I195" s="141"/>
      <c r="J195" s="141"/>
      <c r="K195" s="141"/>
      <c r="L195" s="141"/>
      <c r="M195" s="141"/>
      <c r="N195" s="141"/>
      <c r="O195" s="141"/>
      <c r="P195" s="141"/>
      <c r="Q195" s="141"/>
      <c r="R195" s="141"/>
      <c r="S195" s="141"/>
      <c r="T195" s="141"/>
      <c r="U195" s="141"/>
      <c r="V195" s="141"/>
      <c r="W195" s="141"/>
      <c r="X195" s="141"/>
      <c r="Y195" s="141"/>
      <c r="Z195" s="141"/>
    </row>
    <row r="196" spans="1:26" ht="15" thickBot="1" x14ac:dyDescent="0.35">
      <c r="A196" s="141"/>
      <c r="B196" s="141"/>
      <c r="C196" s="141"/>
      <c r="D196" s="141"/>
      <c r="E196" s="141"/>
      <c r="F196" s="141"/>
      <c r="G196" s="141"/>
      <c r="H196" s="141"/>
      <c r="I196" s="141"/>
      <c r="J196" s="141"/>
      <c r="K196" s="141"/>
      <c r="L196" s="141"/>
      <c r="M196" s="141"/>
      <c r="N196" s="141"/>
      <c r="O196" s="141"/>
      <c r="P196" s="141"/>
      <c r="Q196" s="141"/>
      <c r="R196" s="141"/>
      <c r="S196" s="141"/>
      <c r="T196" s="141"/>
      <c r="U196" s="141"/>
      <c r="V196" s="141"/>
      <c r="W196" s="141"/>
      <c r="X196" s="141"/>
      <c r="Y196" s="141"/>
      <c r="Z196" s="141"/>
    </row>
    <row r="197" spans="1:26" ht="15" thickBot="1" x14ac:dyDescent="0.35">
      <c r="A197" s="141"/>
      <c r="B197" s="141"/>
      <c r="C197" s="141"/>
      <c r="D197" s="141"/>
      <c r="E197" s="141"/>
      <c r="F197" s="141"/>
      <c r="G197" s="141"/>
      <c r="H197" s="141"/>
      <c r="I197" s="141"/>
      <c r="J197" s="141"/>
      <c r="K197" s="141"/>
      <c r="L197" s="141"/>
      <c r="M197" s="141"/>
      <c r="N197" s="141"/>
      <c r="O197" s="141"/>
      <c r="P197" s="141"/>
      <c r="Q197" s="141"/>
      <c r="R197" s="141"/>
      <c r="S197" s="141"/>
      <c r="T197" s="141"/>
      <c r="U197" s="141"/>
      <c r="V197" s="141"/>
      <c r="W197" s="141"/>
      <c r="X197" s="141"/>
      <c r="Y197" s="141"/>
      <c r="Z197" s="141"/>
    </row>
    <row r="198" spans="1:26" ht="15" thickBot="1" x14ac:dyDescent="0.35">
      <c r="A198" s="141"/>
      <c r="B198" s="141"/>
      <c r="C198" s="141"/>
      <c r="D198" s="141"/>
      <c r="E198" s="141"/>
      <c r="F198" s="141"/>
      <c r="G198" s="141"/>
      <c r="H198" s="141"/>
      <c r="I198" s="141"/>
      <c r="J198" s="141"/>
      <c r="K198" s="141"/>
      <c r="L198" s="141"/>
      <c r="M198" s="141"/>
      <c r="N198" s="141"/>
      <c r="O198" s="141"/>
      <c r="P198" s="141"/>
      <c r="Q198" s="141"/>
      <c r="R198" s="141"/>
      <c r="S198" s="141"/>
      <c r="T198" s="141"/>
      <c r="U198" s="141"/>
      <c r="V198" s="141"/>
      <c r="W198" s="141"/>
      <c r="X198" s="141"/>
      <c r="Y198" s="141"/>
      <c r="Z198" s="141"/>
    </row>
    <row r="199" spans="1:26" ht="15" thickBot="1" x14ac:dyDescent="0.35">
      <c r="A199" s="141"/>
      <c r="B199" s="141"/>
      <c r="C199" s="141"/>
      <c r="D199" s="141"/>
      <c r="E199" s="141"/>
      <c r="F199" s="141"/>
      <c r="G199" s="141"/>
      <c r="H199" s="141"/>
      <c r="I199" s="141"/>
      <c r="J199" s="141"/>
      <c r="K199" s="141"/>
      <c r="L199" s="141"/>
      <c r="M199" s="141"/>
      <c r="N199" s="141"/>
      <c r="O199" s="141"/>
      <c r="P199" s="141"/>
      <c r="Q199" s="141"/>
      <c r="R199" s="141"/>
      <c r="S199" s="141"/>
      <c r="T199" s="141"/>
      <c r="U199" s="141"/>
      <c r="V199" s="141"/>
      <c r="W199" s="141"/>
      <c r="X199" s="141"/>
      <c r="Y199" s="141"/>
      <c r="Z199" s="141"/>
    </row>
    <row r="200" spans="1:26" ht="15" thickBot="1" x14ac:dyDescent="0.35">
      <c r="A200" s="141"/>
      <c r="B200" s="141"/>
      <c r="C200" s="141"/>
      <c r="D200" s="141"/>
      <c r="E200" s="141"/>
      <c r="F200" s="141"/>
      <c r="G200" s="141"/>
      <c r="H200" s="141"/>
      <c r="I200" s="141"/>
      <c r="J200" s="141"/>
      <c r="K200" s="141"/>
      <c r="L200" s="141"/>
      <c r="M200" s="141"/>
      <c r="N200" s="141"/>
      <c r="O200" s="141"/>
      <c r="P200" s="141"/>
      <c r="Q200" s="141"/>
      <c r="R200" s="141"/>
      <c r="S200" s="141"/>
      <c r="T200" s="141"/>
      <c r="U200" s="141"/>
      <c r="V200" s="141"/>
      <c r="W200" s="141"/>
      <c r="X200" s="141"/>
      <c r="Y200" s="141"/>
      <c r="Z200" s="141"/>
    </row>
    <row r="201" spans="1:26" ht="15" thickBot="1" x14ac:dyDescent="0.35">
      <c r="A201" s="141"/>
      <c r="B201" s="141"/>
      <c r="C201" s="141"/>
      <c r="D201" s="141"/>
      <c r="E201" s="141"/>
      <c r="F201" s="141"/>
      <c r="G201" s="141"/>
      <c r="H201" s="141"/>
      <c r="I201" s="141"/>
      <c r="J201" s="141"/>
      <c r="K201" s="141"/>
      <c r="L201" s="141"/>
      <c r="M201" s="141"/>
      <c r="N201" s="141"/>
      <c r="O201" s="141"/>
      <c r="P201" s="141"/>
      <c r="Q201" s="141"/>
      <c r="R201" s="141"/>
      <c r="S201" s="141"/>
      <c r="T201" s="141"/>
      <c r="U201" s="141"/>
      <c r="V201" s="141"/>
      <c r="W201" s="141"/>
      <c r="X201" s="141"/>
      <c r="Y201" s="141"/>
      <c r="Z201" s="141"/>
    </row>
    <row r="202" spans="1:26" ht="15" thickBot="1" x14ac:dyDescent="0.35">
      <c r="A202" s="141"/>
      <c r="B202" s="141"/>
      <c r="C202" s="141"/>
      <c r="D202" s="141"/>
      <c r="E202" s="141"/>
      <c r="F202" s="141"/>
      <c r="G202" s="141"/>
      <c r="H202" s="141"/>
      <c r="I202" s="141"/>
      <c r="J202" s="141"/>
      <c r="K202" s="141"/>
      <c r="L202" s="141"/>
      <c r="M202" s="141"/>
      <c r="N202" s="141"/>
      <c r="O202" s="141"/>
      <c r="P202" s="141"/>
      <c r="Q202" s="141"/>
      <c r="R202" s="141"/>
      <c r="S202" s="141"/>
      <c r="T202" s="141"/>
      <c r="U202" s="141"/>
      <c r="V202" s="141"/>
      <c r="W202" s="141"/>
      <c r="X202" s="141"/>
      <c r="Y202" s="141"/>
      <c r="Z202" s="141"/>
    </row>
    <row r="203" spans="1:26" ht="15" thickBot="1" x14ac:dyDescent="0.35">
      <c r="A203" s="141"/>
      <c r="B203" s="141"/>
      <c r="C203" s="141"/>
      <c r="D203" s="141"/>
      <c r="E203" s="141"/>
      <c r="F203" s="141"/>
      <c r="G203" s="141"/>
      <c r="H203" s="141"/>
      <c r="I203" s="141"/>
      <c r="J203" s="141"/>
      <c r="K203" s="141"/>
      <c r="L203" s="141"/>
      <c r="M203" s="141"/>
      <c r="N203" s="141"/>
      <c r="O203" s="141"/>
      <c r="P203" s="141"/>
      <c r="Q203" s="141"/>
      <c r="R203" s="141"/>
      <c r="S203" s="141"/>
      <c r="T203" s="141"/>
      <c r="U203" s="141"/>
      <c r="V203" s="141"/>
      <c r="W203" s="141"/>
      <c r="X203" s="141"/>
      <c r="Y203" s="141"/>
      <c r="Z203" s="141"/>
    </row>
    <row r="204" spans="1:26" ht="15" thickBot="1" x14ac:dyDescent="0.35">
      <c r="A204" s="141"/>
      <c r="B204" s="141"/>
      <c r="C204" s="141"/>
      <c r="D204" s="141"/>
      <c r="E204" s="141"/>
      <c r="F204" s="141"/>
      <c r="G204" s="141"/>
      <c r="H204" s="141"/>
      <c r="I204" s="141"/>
      <c r="J204" s="141"/>
      <c r="K204" s="141"/>
      <c r="L204" s="141"/>
      <c r="M204" s="141"/>
      <c r="N204" s="141"/>
      <c r="O204" s="141"/>
      <c r="P204" s="141"/>
      <c r="Q204" s="141"/>
      <c r="R204" s="141"/>
      <c r="S204" s="141"/>
      <c r="T204" s="141"/>
      <c r="U204" s="141"/>
      <c r="V204" s="141"/>
      <c r="W204" s="141"/>
      <c r="X204" s="141"/>
      <c r="Y204" s="141"/>
      <c r="Z204" s="141"/>
    </row>
    <row r="205" spans="1:26" ht="15" thickBot="1" x14ac:dyDescent="0.35">
      <c r="A205" s="141"/>
      <c r="B205" s="141"/>
      <c r="C205" s="141"/>
      <c r="D205" s="141"/>
      <c r="E205" s="141"/>
      <c r="F205" s="141"/>
      <c r="G205" s="141"/>
      <c r="H205" s="141"/>
      <c r="I205" s="141"/>
      <c r="J205" s="141"/>
      <c r="K205" s="141"/>
      <c r="L205" s="141"/>
      <c r="M205" s="141"/>
      <c r="N205" s="141"/>
      <c r="O205" s="141"/>
      <c r="P205" s="141"/>
      <c r="Q205" s="141"/>
      <c r="R205" s="141"/>
      <c r="S205" s="141"/>
      <c r="T205" s="141"/>
      <c r="U205" s="141"/>
      <c r="V205" s="141"/>
      <c r="W205" s="141"/>
      <c r="X205" s="141"/>
      <c r="Y205" s="141"/>
      <c r="Z205" s="141"/>
    </row>
    <row r="206" spans="1:26" ht="15" thickBot="1" x14ac:dyDescent="0.35">
      <c r="A206" s="141"/>
      <c r="B206" s="141"/>
      <c r="C206" s="141"/>
      <c r="D206" s="141"/>
      <c r="E206" s="141"/>
      <c r="F206" s="141"/>
      <c r="G206" s="141"/>
      <c r="H206" s="141"/>
      <c r="I206" s="141"/>
      <c r="J206" s="141"/>
      <c r="K206" s="141"/>
      <c r="L206" s="141"/>
      <c r="M206" s="141"/>
      <c r="N206" s="141"/>
      <c r="O206" s="141"/>
      <c r="P206" s="141"/>
      <c r="Q206" s="141"/>
      <c r="R206" s="141"/>
      <c r="S206" s="141"/>
      <c r="T206" s="141"/>
      <c r="U206" s="141"/>
      <c r="V206" s="141"/>
      <c r="W206" s="141"/>
      <c r="X206" s="141"/>
      <c r="Y206" s="141"/>
      <c r="Z206" s="141"/>
    </row>
    <row r="207" spans="1:26" ht="15" thickBot="1" x14ac:dyDescent="0.35">
      <c r="A207" s="141"/>
      <c r="B207" s="141"/>
      <c r="C207" s="141"/>
      <c r="D207" s="141"/>
      <c r="E207" s="141"/>
      <c r="F207" s="141"/>
      <c r="G207" s="141"/>
      <c r="H207" s="141"/>
      <c r="I207" s="141"/>
      <c r="J207" s="141"/>
      <c r="K207" s="141"/>
      <c r="L207" s="141"/>
      <c r="M207" s="141"/>
      <c r="N207" s="141"/>
      <c r="O207" s="141"/>
      <c r="P207" s="141"/>
      <c r="Q207" s="141"/>
      <c r="R207" s="141"/>
      <c r="S207" s="141"/>
      <c r="T207" s="141"/>
      <c r="U207" s="141"/>
      <c r="V207" s="141"/>
      <c r="W207" s="141"/>
      <c r="X207" s="141"/>
      <c r="Y207" s="141"/>
      <c r="Z207" s="141"/>
    </row>
    <row r="208" spans="1:26" ht="15" thickBot="1" x14ac:dyDescent="0.35">
      <c r="A208" s="141"/>
      <c r="B208" s="141"/>
      <c r="C208" s="141"/>
      <c r="D208" s="141"/>
      <c r="E208" s="141"/>
      <c r="F208" s="141"/>
      <c r="G208" s="141"/>
      <c r="H208" s="141"/>
      <c r="I208" s="141"/>
      <c r="J208" s="141"/>
      <c r="K208" s="141"/>
      <c r="L208" s="141"/>
      <c r="M208" s="141"/>
      <c r="N208" s="141"/>
      <c r="O208" s="141"/>
      <c r="P208" s="141"/>
      <c r="Q208" s="141"/>
      <c r="R208" s="141"/>
      <c r="S208" s="141"/>
      <c r="T208" s="141"/>
      <c r="U208" s="141"/>
      <c r="V208" s="141"/>
      <c r="W208" s="141"/>
      <c r="X208" s="141"/>
      <c r="Y208" s="141"/>
      <c r="Z208" s="141"/>
    </row>
    <row r="209" spans="1:26" ht="15" thickBot="1" x14ac:dyDescent="0.35">
      <c r="A209" s="141"/>
      <c r="B209" s="141"/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141"/>
      <c r="O209" s="141"/>
      <c r="P209" s="141"/>
      <c r="Q209" s="141"/>
      <c r="R209" s="141"/>
      <c r="S209" s="141"/>
      <c r="T209" s="141"/>
      <c r="U209" s="141"/>
      <c r="V209" s="141"/>
      <c r="W209" s="141"/>
      <c r="X209" s="141"/>
      <c r="Y209" s="141"/>
      <c r="Z209" s="141"/>
    </row>
    <row r="210" spans="1:26" ht="15" thickBot="1" x14ac:dyDescent="0.35">
      <c r="A210" s="141"/>
      <c r="B210" s="141"/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141"/>
      <c r="O210" s="141"/>
      <c r="P210" s="141"/>
      <c r="Q210" s="141"/>
      <c r="R210" s="141"/>
      <c r="S210" s="141"/>
      <c r="T210" s="141"/>
      <c r="U210" s="141"/>
      <c r="V210" s="141"/>
      <c r="W210" s="141"/>
      <c r="X210" s="141"/>
      <c r="Y210" s="141"/>
      <c r="Z210" s="141"/>
    </row>
    <row r="211" spans="1:26" ht="15" thickBot="1" x14ac:dyDescent="0.35">
      <c r="A211" s="141"/>
      <c r="B211" s="141"/>
      <c r="C211" s="141"/>
      <c r="D211" s="141"/>
      <c r="E211" s="141"/>
      <c r="F211" s="141"/>
      <c r="G211" s="141"/>
      <c r="H211" s="141"/>
      <c r="I211" s="141"/>
      <c r="J211" s="141"/>
      <c r="K211" s="141"/>
      <c r="L211" s="141"/>
      <c r="M211" s="141"/>
      <c r="N211" s="141"/>
      <c r="O211" s="141"/>
      <c r="P211" s="141"/>
      <c r="Q211" s="141"/>
      <c r="R211" s="141"/>
      <c r="S211" s="141"/>
      <c r="T211" s="141"/>
      <c r="U211" s="141"/>
      <c r="V211" s="141"/>
      <c r="W211" s="141"/>
      <c r="X211" s="141"/>
      <c r="Y211" s="141"/>
      <c r="Z211" s="141"/>
    </row>
    <row r="212" spans="1:26" ht="15" thickBot="1" x14ac:dyDescent="0.35">
      <c r="A212" s="141"/>
      <c r="B212" s="141"/>
      <c r="C212" s="141"/>
      <c r="D212" s="141"/>
      <c r="E212" s="141"/>
      <c r="F212" s="141"/>
      <c r="G212" s="141"/>
      <c r="H212" s="141"/>
      <c r="I212" s="141"/>
      <c r="J212" s="141"/>
      <c r="K212" s="141"/>
      <c r="L212" s="141"/>
      <c r="M212" s="141"/>
      <c r="N212" s="141"/>
      <c r="O212" s="141"/>
      <c r="P212" s="141"/>
      <c r="Q212" s="141"/>
      <c r="R212" s="141"/>
      <c r="S212" s="141"/>
      <c r="T212" s="141"/>
      <c r="U212" s="141"/>
      <c r="V212" s="141"/>
      <c r="W212" s="141"/>
      <c r="X212" s="141"/>
      <c r="Y212" s="141"/>
      <c r="Z212" s="141"/>
    </row>
    <row r="213" spans="1:26" ht="15" thickBot="1" x14ac:dyDescent="0.35">
      <c r="A213" s="141"/>
      <c r="B213" s="141"/>
      <c r="C213" s="141"/>
      <c r="D213" s="141"/>
      <c r="E213" s="141"/>
      <c r="F213" s="141"/>
      <c r="G213" s="141"/>
      <c r="H213" s="141"/>
      <c r="I213" s="141"/>
      <c r="J213" s="141"/>
      <c r="K213" s="141"/>
      <c r="L213" s="141"/>
      <c r="M213" s="141"/>
      <c r="N213" s="141"/>
      <c r="O213" s="141"/>
      <c r="P213" s="141"/>
      <c r="Q213" s="141"/>
      <c r="R213" s="141"/>
      <c r="S213" s="141"/>
      <c r="T213" s="141"/>
      <c r="U213" s="141"/>
      <c r="V213" s="141"/>
      <c r="W213" s="141"/>
      <c r="X213" s="141"/>
      <c r="Y213" s="141"/>
      <c r="Z213" s="141"/>
    </row>
    <row r="214" spans="1:26" ht="15" thickBot="1" x14ac:dyDescent="0.35">
      <c r="A214" s="141"/>
      <c r="B214" s="141"/>
      <c r="C214" s="141"/>
      <c r="D214" s="141"/>
      <c r="E214" s="141"/>
      <c r="F214" s="141"/>
      <c r="G214" s="141"/>
      <c r="H214" s="141"/>
      <c r="I214" s="141"/>
      <c r="J214" s="141"/>
      <c r="K214" s="141"/>
      <c r="L214" s="141"/>
      <c r="M214" s="141"/>
      <c r="N214" s="141"/>
      <c r="O214" s="141"/>
      <c r="P214" s="141"/>
      <c r="Q214" s="141"/>
      <c r="R214" s="141"/>
      <c r="S214" s="141"/>
      <c r="T214" s="141"/>
      <c r="U214" s="141"/>
      <c r="V214" s="141"/>
      <c r="W214" s="141"/>
      <c r="X214" s="141"/>
      <c r="Y214" s="141"/>
      <c r="Z214" s="141"/>
    </row>
    <row r="215" spans="1:26" ht="15" thickBot="1" x14ac:dyDescent="0.35">
      <c r="A215" s="141"/>
      <c r="B215" s="141"/>
      <c r="C215" s="141"/>
      <c r="D215" s="141"/>
      <c r="E215" s="141"/>
      <c r="F215" s="141"/>
      <c r="G215" s="141"/>
      <c r="H215" s="141"/>
      <c r="I215" s="141"/>
      <c r="J215" s="141"/>
      <c r="K215" s="141"/>
      <c r="L215" s="141"/>
      <c r="M215" s="141"/>
      <c r="N215" s="141"/>
      <c r="O215" s="141"/>
      <c r="P215" s="141"/>
      <c r="Q215" s="141"/>
      <c r="R215" s="141"/>
      <c r="S215" s="141"/>
      <c r="T215" s="141"/>
      <c r="U215" s="141"/>
      <c r="V215" s="141"/>
      <c r="W215" s="141"/>
      <c r="X215" s="141"/>
      <c r="Y215" s="141"/>
      <c r="Z215" s="141"/>
    </row>
    <row r="216" spans="1:26" ht="15" thickBot="1" x14ac:dyDescent="0.35">
      <c r="A216" s="141"/>
      <c r="B216" s="141"/>
      <c r="C216" s="141"/>
      <c r="D216" s="141"/>
      <c r="E216" s="141"/>
      <c r="F216" s="141"/>
      <c r="G216" s="141"/>
      <c r="H216" s="141"/>
      <c r="I216" s="141"/>
      <c r="J216" s="141"/>
      <c r="K216" s="141"/>
      <c r="L216" s="141"/>
      <c r="M216" s="141"/>
      <c r="N216" s="141"/>
      <c r="O216" s="141"/>
      <c r="P216" s="141"/>
      <c r="Q216" s="141"/>
      <c r="R216" s="141"/>
      <c r="S216" s="141"/>
      <c r="T216" s="141"/>
      <c r="U216" s="141"/>
      <c r="V216" s="141"/>
      <c r="W216" s="141"/>
      <c r="X216" s="141"/>
      <c r="Y216" s="141"/>
      <c r="Z216" s="141"/>
    </row>
    <row r="217" spans="1:26" ht="15" thickBot="1" x14ac:dyDescent="0.35">
      <c r="A217" s="141"/>
      <c r="B217" s="141"/>
      <c r="C217" s="141"/>
      <c r="D217" s="141"/>
      <c r="E217" s="141"/>
      <c r="F217" s="141"/>
      <c r="G217" s="141"/>
      <c r="H217" s="141"/>
      <c r="I217" s="141"/>
      <c r="J217" s="141"/>
      <c r="K217" s="141"/>
      <c r="L217" s="141"/>
      <c r="M217" s="141"/>
      <c r="N217" s="141"/>
      <c r="O217" s="141"/>
      <c r="P217" s="141"/>
      <c r="Q217" s="141"/>
      <c r="R217" s="141"/>
      <c r="S217" s="141"/>
      <c r="T217" s="141"/>
      <c r="U217" s="141"/>
      <c r="V217" s="141"/>
      <c r="W217" s="141"/>
      <c r="X217" s="141"/>
      <c r="Y217" s="141"/>
      <c r="Z217" s="141"/>
    </row>
    <row r="218" spans="1:26" ht="15" thickBot="1" x14ac:dyDescent="0.35">
      <c r="A218" s="141"/>
      <c r="B218" s="141"/>
      <c r="C218" s="141"/>
      <c r="D218" s="141"/>
      <c r="E218" s="141"/>
      <c r="F218" s="141"/>
      <c r="G218" s="141"/>
      <c r="H218" s="141"/>
      <c r="I218" s="141"/>
      <c r="J218" s="141"/>
      <c r="K218" s="141"/>
      <c r="L218" s="141"/>
      <c r="M218" s="141"/>
      <c r="N218" s="141"/>
      <c r="O218" s="141"/>
      <c r="P218" s="141"/>
      <c r="Q218" s="141"/>
      <c r="R218" s="141"/>
      <c r="S218" s="141"/>
      <c r="T218" s="141"/>
      <c r="U218" s="141"/>
      <c r="V218" s="141"/>
      <c r="W218" s="141"/>
      <c r="X218" s="141"/>
      <c r="Y218" s="141"/>
      <c r="Z218" s="141"/>
    </row>
    <row r="219" spans="1:26" ht="15" thickBot="1" x14ac:dyDescent="0.35">
      <c r="A219" s="141"/>
      <c r="B219" s="141"/>
      <c r="C219" s="141"/>
      <c r="D219" s="141"/>
      <c r="E219" s="141"/>
      <c r="F219" s="141"/>
      <c r="G219" s="141"/>
      <c r="H219" s="141"/>
      <c r="I219" s="141"/>
      <c r="J219" s="141"/>
      <c r="K219" s="141"/>
      <c r="L219" s="141"/>
      <c r="M219" s="141"/>
      <c r="N219" s="141"/>
      <c r="O219" s="141"/>
      <c r="P219" s="141"/>
      <c r="Q219" s="141"/>
      <c r="R219" s="141"/>
      <c r="S219" s="141"/>
      <c r="T219" s="141"/>
      <c r="U219" s="141"/>
      <c r="V219" s="141"/>
      <c r="W219" s="141"/>
      <c r="X219" s="141"/>
      <c r="Y219" s="141"/>
      <c r="Z219" s="141"/>
    </row>
    <row r="220" spans="1:26" ht="15" thickBot="1" x14ac:dyDescent="0.35">
      <c r="A220" s="141"/>
      <c r="B220" s="141"/>
      <c r="C220" s="141"/>
      <c r="D220" s="141"/>
      <c r="E220" s="141"/>
      <c r="F220" s="141"/>
      <c r="G220" s="141"/>
      <c r="H220" s="141"/>
      <c r="I220" s="141"/>
      <c r="J220" s="141"/>
      <c r="K220" s="141"/>
      <c r="L220" s="141"/>
      <c r="M220" s="141"/>
      <c r="N220" s="141"/>
      <c r="O220" s="141"/>
      <c r="P220" s="141"/>
      <c r="Q220" s="141"/>
      <c r="R220" s="141"/>
      <c r="S220" s="141"/>
      <c r="T220" s="141"/>
      <c r="U220" s="141"/>
      <c r="V220" s="141"/>
      <c r="W220" s="141"/>
      <c r="X220" s="141"/>
      <c r="Y220" s="141"/>
      <c r="Z220" s="141"/>
    </row>
    <row r="221" spans="1:26" ht="15" thickBot="1" x14ac:dyDescent="0.35">
      <c r="A221" s="141"/>
      <c r="B221" s="141"/>
      <c r="C221" s="141"/>
      <c r="D221" s="141"/>
      <c r="E221" s="141"/>
      <c r="F221" s="141"/>
      <c r="G221" s="141"/>
      <c r="H221" s="141"/>
      <c r="I221" s="141"/>
      <c r="J221" s="141"/>
      <c r="K221" s="141"/>
      <c r="L221" s="141"/>
      <c r="M221" s="141"/>
      <c r="N221" s="141"/>
      <c r="O221" s="141"/>
      <c r="P221" s="141"/>
      <c r="Q221" s="141"/>
      <c r="R221" s="141"/>
      <c r="S221" s="141"/>
      <c r="T221" s="141"/>
      <c r="U221" s="141"/>
      <c r="V221" s="141"/>
      <c r="W221" s="141"/>
      <c r="X221" s="141"/>
      <c r="Y221" s="141"/>
      <c r="Z221" s="141"/>
    </row>
    <row r="222" spans="1:26" ht="15" thickBot="1" x14ac:dyDescent="0.35">
      <c r="A222" s="141"/>
      <c r="B222" s="141"/>
      <c r="C222" s="141"/>
      <c r="D222" s="141"/>
      <c r="E222" s="141"/>
      <c r="F222" s="141"/>
      <c r="G222" s="141"/>
      <c r="H222" s="141"/>
      <c r="I222" s="141"/>
      <c r="J222" s="141"/>
      <c r="K222" s="141"/>
      <c r="L222" s="141"/>
      <c r="M222" s="141"/>
      <c r="N222" s="141"/>
      <c r="O222" s="141"/>
      <c r="P222" s="141"/>
      <c r="Q222" s="141"/>
      <c r="R222" s="141"/>
      <c r="S222" s="141"/>
      <c r="T222" s="141"/>
      <c r="U222" s="141"/>
      <c r="V222" s="141"/>
      <c r="W222" s="141"/>
      <c r="X222" s="141"/>
      <c r="Y222" s="141"/>
      <c r="Z222" s="141"/>
    </row>
    <row r="223" spans="1:26" ht="15" thickBot="1" x14ac:dyDescent="0.35">
      <c r="A223" s="141"/>
      <c r="B223" s="141"/>
      <c r="C223" s="141"/>
      <c r="D223" s="141"/>
      <c r="E223" s="141"/>
      <c r="F223" s="141"/>
      <c r="G223" s="141"/>
      <c r="H223" s="141"/>
      <c r="I223" s="141"/>
      <c r="J223" s="141"/>
      <c r="K223" s="141"/>
      <c r="L223" s="141"/>
      <c r="M223" s="141"/>
      <c r="N223" s="141"/>
      <c r="O223" s="141"/>
      <c r="P223" s="141"/>
      <c r="Q223" s="141"/>
      <c r="R223" s="141"/>
      <c r="S223" s="141"/>
      <c r="T223" s="141"/>
      <c r="U223" s="141"/>
      <c r="V223" s="141"/>
      <c r="W223" s="141"/>
      <c r="X223" s="141"/>
      <c r="Y223" s="141"/>
      <c r="Z223" s="141"/>
    </row>
    <row r="224" spans="1:26" ht="15" thickBot="1" x14ac:dyDescent="0.35">
      <c r="A224" s="141"/>
      <c r="B224" s="141"/>
      <c r="C224" s="141"/>
      <c r="D224" s="141"/>
      <c r="E224" s="141"/>
      <c r="F224" s="141"/>
      <c r="G224" s="141"/>
      <c r="H224" s="141"/>
      <c r="I224" s="141"/>
      <c r="J224" s="141"/>
      <c r="K224" s="141"/>
      <c r="L224" s="141"/>
      <c r="M224" s="141"/>
      <c r="N224" s="141"/>
      <c r="O224" s="141"/>
      <c r="P224" s="141"/>
      <c r="Q224" s="141"/>
      <c r="R224" s="141"/>
      <c r="S224" s="141"/>
      <c r="T224" s="141"/>
      <c r="U224" s="141"/>
      <c r="V224" s="141"/>
      <c r="W224" s="141"/>
      <c r="X224" s="141"/>
      <c r="Y224" s="141"/>
      <c r="Z224" s="141"/>
    </row>
    <row r="225" spans="1:26" ht="15" thickBot="1" x14ac:dyDescent="0.35">
      <c r="A225" s="141"/>
      <c r="B225" s="141"/>
      <c r="C225" s="141"/>
      <c r="D225" s="141"/>
      <c r="E225" s="141"/>
      <c r="F225" s="141"/>
      <c r="G225" s="141"/>
      <c r="H225" s="141"/>
      <c r="I225" s="141"/>
      <c r="J225" s="141"/>
      <c r="K225" s="141"/>
      <c r="L225" s="141"/>
      <c r="M225" s="141"/>
      <c r="N225" s="141"/>
      <c r="O225" s="141"/>
      <c r="P225" s="141"/>
      <c r="Q225" s="141"/>
      <c r="R225" s="141"/>
      <c r="S225" s="141"/>
      <c r="T225" s="141"/>
      <c r="U225" s="141"/>
      <c r="V225" s="141"/>
      <c r="W225" s="141"/>
      <c r="X225" s="141"/>
      <c r="Y225" s="141"/>
      <c r="Z225" s="141"/>
    </row>
    <row r="226" spans="1:26" ht="15" thickBot="1" x14ac:dyDescent="0.35">
      <c r="A226" s="141"/>
      <c r="B226" s="141"/>
      <c r="C226" s="141"/>
      <c r="D226" s="141"/>
      <c r="E226" s="141"/>
      <c r="F226" s="141"/>
      <c r="G226" s="141"/>
      <c r="H226" s="141"/>
      <c r="I226" s="141"/>
      <c r="J226" s="141"/>
      <c r="K226" s="141"/>
      <c r="L226" s="141"/>
      <c r="M226" s="141"/>
      <c r="N226" s="141"/>
      <c r="O226" s="141"/>
      <c r="P226" s="141"/>
      <c r="Q226" s="141"/>
      <c r="R226" s="141"/>
      <c r="S226" s="141"/>
      <c r="T226" s="141"/>
      <c r="U226" s="141"/>
      <c r="V226" s="141"/>
      <c r="W226" s="141"/>
      <c r="X226" s="141"/>
      <c r="Y226" s="141"/>
      <c r="Z226" s="141"/>
    </row>
    <row r="227" spans="1:26" ht="15" thickBot="1" x14ac:dyDescent="0.35">
      <c r="A227" s="141"/>
      <c r="B227" s="141"/>
      <c r="C227" s="141"/>
      <c r="D227" s="141"/>
      <c r="E227" s="141"/>
      <c r="F227" s="141"/>
      <c r="G227" s="141"/>
      <c r="H227" s="141"/>
      <c r="I227" s="141"/>
      <c r="J227" s="141"/>
      <c r="K227" s="141"/>
      <c r="L227" s="141"/>
      <c r="M227" s="141"/>
      <c r="N227" s="141"/>
      <c r="O227" s="141"/>
      <c r="P227" s="141"/>
      <c r="Q227" s="141"/>
      <c r="R227" s="141"/>
      <c r="S227" s="141"/>
      <c r="T227" s="141"/>
      <c r="U227" s="141"/>
      <c r="V227" s="141"/>
      <c r="W227" s="141"/>
      <c r="X227" s="141"/>
      <c r="Y227" s="141"/>
      <c r="Z227" s="141"/>
    </row>
    <row r="228" spans="1:26" ht="15" thickBot="1" x14ac:dyDescent="0.35">
      <c r="A228" s="141"/>
      <c r="B228" s="141"/>
      <c r="C228" s="141"/>
      <c r="D228" s="141"/>
      <c r="E228" s="141"/>
      <c r="F228" s="141"/>
      <c r="G228" s="141"/>
      <c r="H228" s="141"/>
      <c r="I228" s="141"/>
      <c r="J228" s="141"/>
      <c r="K228" s="141"/>
      <c r="L228" s="141"/>
      <c r="M228" s="141"/>
      <c r="N228" s="141"/>
      <c r="O228" s="141"/>
      <c r="P228" s="141"/>
      <c r="Q228" s="141"/>
      <c r="R228" s="141"/>
      <c r="S228" s="141"/>
      <c r="T228" s="141"/>
      <c r="U228" s="141"/>
      <c r="V228" s="141"/>
      <c r="W228" s="141"/>
      <c r="X228" s="141"/>
      <c r="Y228" s="141"/>
      <c r="Z228" s="141"/>
    </row>
    <row r="229" spans="1:26" ht="15" thickBot="1" x14ac:dyDescent="0.35">
      <c r="A229" s="141"/>
      <c r="B229" s="141"/>
      <c r="C229" s="141"/>
      <c r="D229" s="141"/>
      <c r="E229" s="141"/>
      <c r="F229" s="141"/>
      <c r="G229" s="141"/>
      <c r="H229" s="141"/>
      <c r="I229" s="141"/>
      <c r="J229" s="141"/>
      <c r="K229" s="141"/>
      <c r="L229" s="141"/>
      <c r="M229" s="141"/>
      <c r="N229" s="141"/>
      <c r="O229" s="141"/>
      <c r="P229" s="141"/>
      <c r="Q229" s="141"/>
      <c r="R229" s="141"/>
      <c r="S229" s="141"/>
      <c r="T229" s="141"/>
      <c r="U229" s="141"/>
      <c r="V229" s="141"/>
      <c r="W229" s="141"/>
      <c r="X229" s="141"/>
      <c r="Y229" s="141"/>
      <c r="Z229" s="141"/>
    </row>
    <row r="230" spans="1:26" ht="15" thickBot="1" x14ac:dyDescent="0.35">
      <c r="A230" s="141"/>
      <c r="B230" s="141"/>
      <c r="C230" s="141"/>
      <c r="D230" s="141"/>
      <c r="E230" s="141"/>
      <c r="F230" s="141"/>
      <c r="G230" s="141"/>
      <c r="H230" s="141"/>
      <c r="I230" s="141"/>
      <c r="J230" s="141"/>
      <c r="K230" s="141"/>
      <c r="L230" s="141"/>
      <c r="M230" s="141"/>
      <c r="N230" s="141"/>
      <c r="O230" s="141"/>
      <c r="P230" s="141"/>
      <c r="Q230" s="141"/>
      <c r="R230" s="141"/>
      <c r="S230" s="141"/>
      <c r="T230" s="141"/>
      <c r="U230" s="141"/>
      <c r="V230" s="141"/>
      <c r="W230" s="141"/>
      <c r="X230" s="141"/>
      <c r="Y230" s="141"/>
      <c r="Z230" s="141"/>
    </row>
    <row r="231" spans="1:26" ht="15" thickBot="1" x14ac:dyDescent="0.35">
      <c r="A231" s="141"/>
      <c r="B231" s="141"/>
      <c r="C231" s="141"/>
      <c r="D231" s="141"/>
      <c r="E231" s="141"/>
      <c r="F231" s="141"/>
      <c r="G231" s="141"/>
      <c r="H231" s="141"/>
      <c r="I231" s="141"/>
      <c r="J231" s="141"/>
      <c r="K231" s="141"/>
      <c r="L231" s="141"/>
      <c r="M231" s="141"/>
      <c r="N231" s="141"/>
      <c r="O231" s="141"/>
      <c r="P231" s="141"/>
      <c r="Q231" s="141"/>
      <c r="R231" s="141"/>
      <c r="S231" s="141"/>
      <c r="T231" s="141"/>
      <c r="U231" s="141"/>
      <c r="V231" s="141"/>
      <c r="W231" s="141"/>
      <c r="X231" s="141"/>
      <c r="Y231" s="141"/>
      <c r="Z231" s="141"/>
    </row>
    <row r="232" spans="1:26" ht="15" thickBot="1" x14ac:dyDescent="0.35">
      <c r="A232" s="141"/>
      <c r="B232" s="141"/>
      <c r="C232" s="141"/>
      <c r="D232" s="141"/>
      <c r="E232" s="141"/>
      <c r="F232" s="141"/>
      <c r="G232" s="141"/>
      <c r="H232" s="141"/>
      <c r="I232" s="141"/>
      <c r="J232" s="141"/>
      <c r="K232" s="141"/>
      <c r="L232" s="141"/>
      <c r="M232" s="141"/>
      <c r="N232" s="141"/>
      <c r="O232" s="141"/>
      <c r="P232" s="141"/>
      <c r="Q232" s="141"/>
      <c r="R232" s="141"/>
      <c r="S232" s="141"/>
      <c r="T232" s="141"/>
      <c r="U232" s="141"/>
      <c r="V232" s="141"/>
      <c r="W232" s="141"/>
      <c r="X232" s="141"/>
      <c r="Y232" s="141"/>
      <c r="Z232" s="141"/>
    </row>
    <row r="233" spans="1:26" ht="15" thickBot="1" x14ac:dyDescent="0.35">
      <c r="A233" s="141"/>
      <c r="B233" s="141"/>
      <c r="C233" s="141"/>
      <c r="D233" s="141"/>
      <c r="E233" s="141"/>
      <c r="F233" s="141"/>
      <c r="G233" s="141"/>
      <c r="H233" s="141"/>
      <c r="I233" s="141"/>
      <c r="J233" s="141"/>
      <c r="K233" s="141"/>
      <c r="L233" s="141"/>
      <c r="M233" s="141"/>
      <c r="N233" s="141"/>
      <c r="O233" s="141"/>
      <c r="P233" s="141"/>
      <c r="Q233" s="141"/>
      <c r="R233" s="141"/>
      <c r="S233" s="141"/>
      <c r="T233" s="141"/>
      <c r="U233" s="141"/>
      <c r="V233" s="141"/>
      <c r="W233" s="141"/>
      <c r="X233" s="141"/>
      <c r="Y233" s="141"/>
      <c r="Z233" s="141"/>
    </row>
    <row r="234" spans="1:26" ht="15" thickBot="1" x14ac:dyDescent="0.35">
      <c r="A234" s="141"/>
      <c r="B234" s="141"/>
      <c r="C234" s="141"/>
      <c r="D234" s="141"/>
      <c r="E234" s="141"/>
      <c r="F234" s="141"/>
      <c r="G234" s="141"/>
      <c r="H234" s="141"/>
      <c r="I234" s="141"/>
      <c r="J234" s="141"/>
      <c r="K234" s="141"/>
      <c r="L234" s="141"/>
      <c r="M234" s="141"/>
      <c r="N234" s="141"/>
      <c r="O234" s="141"/>
      <c r="P234" s="141"/>
      <c r="Q234" s="141"/>
      <c r="R234" s="141"/>
      <c r="S234" s="141"/>
      <c r="T234" s="141"/>
      <c r="U234" s="141"/>
      <c r="V234" s="141"/>
      <c r="W234" s="141"/>
      <c r="X234" s="141"/>
      <c r="Y234" s="141"/>
      <c r="Z234" s="141"/>
    </row>
    <row r="235" spans="1:26" ht="15" thickBot="1" x14ac:dyDescent="0.35">
      <c r="A235" s="141"/>
      <c r="B235" s="141"/>
      <c r="C235" s="141"/>
      <c r="D235" s="141"/>
      <c r="E235" s="141"/>
      <c r="F235" s="141"/>
      <c r="G235" s="141"/>
      <c r="H235" s="141"/>
      <c r="I235" s="141"/>
      <c r="J235" s="141"/>
      <c r="K235" s="141"/>
      <c r="L235" s="141"/>
      <c r="M235" s="141"/>
      <c r="N235" s="141"/>
      <c r="O235" s="141"/>
      <c r="P235" s="141"/>
      <c r="Q235" s="141"/>
      <c r="R235" s="141"/>
      <c r="S235" s="141"/>
      <c r="T235" s="141"/>
      <c r="U235" s="141"/>
      <c r="V235" s="141"/>
      <c r="W235" s="141"/>
      <c r="X235" s="141"/>
      <c r="Y235" s="141"/>
      <c r="Z235" s="141"/>
    </row>
    <row r="236" spans="1:26" ht="15" thickBot="1" x14ac:dyDescent="0.35">
      <c r="A236" s="141"/>
      <c r="B236" s="141"/>
      <c r="C236" s="141"/>
      <c r="D236" s="141"/>
      <c r="E236" s="141"/>
      <c r="F236" s="141"/>
      <c r="G236" s="141"/>
      <c r="H236" s="141"/>
      <c r="I236" s="141"/>
      <c r="J236" s="141"/>
      <c r="K236" s="141"/>
      <c r="L236" s="141"/>
      <c r="M236" s="141"/>
      <c r="N236" s="141"/>
      <c r="O236" s="141"/>
      <c r="P236" s="141"/>
      <c r="Q236" s="141"/>
      <c r="R236" s="141"/>
      <c r="S236" s="141"/>
      <c r="T236" s="141"/>
      <c r="U236" s="141"/>
      <c r="V236" s="141"/>
      <c r="W236" s="141"/>
      <c r="X236" s="141"/>
      <c r="Y236" s="141"/>
      <c r="Z236" s="141"/>
    </row>
    <row r="237" spans="1:26" ht="15" thickBot="1" x14ac:dyDescent="0.35">
      <c r="A237" s="141"/>
      <c r="B237" s="141"/>
      <c r="C237" s="141"/>
      <c r="D237" s="141"/>
      <c r="E237" s="141"/>
      <c r="F237" s="141"/>
      <c r="G237" s="141"/>
      <c r="H237" s="141"/>
      <c r="I237" s="141"/>
      <c r="J237" s="141"/>
      <c r="K237" s="141"/>
      <c r="L237" s="141"/>
      <c r="M237" s="141"/>
      <c r="N237" s="141"/>
      <c r="O237" s="141"/>
      <c r="P237" s="141"/>
      <c r="Q237" s="141"/>
      <c r="R237" s="141"/>
      <c r="S237" s="141"/>
      <c r="T237" s="141"/>
      <c r="U237" s="141"/>
      <c r="V237" s="141"/>
      <c r="W237" s="141"/>
      <c r="X237" s="141"/>
      <c r="Y237" s="141"/>
      <c r="Z237" s="141"/>
    </row>
    <row r="238" spans="1:26" ht="15" thickBot="1" x14ac:dyDescent="0.35">
      <c r="A238" s="141"/>
      <c r="B238" s="141"/>
      <c r="C238" s="141"/>
      <c r="D238" s="141"/>
      <c r="E238" s="141"/>
      <c r="F238" s="141"/>
      <c r="G238" s="141"/>
      <c r="H238" s="141"/>
      <c r="I238" s="141"/>
      <c r="J238" s="141"/>
      <c r="K238" s="141"/>
      <c r="L238" s="141"/>
      <c r="M238" s="141"/>
      <c r="N238" s="141"/>
      <c r="O238" s="141"/>
      <c r="P238" s="141"/>
      <c r="Q238" s="141"/>
      <c r="R238" s="141"/>
      <c r="S238" s="141"/>
      <c r="T238" s="141"/>
      <c r="U238" s="141"/>
      <c r="V238" s="141"/>
      <c r="W238" s="141"/>
      <c r="X238" s="141"/>
      <c r="Y238" s="141"/>
      <c r="Z238" s="141"/>
    </row>
    <row r="239" spans="1:26" ht="15" thickBot="1" x14ac:dyDescent="0.35">
      <c r="A239" s="141"/>
      <c r="B239" s="141"/>
      <c r="C239" s="141"/>
      <c r="D239" s="141"/>
      <c r="E239" s="141"/>
      <c r="F239" s="141"/>
      <c r="G239" s="141"/>
      <c r="H239" s="141"/>
      <c r="I239" s="141"/>
      <c r="J239" s="141"/>
      <c r="K239" s="141"/>
      <c r="L239" s="141"/>
      <c r="M239" s="141"/>
      <c r="N239" s="141"/>
      <c r="O239" s="141"/>
      <c r="P239" s="141"/>
      <c r="Q239" s="141"/>
      <c r="R239" s="141"/>
      <c r="S239" s="141"/>
      <c r="T239" s="141"/>
      <c r="U239" s="141"/>
      <c r="V239" s="141"/>
      <c r="W239" s="141"/>
      <c r="X239" s="141"/>
      <c r="Y239" s="141"/>
      <c r="Z239" s="141"/>
    </row>
    <row r="240" spans="1:26" ht="15" thickBot="1" x14ac:dyDescent="0.35">
      <c r="A240" s="141"/>
      <c r="B240" s="141"/>
      <c r="C240" s="141"/>
      <c r="D240" s="141"/>
      <c r="E240" s="141"/>
      <c r="F240" s="141"/>
      <c r="G240" s="141"/>
      <c r="H240" s="141"/>
      <c r="I240" s="141"/>
      <c r="J240" s="141"/>
      <c r="K240" s="141"/>
      <c r="L240" s="141"/>
      <c r="M240" s="141"/>
      <c r="N240" s="141"/>
      <c r="O240" s="141"/>
      <c r="P240" s="141"/>
      <c r="Q240" s="141"/>
      <c r="R240" s="141"/>
      <c r="S240" s="141"/>
      <c r="T240" s="141"/>
      <c r="U240" s="141"/>
      <c r="V240" s="141"/>
      <c r="W240" s="141"/>
      <c r="X240" s="141"/>
      <c r="Y240" s="141"/>
      <c r="Z240" s="141"/>
    </row>
    <row r="241" spans="1:26" ht="15" thickBot="1" x14ac:dyDescent="0.35">
      <c r="A241" s="141"/>
      <c r="B241" s="141"/>
      <c r="C241" s="141"/>
      <c r="D241" s="141"/>
      <c r="E241" s="141"/>
      <c r="F241" s="141"/>
      <c r="G241" s="141"/>
      <c r="H241" s="141"/>
      <c r="I241" s="141"/>
      <c r="J241" s="141"/>
      <c r="K241" s="141"/>
      <c r="L241" s="141"/>
      <c r="M241" s="141"/>
      <c r="N241" s="141"/>
      <c r="O241" s="141"/>
      <c r="P241" s="141"/>
      <c r="Q241" s="141"/>
      <c r="R241" s="141"/>
      <c r="S241" s="141"/>
      <c r="T241" s="141"/>
      <c r="U241" s="141"/>
      <c r="V241" s="141"/>
      <c r="W241" s="141"/>
      <c r="X241" s="141"/>
      <c r="Y241" s="141"/>
      <c r="Z241" s="141"/>
    </row>
    <row r="242" spans="1:26" ht="15" thickBot="1" x14ac:dyDescent="0.35">
      <c r="A242" s="141"/>
      <c r="B242" s="141"/>
      <c r="C242" s="141"/>
      <c r="D242" s="141"/>
      <c r="E242" s="141"/>
      <c r="F242" s="141"/>
      <c r="G242" s="141"/>
      <c r="H242" s="141"/>
      <c r="I242" s="141"/>
      <c r="J242" s="141"/>
      <c r="K242" s="141"/>
      <c r="L242" s="141"/>
      <c r="M242" s="141"/>
      <c r="N242" s="141"/>
      <c r="O242" s="141"/>
      <c r="P242" s="141"/>
      <c r="Q242" s="141"/>
      <c r="R242" s="141"/>
      <c r="S242" s="141"/>
      <c r="T242" s="141"/>
      <c r="U242" s="141"/>
      <c r="V242" s="141"/>
      <c r="W242" s="141"/>
      <c r="X242" s="141"/>
      <c r="Y242" s="141"/>
      <c r="Z242" s="141"/>
    </row>
    <row r="243" spans="1:26" ht="15" thickBot="1" x14ac:dyDescent="0.35">
      <c r="A243" s="141"/>
      <c r="B243" s="141"/>
      <c r="C243" s="141"/>
      <c r="D243" s="141"/>
      <c r="E243" s="141"/>
      <c r="F243" s="141"/>
      <c r="G243" s="141"/>
      <c r="H243" s="141"/>
      <c r="I243" s="141"/>
      <c r="J243" s="141"/>
      <c r="K243" s="141"/>
      <c r="L243" s="141"/>
      <c r="M243" s="141"/>
      <c r="N243" s="141"/>
      <c r="O243" s="141"/>
      <c r="P243" s="141"/>
      <c r="Q243" s="141"/>
      <c r="R243" s="141"/>
      <c r="S243" s="141"/>
      <c r="T243" s="141"/>
      <c r="U243" s="141"/>
      <c r="V243" s="141"/>
      <c r="W243" s="141"/>
      <c r="X243" s="141"/>
      <c r="Y243" s="141"/>
      <c r="Z243" s="141"/>
    </row>
    <row r="244" spans="1:26" ht="15" thickBot="1" x14ac:dyDescent="0.35">
      <c r="A244" s="141"/>
      <c r="B244" s="141"/>
      <c r="C244" s="141"/>
      <c r="D244" s="141"/>
      <c r="E244" s="141"/>
      <c r="F244" s="141"/>
      <c r="G244" s="141"/>
      <c r="H244" s="141"/>
      <c r="I244" s="141"/>
      <c r="J244" s="141"/>
      <c r="K244" s="141"/>
      <c r="L244" s="141"/>
      <c r="M244" s="141"/>
      <c r="N244" s="141"/>
      <c r="O244" s="141"/>
      <c r="P244" s="141"/>
      <c r="Q244" s="141"/>
      <c r="R244" s="141"/>
      <c r="S244" s="141"/>
      <c r="T244" s="141"/>
      <c r="U244" s="141"/>
      <c r="V244" s="141"/>
      <c r="W244" s="141"/>
      <c r="X244" s="141"/>
      <c r="Y244" s="141"/>
      <c r="Z244" s="141"/>
    </row>
    <row r="245" spans="1:26" ht="15" thickBot="1" x14ac:dyDescent="0.35">
      <c r="A245" s="141"/>
      <c r="B245" s="141"/>
      <c r="C245" s="141"/>
      <c r="D245" s="141"/>
      <c r="E245" s="141"/>
      <c r="F245" s="141"/>
      <c r="G245" s="141"/>
      <c r="H245" s="141"/>
      <c r="I245" s="141"/>
      <c r="J245" s="141"/>
      <c r="K245" s="141"/>
      <c r="L245" s="141"/>
      <c r="M245" s="141"/>
      <c r="N245" s="141"/>
      <c r="O245" s="141"/>
      <c r="P245" s="141"/>
      <c r="Q245" s="141"/>
      <c r="R245" s="141"/>
      <c r="S245" s="141"/>
      <c r="T245" s="141"/>
      <c r="U245" s="141"/>
      <c r="V245" s="141"/>
      <c r="W245" s="141"/>
      <c r="X245" s="141"/>
      <c r="Y245" s="141"/>
      <c r="Z245" s="141"/>
    </row>
    <row r="246" spans="1:26" ht="15" thickBot="1" x14ac:dyDescent="0.35">
      <c r="A246" s="141"/>
      <c r="B246" s="141"/>
      <c r="C246" s="141"/>
      <c r="D246" s="141"/>
      <c r="E246" s="141"/>
      <c r="F246" s="141"/>
      <c r="G246" s="141"/>
      <c r="H246" s="141"/>
      <c r="I246" s="141"/>
      <c r="J246" s="141"/>
      <c r="K246" s="141"/>
      <c r="L246" s="141"/>
      <c r="M246" s="141"/>
      <c r="N246" s="141"/>
      <c r="O246" s="141"/>
      <c r="P246" s="141"/>
      <c r="Q246" s="141"/>
      <c r="R246" s="141"/>
      <c r="S246" s="141"/>
      <c r="T246" s="141"/>
      <c r="U246" s="141"/>
      <c r="V246" s="141"/>
      <c r="W246" s="141"/>
      <c r="X246" s="141"/>
      <c r="Y246" s="141"/>
      <c r="Z246" s="141"/>
    </row>
    <row r="247" spans="1:26" ht="15" thickBot="1" x14ac:dyDescent="0.35">
      <c r="A247" s="141"/>
      <c r="B247" s="141"/>
      <c r="C247" s="141"/>
      <c r="D247" s="141"/>
      <c r="E247" s="141"/>
      <c r="F247" s="141"/>
      <c r="G247" s="141"/>
      <c r="H247" s="141"/>
      <c r="I247" s="141"/>
      <c r="J247" s="141"/>
      <c r="K247" s="141"/>
      <c r="L247" s="141"/>
      <c r="M247" s="141"/>
      <c r="N247" s="141"/>
      <c r="O247" s="141"/>
      <c r="P247" s="141"/>
      <c r="Q247" s="141"/>
      <c r="R247" s="141"/>
      <c r="S247" s="141"/>
      <c r="T247" s="141"/>
      <c r="U247" s="141"/>
      <c r="V247" s="141"/>
      <c r="W247" s="141"/>
      <c r="X247" s="141"/>
      <c r="Y247" s="141"/>
      <c r="Z247" s="141"/>
    </row>
    <row r="248" spans="1:26" ht="15" thickBot="1" x14ac:dyDescent="0.35">
      <c r="A248" s="141"/>
      <c r="B248" s="141"/>
      <c r="C248" s="141"/>
      <c r="D248" s="141"/>
      <c r="E248" s="141"/>
      <c r="F248" s="141"/>
      <c r="G248" s="141"/>
      <c r="H248" s="141"/>
      <c r="I248" s="141"/>
      <c r="J248" s="141"/>
      <c r="K248" s="141"/>
      <c r="L248" s="141"/>
      <c r="M248" s="141"/>
      <c r="N248" s="141"/>
      <c r="O248" s="141"/>
      <c r="P248" s="141"/>
      <c r="Q248" s="141"/>
      <c r="R248" s="141"/>
      <c r="S248" s="141"/>
      <c r="T248" s="141"/>
      <c r="U248" s="141"/>
      <c r="V248" s="141"/>
      <c r="W248" s="141"/>
      <c r="X248" s="141"/>
      <c r="Y248" s="141"/>
      <c r="Z248" s="141"/>
    </row>
    <row r="249" spans="1:26" ht="15" thickBot="1" x14ac:dyDescent="0.35">
      <c r="A249" s="141"/>
      <c r="B249" s="141"/>
      <c r="C249" s="141"/>
      <c r="D249" s="141"/>
      <c r="E249" s="141"/>
      <c r="F249" s="141"/>
      <c r="G249" s="141"/>
      <c r="H249" s="141"/>
      <c r="I249" s="141"/>
      <c r="J249" s="141"/>
      <c r="K249" s="141"/>
      <c r="L249" s="141"/>
      <c r="M249" s="141"/>
      <c r="N249" s="141"/>
      <c r="O249" s="141"/>
      <c r="P249" s="141"/>
      <c r="Q249" s="141"/>
      <c r="R249" s="141"/>
      <c r="S249" s="141"/>
      <c r="T249" s="141"/>
      <c r="U249" s="141"/>
      <c r="V249" s="141"/>
      <c r="W249" s="141"/>
      <c r="X249" s="141"/>
      <c r="Y249" s="141"/>
      <c r="Z249" s="141"/>
    </row>
    <row r="250" spans="1:26" ht="15" thickBot="1" x14ac:dyDescent="0.35">
      <c r="A250" s="141"/>
      <c r="B250" s="141"/>
      <c r="C250" s="141"/>
      <c r="D250" s="141"/>
      <c r="E250" s="141"/>
      <c r="F250" s="141"/>
      <c r="G250" s="141"/>
      <c r="H250" s="141"/>
      <c r="I250" s="141"/>
      <c r="J250" s="141"/>
      <c r="K250" s="141"/>
      <c r="L250" s="141"/>
      <c r="M250" s="141"/>
      <c r="N250" s="141"/>
      <c r="O250" s="141"/>
      <c r="P250" s="141"/>
      <c r="Q250" s="141"/>
      <c r="R250" s="141"/>
      <c r="S250" s="141"/>
      <c r="T250" s="141"/>
      <c r="U250" s="141"/>
      <c r="V250" s="141"/>
      <c r="W250" s="141"/>
      <c r="X250" s="141"/>
      <c r="Y250" s="141"/>
      <c r="Z250" s="141"/>
    </row>
    <row r="251" spans="1:26" ht="15" thickBot="1" x14ac:dyDescent="0.35">
      <c r="A251" s="141"/>
      <c r="B251" s="141"/>
      <c r="C251" s="141"/>
      <c r="D251" s="141"/>
      <c r="E251" s="141"/>
      <c r="F251" s="141"/>
      <c r="G251" s="141"/>
      <c r="H251" s="141"/>
      <c r="I251" s="141"/>
      <c r="J251" s="141"/>
      <c r="K251" s="141"/>
      <c r="L251" s="141"/>
      <c r="M251" s="141"/>
      <c r="N251" s="141"/>
      <c r="O251" s="141"/>
      <c r="P251" s="141"/>
      <c r="Q251" s="141"/>
      <c r="R251" s="141"/>
      <c r="S251" s="141"/>
      <c r="T251" s="141"/>
      <c r="U251" s="141"/>
      <c r="V251" s="141"/>
      <c r="W251" s="141"/>
      <c r="X251" s="141"/>
      <c r="Y251" s="141"/>
      <c r="Z251" s="141"/>
    </row>
    <row r="252" spans="1:26" ht="15" thickBot="1" x14ac:dyDescent="0.35">
      <c r="A252" s="141"/>
      <c r="B252" s="141"/>
      <c r="C252" s="141"/>
      <c r="D252" s="141"/>
      <c r="E252" s="141"/>
      <c r="F252" s="141"/>
      <c r="G252" s="141"/>
      <c r="H252" s="141"/>
      <c r="I252" s="141"/>
      <c r="J252" s="141"/>
      <c r="K252" s="141"/>
      <c r="L252" s="141"/>
      <c r="M252" s="141"/>
      <c r="N252" s="141"/>
      <c r="O252" s="141"/>
      <c r="P252" s="141"/>
      <c r="Q252" s="141"/>
      <c r="R252" s="141"/>
      <c r="S252" s="141"/>
      <c r="T252" s="141"/>
      <c r="U252" s="141"/>
      <c r="V252" s="141"/>
      <c r="W252" s="141"/>
      <c r="X252" s="141"/>
      <c r="Y252" s="141"/>
      <c r="Z252" s="141"/>
    </row>
    <row r="253" spans="1:26" ht="15" thickBot="1" x14ac:dyDescent="0.35">
      <c r="A253" s="141"/>
      <c r="B253" s="141"/>
      <c r="C253" s="141"/>
      <c r="D253" s="141"/>
      <c r="E253" s="141"/>
      <c r="F253" s="141"/>
      <c r="G253" s="141"/>
      <c r="H253" s="141"/>
      <c r="I253" s="141"/>
      <c r="J253" s="141"/>
      <c r="K253" s="141"/>
      <c r="L253" s="141"/>
      <c r="M253" s="141"/>
      <c r="N253" s="141"/>
      <c r="O253" s="141"/>
      <c r="P253" s="141"/>
      <c r="Q253" s="141"/>
      <c r="R253" s="141"/>
      <c r="S253" s="141"/>
      <c r="T253" s="141"/>
      <c r="U253" s="141"/>
      <c r="V253" s="141"/>
      <c r="W253" s="141"/>
      <c r="X253" s="141"/>
      <c r="Y253" s="141"/>
      <c r="Z253" s="141"/>
    </row>
    <row r="254" spans="1:26" ht="15" thickBot="1" x14ac:dyDescent="0.35">
      <c r="A254" s="141"/>
      <c r="B254" s="141"/>
      <c r="C254" s="141"/>
      <c r="D254" s="141"/>
      <c r="E254" s="141"/>
      <c r="F254" s="141"/>
      <c r="G254" s="141"/>
      <c r="H254" s="141"/>
      <c r="I254" s="141"/>
      <c r="J254" s="141"/>
      <c r="K254" s="141"/>
      <c r="L254" s="141"/>
      <c r="M254" s="141"/>
      <c r="N254" s="141"/>
      <c r="O254" s="141"/>
      <c r="P254" s="141"/>
      <c r="Q254" s="141"/>
      <c r="R254" s="141"/>
      <c r="S254" s="141"/>
      <c r="T254" s="141"/>
      <c r="U254" s="141"/>
      <c r="V254" s="141"/>
      <c r="W254" s="141"/>
      <c r="X254" s="141"/>
      <c r="Y254" s="141"/>
      <c r="Z254" s="141"/>
    </row>
    <row r="255" spans="1:26" ht="15" thickBot="1" x14ac:dyDescent="0.35">
      <c r="A255" s="141"/>
      <c r="B255" s="141"/>
      <c r="C255" s="141"/>
      <c r="D255" s="141"/>
      <c r="E255" s="141"/>
      <c r="F255" s="141"/>
      <c r="G255" s="141"/>
      <c r="H255" s="141"/>
      <c r="I255" s="141"/>
      <c r="J255" s="141"/>
      <c r="K255" s="141"/>
      <c r="L255" s="141"/>
      <c r="M255" s="141"/>
      <c r="N255" s="141"/>
      <c r="O255" s="141"/>
      <c r="P255" s="141"/>
      <c r="Q255" s="141"/>
      <c r="R255" s="141"/>
      <c r="S255" s="141"/>
      <c r="T255" s="141"/>
      <c r="U255" s="141"/>
      <c r="V255" s="141"/>
      <c r="W255" s="141"/>
      <c r="X255" s="141"/>
      <c r="Y255" s="141"/>
      <c r="Z255" s="141"/>
    </row>
    <row r="256" spans="1:26" ht="15" thickBot="1" x14ac:dyDescent="0.35">
      <c r="A256" s="141"/>
      <c r="B256" s="141"/>
      <c r="C256" s="141"/>
      <c r="D256" s="141"/>
      <c r="E256" s="141"/>
      <c r="F256" s="141"/>
      <c r="G256" s="141"/>
      <c r="H256" s="141"/>
      <c r="I256" s="141"/>
      <c r="J256" s="141"/>
      <c r="K256" s="141"/>
      <c r="L256" s="141"/>
      <c r="M256" s="141"/>
      <c r="N256" s="141"/>
      <c r="O256" s="141"/>
      <c r="P256" s="141"/>
      <c r="Q256" s="141"/>
      <c r="R256" s="141"/>
      <c r="S256" s="141"/>
      <c r="T256" s="141"/>
      <c r="U256" s="141"/>
      <c r="V256" s="141"/>
      <c r="W256" s="141"/>
      <c r="X256" s="141"/>
      <c r="Y256" s="141"/>
      <c r="Z256" s="141"/>
    </row>
    <row r="257" spans="1:26" ht="15" thickBot="1" x14ac:dyDescent="0.35">
      <c r="A257" s="141"/>
      <c r="B257" s="141"/>
      <c r="C257" s="141"/>
      <c r="D257" s="141"/>
      <c r="E257" s="141"/>
      <c r="F257" s="141"/>
      <c r="G257" s="141"/>
      <c r="H257" s="141"/>
      <c r="I257" s="141"/>
      <c r="J257" s="141"/>
      <c r="K257" s="141"/>
      <c r="L257" s="141"/>
      <c r="M257" s="141"/>
      <c r="N257" s="141"/>
      <c r="O257" s="141"/>
      <c r="P257" s="141"/>
      <c r="Q257" s="141"/>
      <c r="R257" s="141"/>
      <c r="S257" s="141"/>
      <c r="T257" s="141"/>
      <c r="U257" s="141"/>
      <c r="V257" s="141"/>
      <c r="W257" s="141"/>
      <c r="X257" s="141"/>
      <c r="Y257" s="141"/>
      <c r="Z257" s="141"/>
    </row>
    <row r="258" spans="1:26" ht="15" thickBot="1" x14ac:dyDescent="0.35">
      <c r="A258" s="141"/>
      <c r="B258" s="141"/>
      <c r="C258" s="141"/>
      <c r="D258" s="141"/>
      <c r="E258" s="141"/>
      <c r="F258" s="141"/>
      <c r="G258" s="141"/>
      <c r="H258" s="141"/>
      <c r="I258" s="141"/>
      <c r="J258" s="141"/>
      <c r="K258" s="141"/>
      <c r="L258" s="141"/>
      <c r="M258" s="141"/>
      <c r="N258" s="141"/>
      <c r="O258" s="141"/>
      <c r="P258" s="141"/>
      <c r="Q258" s="141"/>
      <c r="R258" s="141"/>
      <c r="S258" s="141"/>
      <c r="T258" s="141"/>
      <c r="U258" s="141"/>
      <c r="V258" s="141"/>
      <c r="W258" s="141"/>
      <c r="X258" s="141"/>
      <c r="Y258" s="141"/>
      <c r="Z258" s="141"/>
    </row>
    <row r="259" spans="1:26" ht="15" thickBot="1" x14ac:dyDescent="0.35">
      <c r="A259" s="141"/>
      <c r="B259" s="141"/>
      <c r="C259" s="141"/>
      <c r="D259" s="141"/>
      <c r="E259" s="141"/>
      <c r="F259" s="141"/>
      <c r="G259" s="141"/>
      <c r="H259" s="141"/>
      <c r="I259" s="141"/>
      <c r="J259" s="141"/>
      <c r="K259" s="141"/>
      <c r="L259" s="141"/>
      <c r="M259" s="141"/>
      <c r="N259" s="141"/>
      <c r="O259" s="141"/>
      <c r="P259" s="141"/>
      <c r="Q259" s="141"/>
      <c r="R259" s="141"/>
      <c r="S259" s="141"/>
      <c r="T259" s="141"/>
      <c r="U259" s="141"/>
      <c r="V259" s="141"/>
      <c r="W259" s="141"/>
      <c r="X259" s="141"/>
      <c r="Y259" s="141"/>
      <c r="Z259" s="141"/>
    </row>
    <row r="260" spans="1:26" ht="15" thickBot="1" x14ac:dyDescent="0.35">
      <c r="A260" s="141"/>
      <c r="B260" s="141"/>
      <c r="C260" s="141"/>
      <c r="D260" s="141"/>
      <c r="E260" s="141"/>
      <c r="F260" s="141"/>
      <c r="G260" s="141"/>
      <c r="H260" s="141"/>
      <c r="I260" s="141"/>
      <c r="J260" s="141"/>
      <c r="K260" s="141"/>
      <c r="L260" s="141"/>
      <c r="M260" s="141"/>
      <c r="N260" s="141"/>
      <c r="O260" s="141"/>
      <c r="P260" s="141"/>
      <c r="Q260" s="141"/>
      <c r="R260" s="141"/>
      <c r="S260" s="141"/>
      <c r="T260" s="141"/>
      <c r="U260" s="141"/>
      <c r="V260" s="141"/>
      <c r="W260" s="141"/>
      <c r="X260" s="141"/>
      <c r="Y260" s="141"/>
      <c r="Z260" s="141"/>
    </row>
    <row r="261" spans="1:26" ht="15" thickBot="1" x14ac:dyDescent="0.35">
      <c r="A261" s="141"/>
      <c r="B261" s="141"/>
      <c r="C261" s="141"/>
      <c r="D261" s="141"/>
      <c r="E261" s="141"/>
      <c r="F261" s="141"/>
      <c r="G261" s="141"/>
      <c r="H261" s="141"/>
      <c r="I261" s="141"/>
      <c r="J261" s="141"/>
      <c r="K261" s="141"/>
      <c r="L261" s="141"/>
      <c r="M261" s="141"/>
      <c r="N261" s="141"/>
      <c r="O261" s="141"/>
      <c r="P261" s="141"/>
      <c r="Q261" s="141"/>
      <c r="R261" s="141"/>
      <c r="S261" s="141"/>
      <c r="T261" s="141"/>
      <c r="U261" s="141"/>
      <c r="V261" s="141"/>
      <c r="W261" s="141"/>
      <c r="X261" s="141"/>
      <c r="Y261" s="141"/>
      <c r="Z261" s="141"/>
    </row>
    <row r="262" spans="1:26" ht="15" thickBot="1" x14ac:dyDescent="0.35">
      <c r="A262" s="141"/>
      <c r="B262" s="141"/>
      <c r="C262" s="141"/>
      <c r="D262" s="141"/>
      <c r="E262" s="141"/>
      <c r="F262" s="141"/>
      <c r="G262" s="141"/>
      <c r="H262" s="141"/>
      <c r="I262" s="141"/>
      <c r="J262" s="141"/>
      <c r="K262" s="141"/>
      <c r="L262" s="141"/>
      <c r="M262" s="141"/>
      <c r="N262" s="141"/>
      <c r="O262" s="141"/>
      <c r="P262" s="141"/>
      <c r="Q262" s="141"/>
      <c r="R262" s="141"/>
      <c r="S262" s="141"/>
      <c r="T262" s="141"/>
      <c r="U262" s="141"/>
      <c r="V262" s="141"/>
      <c r="W262" s="141"/>
      <c r="X262" s="141"/>
      <c r="Y262" s="141"/>
      <c r="Z262" s="141"/>
    </row>
    <row r="263" spans="1:26" ht="15" thickBot="1" x14ac:dyDescent="0.35">
      <c r="A263" s="141"/>
      <c r="B263" s="141"/>
      <c r="C263" s="141"/>
      <c r="D263" s="141"/>
      <c r="E263" s="141"/>
      <c r="F263" s="141"/>
      <c r="G263" s="141"/>
      <c r="H263" s="141"/>
      <c r="I263" s="141"/>
      <c r="J263" s="141"/>
      <c r="K263" s="141"/>
      <c r="L263" s="141"/>
      <c r="M263" s="141"/>
      <c r="N263" s="141"/>
      <c r="O263" s="141"/>
      <c r="P263" s="141"/>
      <c r="Q263" s="141"/>
      <c r="R263" s="141"/>
      <c r="S263" s="141"/>
      <c r="T263" s="141"/>
      <c r="U263" s="141"/>
      <c r="V263" s="141"/>
      <c r="W263" s="141"/>
      <c r="X263" s="141"/>
      <c r="Y263" s="141"/>
      <c r="Z263" s="141"/>
    </row>
    <row r="264" spans="1:26" ht="15" thickBot="1" x14ac:dyDescent="0.35">
      <c r="A264" s="141"/>
      <c r="B264" s="141"/>
      <c r="C264" s="141"/>
      <c r="D264" s="141"/>
      <c r="E264" s="141"/>
      <c r="F264" s="141"/>
      <c r="G264" s="141"/>
      <c r="H264" s="141"/>
      <c r="I264" s="141"/>
      <c r="J264" s="141"/>
      <c r="K264" s="141"/>
      <c r="L264" s="141"/>
      <c r="M264" s="141"/>
      <c r="N264" s="141"/>
      <c r="O264" s="141"/>
      <c r="P264" s="141"/>
      <c r="Q264" s="141"/>
      <c r="R264" s="141"/>
      <c r="S264" s="141"/>
      <c r="T264" s="141"/>
      <c r="U264" s="141"/>
      <c r="V264" s="141"/>
      <c r="W264" s="141"/>
      <c r="X264" s="141"/>
      <c r="Y264" s="141"/>
      <c r="Z264" s="141"/>
    </row>
    <row r="265" spans="1:26" ht="15" thickBot="1" x14ac:dyDescent="0.35">
      <c r="A265" s="141"/>
      <c r="B265" s="141"/>
      <c r="C265" s="141"/>
      <c r="D265" s="141"/>
      <c r="E265" s="141"/>
      <c r="F265" s="141"/>
      <c r="G265" s="141"/>
      <c r="H265" s="141"/>
      <c r="I265" s="141"/>
      <c r="J265" s="141"/>
      <c r="K265" s="141"/>
      <c r="L265" s="141"/>
      <c r="M265" s="141"/>
      <c r="N265" s="141"/>
      <c r="O265" s="141"/>
      <c r="P265" s="141"/>
      <c r="Q265" s="141"/>
      <c r="R265" s="141"/>
      <c r="S265" s="141"/>
      <c r="T265" s="141"/>
      <c r="U265" s="141"/>
      <c r="V265" s="141"/>
      <c r="W265" s="141"/>
      <c r="X265" s="141"/>
      <c r="Y265" s="141"/>
      <c r="Z265" s="141"/>
    </row>
    <row r="266" spans="1:26" ht="15" thickBot="1" x14ac:dyDescent="0.35">
      <c r="A266" s="141"/>
      <c r="B266" s="141"/>
      <c r="C266" s="141"/>
      <c r="D266" s="141"/>
      <c r="E266" s="141"/>
      <c r="F266" s="141"/>
      <c r="G266" s="141"/>
      <c r="H266" s="141"/>
      <c r="I266" s="141"/>
      <c r="J266" s="141"/>
      <c r="K266" s="141"/>
      <c r="L266" s="141"/>
      <c r="M266" s="141"/>
      <c r="N266" s="141"/>
      <c r="O266" s="141"/>
      <c r="P266" s="141"/>
      <c r="Q266" s="141"/>
      <c r="R266" s="141"/>
      <c r="S266" s="141"/>
      <c r="T266" s="141"/>
      <c r="U266" s="141"/>
      <c r="V266" s="141"/>
      <c r="W266" s="141"/>
      <c r="X266" s="141"/>
      <c r="Y266" s="141"/>
      <c r="Z266" s="141"/>
    </row>
    <row r="267" spans="1:26" ht="15" thickBot="1" x14ac:dyDescent="0.35">
      <c r="A267" s="141"/>
      <c r="B267" s="141"/>
      <c r="C267" s="141"/>
      <c r="D267" s="141"/>
      <c r="E267" s="141"/>
      <c r="F267" s="141"/>
      <c r="G267" s="141"/>
      <c r="H267" s="141"/>
      <c r="I267" s="141"/>
      <c r="J267" s="141"/>
      <c r="K267" s="141"/>
      <c r="L267" s="141"/>
      <c r="M267" s="141"/>
      <c r="N267" s="141"/>
      <c r="O267" s="141"/>
      <c r="P267" s="141"/>
      <c r="Q267" s="141"/>
      <c r="R267" s="141"/>
      <c r="S267" s="141"/>
      <c r="T267" s="141"/>
      <c r="U267" s="141"/>
      <c r="V267" s="141"/>
      <c r="W267" s="141"/>
      <c r="X267" s="141"/>
      <c r="Y267" s="141"/>
      <c r="Z267" s="141"/>
    </row>
    <row r="268" spans="1:26" ht="15" thickBot="1" x14ac:dyDescent="0.35">
      <c r="A268" s="141"/>
      <c r="B268" s="141"/>
      <c r="C268" s="141"/>
      <c r="D268" s="141"/>
      <c r="E268" s="141"/>
      <c r="F268" s="141"/>
      <c r="G268" s="141"/>
      <c r="H268" s="141"/>
      <c r="I268" s="141"/>
      <c r="J268" s="141"/>
      <c r="K268" s="141"/>
      <c r="L268" s="141"/>
      <c r="M268" s="141"/>
      <c r="N268" s="141"/>
      <c r="O268" s="141"/>
      <c r="P268" s="141"/>
      <c r="Q268" s="141"/>
      <c r="R268" s="141"/>
      <c r="S268" s="141"/>
      <c r="T268" s="141"/>
      <c r="U268" s="141"/>
      <c r="V268" s="141"/>
      <c r="W268" s="141"/>
      <c r="X268" s="141"/>
      <c r="Y268" s="141"/>
      <c r="Z268" s="141"/>
    </row>
    <row r="269" spans="1:26" ht="15" thickBot="1" x14ac:dyDescent="0.35">
      <c r="A269" s="141"/>
      <c r="B269" s="141"/>
      <c r="C269" s="141"/>
      <c r="D269" s="141"/>
      <c r="E269" s="141"/>
      <c r="F269" s="141"/>
      <c r="G269" s="141"/>
      <c r="H269" s="141"/>
      <c r="I269" s="141"/>
      <c r="J269" s="141"/>
      <c r="K269" s="141"/>
      <c r="L269" s="141"/>
      <c r="M269" s="141"/>
      <c r="N269" s="141"/>
      <c r="O269" s="141"/>
      <c r="P269" s="141"/>
      <c r="Q269" s="141"/>
      <c r="R269" s="141"/>
      <c r="S269" s="141"/>
      <c r="T269" s="141"/>
      <c r="U269" s="141"/>
      <c r="V269" s="141"/>
      <c r="W269" s="141"/>
      <c r="X269" s="141"/>
      <c r="Y269" s="141"/>
      <c r="Z269" s="141"/>
    </row>
    <row r="270" spans="1:26" ht="15" thickBot="1" x14ac:dyDescent="0.35">
      <c r="A270" s="141"/>
      <c r="B270" s="141"/>
      <c r="C270" s="141"/>
      <c r="D270" s="141"/>
      <c r="E270" s="141"/>
      <c r="F270" s="141"/>
      <c r="G270" s="141"/>
      <c r="H270" s="141"/>
      <c r="I270" s="141"/>
      <c r="J270" s="141"/>
      <c r="K270" s="141"/>
      <c r="L270" s="141"/>
      <c r="M270" s="141"/>
      <c r="N270" s="141"/>
      <c r="O270" s="141"/>
      <c r="P270" s="141"/>
      <c r="Q270" s="141"/>
      <c r="R270" s="141"/>
      <c r="S270" s="141"/>
      <c r="T270" s="141"/>
      <c r="U270" s="141"/>
      <c r="V270" s="141"/>
      <c r="W270" s="141"/>
      <c r="X270" s="141"/>
      <c r="Y270" s="141"/>
      <c r="Z270" s="141"/>
    </row>
    <row r="271" spans="1:26" ht="15" thickBot="1" x14ac:dyDescent="0.35">
      <c r="A271" s="141"/>
      <c r="B271" s="141"/>
      <c r="C271" s="141"/>
      <c r="D271" s="141"/>
      <c r="E271" s="141"/>
      <c r="F271" s="141"/>
      <c r="G271" s="141"/>
      <c r="H271" s="141"/>
      <c r="I271" s="141"/>
      <c r="J271" s="141"/>
      <c r="K271" s="141"/>
      <c r="L271" s="141"/>
      <c r="M271" s="141"/>
      <c r="N271" s="141"/>
      <c r="O271" s="141"/>
      <c r="P271" s="141"/>
      <c r="Q271" s="141"/>
      <c r="R271" s="141"/>
      <c r="S271" s="141"/>
      <c r="T271" s="141"/>
      <c r="U271" s="141"/>
      <c r="V271" s="141"/>
      <c r="W271" s="141"/>
      <c r="X271" s="141"/>
      <c r="Y271" s="141"/>
      <c r="Z271" s="141"/>
    </row>
    <row r="272" spans="1:26" ht="15" thickBot="1" x14ac:dyDescent="0.35">
      <c r="A272" s="141"/>
      <c r="B272" s="141"/>
      <c r="C272" s="141"/>
      <c r="D272" s="141"/>
      <c r="E272" s="141"/>
      <c r="F272" s="141"/>
      <c r="G272" s="141"/>
      <c r="H272" s="141"/>
      <c r="I272" s="141"/>
      <c r="J272" s="141"/>
      <c r="K272" s="141"/>
      <c r="L272" s="141"/>
      <c r="M272" s="141"/>
      <c r="N272" s="141"/>
      <c r="O272" s="141"/>
      <c r="P272" s="141"/>
      <c r="Q272" s="141"/>
      <c r="R272" s="141"/>
      <c r="S272" s="141"/>
      <c r="T272" s="141"/>
      <c r="U272" s="141"/>
      <c r="V272" s="141"/>
      <c r="W272" s="141"/>
      <c r="X272" s="141"/>
      <c r="Y272" s="141"/>
      <c r="Z272" s="141"/>
    </row>
    <row r="273" spans="1:26" ht="15" thickBot="1" x14ac:dyDescent="0.35">
      <c r="A273" s="141"/>
      <c r="B273" s="141"/>
      <c r="C273" s="141"/>
      <c r="D273" s="141"/>
      <c r="E273" s="141"/>
      <c r="F273" s="141"/>
      <c r="G273" s="141"/>
      <c r="H273" s="141"/>
      <c r="I273" s="141"/>
      <c r="J273" s="141"/>
      <c r="K273" s="141"/>
      <c r="L273" s="141"/>
      <c r="M273" s="141"/>
      <c r="N273" s="141"/>
      <c r="O273" s="141"/>
      <c r="P273" s="141"/>
      <c r="Q273" s="141"/>
      <c r="R273" s="141"/>
      <c r="S273" s="141"/>
      <c r="T273" s="141"/>
      <c r="U273" s="141"/>
      <c r="V273" s="141"/>
      <c r="W273" s="141"/>
      <c r="X273" s="141"/>
      <c r="Y273" s="141"/>
      <c r="Z273" s="141"/>
    </row>
    <row r="274" spans="1:26" ht="15" thickBot="1" x14ac:dyDescent="0.35">
      <c r="A274" s="141"/>
      <c r="B274" s="141"/>
      <c r="C274" s="141"/>
      <c r="D274" s="141"/>
      <c r="E274" s="141"/>
      <c r="F274" s="141"/>
      <c r="G274" s="141"/>
      <c r="H274" s="141"/>
      <c r="I274" s="141"/>
      <c r="J274" s="141"/>
      <c r="K274" s="141"/>
      <c r="L274" s="141"/>
      <c r="M274" s="141"/>
      <c r="N274" s="141"/>
      <c r="O274" s="141"/>
      <c r="P274" s="141"/>
      <c r="Q274" s="141"/>
      <c r="R274" s="141"/>
      <c r="S274" s="141"/>
      <c r="T274" s="141"/>
      <c r="U274" s="141"/>
      <c r="V274" s="141"/>
      <c r="W274" s="141"/>
      <c r="X274" s="141"/>
      <c r="Y274" s="141"/>
      <c r="Z274" s="141"/>
    </row>
    <row r="275" spans="1:26" ht="15" thickBot="1" x14ac:dyDescent="0.35">
      <c r="A275" s="141"/>
      <c r="B275" s="141"/>
      <c r="C275" s="141"/>
      <c r="D275" s="141"/>
      <c r="E275" s="141"/>
      <c r="F275" s="141"/>
      <c r="G275" s="141"/>
      <c r="H275" s="141"/>
      <c r="I275" s="141"/>
      <c r="J275" s="141"/>
      <c r="K275" s="141"/>
      <c r="L275" s="141"/>
      <c r="M275" s="141"/>
      <c r="N275" s="141"/>
      <c r="O275" s="141"/>
      <c r="P275" s="141"/>
      <c r="Q275" s="141"/>
      <c r="R275" s="141"/>
      <c r="S275" s="141"/>
      <c r="T275" s="141"/>
      <c r="U275" s="141"/>
      <c r="V275" s="141"/>
      <c r="W275" s="141"/>
      <c r="X275" s="141"/>
      <c r="Y275" s="141"/>
      <c r="Z275" s="141"/>
    </row>
    <row r="276" spans="1:26" ht="15" thickBot="1" x14ac:dyDescent="0.35">
      <c r="A276" s="141"/>
      <c r="B276" s="141"/>
      <c r="C276" s="141"/>
      <c r="D276" s="141"/>
      <c r="E276" s="141"/>
      <c r="F276" s="141"/>
      <c r="G276" s="141"/>
      <c r="H276" s="141"/>
      <c r="I276" s="141"/>
      <c r="J276" s="141"/>
      <c r="K276" s="141"/>
      <c r="L276" s="141"/>
      <c r="M276" s="141"/>
      <c r="N276" s="141"/>
      <c r="O276" s="141"/>
      <c r="P276" s="141"/>
      <c r="Q276" s="141"/>
      <c r="R276" s="141"/>
      <c r="S276" s="141"/>
      <c r="T276" s="141"/>
      <c r="U276" s="141"/>
      <c r="V276" s="141"/>
      <c r="W276" s="141"/>
      <c r="X276" s="141"/>
      <c r="Y276" s="141"/>
      <c r="Z276" s="141"/>
    </row>
    <row r="277" spans="1:26" ht="15" thickBot="1" x14ac:dyDescent="0.35">
      <c r="A277" s="141"/>
      <c r="B277" s="141"/>
      <c r="C277" s="141"/>
      <c r="D277" s="141"/>
      <c r="E277" s="141"/>
      <c r="F277" s="141"/>
      <c r="G277" s="141"/>
      <c r="H277" s="141"/>
      <c r="I277" s="141"/>
      <c r="J277" s="141"/>
      <c r="K277" s="141"/>
      <c r="L277" s="141"/>
      <c r="M277" s="141"/>
      <c r="N277" s="141"/>
      <c r="O277" s="141"/>
      <c r="P277" s="141"/>
      <c r="Q277" s="141"/>
      <c r="R277" s="141"/>
      <c r="S277" s="141"/>
      <c r="T277" s="141"/>
      <c r="U277" s="141"/>
      <c r="V277" s="141"/>
      <c r="W277" s="141"/>
      <c r="X277" s="141"/>
      <c r="Y277" s="141"/>
      <c r="Z277" s="141"/>
    </row>
    <row r="278" spans="1:26" ht="15" thickBot="1" x14ac:dyDescent="0.35">
      <c r="A278" s="141"/>
      <c r="B278" s="141"/>
      <c r="C278" s="141"/>
      <c r="D278" s="141"/>
      <c r="E278" s="141"/>
      <c r="F278" s="141"/>
      <c r="G278" s="141"/>
      <c r="H278" s="141"/>
      <c r="I278" s="141"/>
      <c r="J278" s="141"/>
      <c r="K278" s="141"/>
      <c r="L278" s="141"/>
      <c r="M278" s="141"/>
      <c r="N278" s="141"/>
      <c r="O278" s="141"/>
      <c r="P278" s="141"/>
      <c r="Q278" s="141"/>
      <c r="R278" s="141"/>
      <c r="S278" s="141"/>
      <c r="T278" s="141"/>
      <c r="U278" s="141"/>
      <c r="V278" s="141"/>
      <c r="W278" s="141"/>
      <c r="X278" s="141"/>
      <c r="Y278" s="141"/>
      <c r="Z278" s="141"/>
    </row>
    <row r="279" spans="1:26" ht="15" thickBot="1" x14ac:dyDescent="0.35">
      <c r="A279" s="141"/>
      <c r="B279" s="141"/>
      <c r="C279" s="141"/>
      <c r="D279" s="141"/>
      <c r="E279" s="141"/>
      <c r="F279" s="141"/>
      <c r="G279" s="141"/>
      <c r="H279" s="141"/>
      <c r="I279" s="141"/>
      <c r="J279" s="141"/>
      <c r="K279" s="141"/>
      <c r="L279" s="141"/>
      <c r="M279" s="141"/>
      <c r="N279" s="141"/>
      <c r="O279" s="141"/>
      <c r="P279" s="141"/>
      <c r="Q279" s="141"/>
      <c r="R279" s="141"/>
      <c r="S279" s="141"/>
      <c r="T279" s="141"/>
      <c r="U279" s="141"/>
      <c r="V279" s="141"/>
      <c r="W279" s="141"/>
      <c r="X279" s="141"/>
      <c r="Y279" s="141"/>
      <c r="Z279" s="141"/>
    </row>
    <row r="280" spans="1:26" ht="15" thickBot="1" x14ac:dyDescent="0.35">
      <c r="A280" s="141"/>
      <c r="B280" s="141"/>
      <c r="C280" s="141"/>
      <c r="D280" s="141"/>
      <c r="E280" s="141"/>
      <c r="F280" s="141"/>
      <c r="G280" s="141"/>
      <c r="H280" s="141"/>
      <c r="I280" s="141"/>
      <c r="J280" s="141"/>
      <c r="K280" s="141"/>
      <c r="L280" s="141"/>
      <c r="M280" s="141"/>
      <c r="N280" s="141"/>
      <c r="O280" s="141"/>
      <c r="P280" s="141"/>
      <c r="Q280" s="141"/>
      <c r="R280" s="141"/>
      <c r="S280" s="141"/>
      <c r="T280" s="141"/>
      <c r="U280" s="141"/>
      <c r="V280" s="141"/>
      <c r="W280" s="141"/>
      <c r="X280" s="141"/>
      <c r="Y280" s="141"/>
      <c r="Z280" s="141"/>
    </row>
    <row r="281" spans="1:26" ht="15" thickBot="1" x14ac:dyDescent="0.35">
      <c r="A281" s="141"/>
      <c r="B281" s="141"/>
      <c r="C281" s="141"/>
      <c r="D281" s="141"/>
      <c r="E281" s="141"/>
      <c r="F281" s="141"/>
      <c r="G281" s="141"/>
      <c r="H281" s="141"/>
      <c r="I281" s="141"/>
      <c r="J281" s="141"/>
      <c r="K281" s="141"/>
      <c r="L281" s="141"/>
      <c r="M281" s="141"/>
      <c r="N281" s="141"/>
      <c r="O281" s="141"/>
      <c r="P281" s="141"/>
      <c r="Q281" s="141"/>
      <c r="R281" s="141"/>
      <c r="S281" s="141"/>
      <c r="T281" s="141"/>
      <c r="U281" s="141"/>
      <c r="V281" s="141"/>
      <c r="W281" s="141"/>
      <c r="X281" s="141"/>
      <c r="Y281" s="141"/>
      <c r="Z281" s="141"/>
    </row>
    <row r="282" spans="1:26" ht="15" thickBot="1" x14ac:dyDescent="0.35">
      <c r="A282" s="141"/>
      <c r="B282" s="141"/>
      <c r="C282" s="141"/>
      <c r="D282" s="141"/>
      <c r="E282" s="141"/>
      <c r="F282" s="141"/>
      <c r="G282" s="141"/>
      <c r="H282" s="141"/>
      <c r="I282" s="141"/>
      <c r="J282" s="141"/>
      <c r="K282" s="141"/>
      <c r="L282" s="141"/>
      <c r="M282" s="141"/>
      <c r="N282" s="141"/>
      <c r="O282" s="141"/>
      <c r="P282" s="141"/>
      <c r="Q282" s="141"/>
      <c r="R282" s="141"/>
      <c r="S282" s="141"/>
      <c r="T282" s="141"/>
      <c r="U282" s="141"/>
      <c r="V282" s="141"/>
      <c r="W282" s="141"/>
      <c r="X282" s="141"/>
      <c r="Y282" s="141"/>
      <c r="Z282" s="141"/>
    </row>
    <row r="283" spans="1:26" ht="15" thickBot="1" x14ac:dyDescent="0.35">
      <c r="A283" s="141"/>
      <c r="B283" s="141"/>
      <c r="C283" s="141"/>
      <c r="D283" s="141"/>
      <c r="E283" s="141"/>
      <c r="F283" s="141"/>
      <c r="G283" s="141"/>
      <c r="H283" s="141"/>
      <c r="I283" s="141"/>
      <c r="J283" s="141"/>
      <c r="K283" s="141"/>
      <c r="L283" s="141"/>
      <c r="M283" s="141"/>
      <c r="N283" s="141"/>
      <c r="O283" s="141"/>
      <c r="P283" s="141"/>
      <c r="Q283" s="141"/>
      <c r="R283" s="141"/>
      <c r="S283" s="141"/>
      <c r="T283" s="141"/>
      <c r="U283" s="141"/>
      <c r="V283" s="141"/>
      <c r="W283" s="141"/>
      <c r="X283" s="141"/>
      <c r="Y283" s="141"/>
      <c r="Z283" s="141"/>
    </row>
    <row r="284" spans="1:26" ht="15" thickBot="1" x14ac:dyDescent="0.35">
      <c r="A284" s="141"/>
      <c r="B284" s="141"/>
      <c r="C284" s="141"/>
      <c r="D284" s="141"/>
      <c r="E284" s="141"/>
      <c r="F284" s="141"/>
      <c r="G284" s="141"/>
      <c r="H284" s="141"/>
      <c r="I284" s="141"/>
      <c r="J284" s="141"/>
      <c r="K284" s="141"/>
      <c r="L284" s="141"/>
      <c r="M284" s="141"/>
      <c r="N284" s="141"/>
      <c r="O284" s="141"/>
      <c r="P284" s="141"/>
      <c r="Q284" s="141"/>
      <c r="R284" s="141"/>
      <c r="S284" s="141"/>
      <c r="T284" s="141"/>
      <c r="U284" s="141"/>
      <c r="V284" s="141"/>
      <c r="W284" s="141"/>
      <c r="X284" s="141"/>
      <c r="Y284" s="141"/>
      <c r="Z284" s="141"/>
    </row>
    <row r="285" spans="1:26" ht="15" thickBot="1" x14ac:dyDescent="0.35">
      <c r="A285" s="141"/>
      <c r="B285" s="141"/>
      <c r="C285" s="141"/>
      <c r="D285" s="141"/>
      <c r="E285" s="141"/>
      <c r="F285" s="141"/>
      <c r="G285" s="141"/>
      <c r="H285" s="141"/>
      <c r="I285" s="141"/>
      <c r="J285" s="141"/>
      <c r="K285" s="141"/>
      <c r="L285" s="141"/>
      <c r="M285" s="141"/>
      <c r="N285" s="141"/>
      <c r="O285" s="141"/>
      <c r="P285" s="141"/>
      <c r="Q285" s="141"/>
      <c r="R285" s="141"/>
      <c r="S285" s="141"/>
      <c r="T285" s="141"/>
      <c r="U285" s="141"/>
      <c r="V285" s="141"/>
      <c r="W285" s="141"/>
      <c r="X285" s="141"/>
      <c r="Y285" s="141"/>
      <c r="Z285" s="141"/>
    </row>
    <row r="286" spans="1:26" ht="15" thickBot="1" x14ac:dyDescent="0.35">
      <c r="A286" s="141"/>
      <c r="B286" s="141"/>
      <c r="C286" s="141"/>
      <c r="D286" s="141"/>
      <c r="E286" s="141"/>
      <c r="F286" s="141"/>
      <c r="G286" s="141"/>
      <c r="H286" s="141"/>
      <c r="I286" s="141"/>
      <c r="J286" s="141"/>
      <c r="K286" s="141"/>
      <c r="L286" s="141"/>
      <c r="M286" s="141"/>
      <c r="N286" s="141"/>
      <c r="O286" s="141"/>
      <c r="P286" s="141"/>
      <c r="Q286" s="141"/>
      <c r="R286" s="141"/>
      <c r="S286" s="141"/>
      <c r="T286" s="141"/>
      <c r="U286" s="141"/>
      <c r="V286" s="141"/>
      <c r="W286" s="141"/>
      <c r="X286" s="141"/>
      <c r="Y286" s="141"/>
      <c r="Z286" s="141"/>
    </row>
    <row r="287" spans="1:26" ht="15" thickBot="1" x14ac:dyDescent="0.35">
      <c r="A287" s="141"/>
      <c r="B287" s="141"/>
      <c r="C287" s="141"/>
      <c r="D287" s="141"/>
      <c r="E287" s="141"/>
      <c r="F287" s="141"/>
      <c r="G287" s="141"/>
      <c r="H287" s="141"/>
      <c r="I287" s="141"/>
      <c r="J287" s="141"/>
      <c r="K287" s="141"/>
      <c r="L287" s="141"/>
      <c r="M287" s="141"/>
      <c r="N287" s="141"/>
      <c r="O287" s="141"/>
      <c r="P287" s="141"/>
      <c r="Q287" s="141"/>
      <c r="R287" s="141"/>
      <c r="S287" s="141"/>
      <c r="T287" s="141"/>
      <c r="U287" s="141"/>
      <c r="V287" s="141"/>
      <c r="W287" s="141"/>
      <c r="X287" s="141"/>
      <c r="Y287" s="141"/>
      <c r="Z287" s="141"/>
    </row>
    <row r="288" spans="1:26" ht="15" thickBot="1" x14ac:dyDescent="0.35">
      <c r="A288" s="141"/>
      <c r="B288" s="141"/>
      <c r="C288" s="141"/>
      <c r="D288" s="141"/>
      <c r="E288" s="141"/>
      <c r="F288" s="141"/>
      <c r="G288" s="141"/>
      <c r="H288" s="141"/>
      <c r="I288" s="141"/>
      <c r="J288" s="141"/>
      <c r="K288" s="141"/>
      <c r="L288" s="141"/>
      <c r="M288" s="141"/>
      <c r="N288" s="141"/>
      <c r="O288" s="141"/>
      <c r="P288" s="141"/>
      <c r="Q288" s="141"/>
      <c r="R288" s="141"/>
      <c r="S288" s="141"/>
      <c r="T288" s="141"/>
      <c r="U288" s="141"/>
      <c r="V288" s="141"/>
      <c r="W288" s="141"/>
      <c r="X288" s="141"/>
      <c r="Y288" s="141"/>
      <c r="Z288" s="141"/>
    </row>
    <row r="289" spans="1:26" ht="15" thickBot="1" x14ac:dyDescent="0.35">
      <c r="A289" s="141"/>
      <c r="B289" s="141"/>
      <c r="C289" s="141"/>
      <c r="D289" s="141"/>
      <c r="E289" s="141"/>
      <c r="F289" s="141"/>
      <c r="G289" s="141"/>
      <c r="H289" s="141"/>
      <c r="I289" s="141"/>
      <c r="J289" s="141"/>
      <c r="K289" s="141"/>
      <c r="L289" s="141"/>
      <c r="M289" s="141"/>
      <c r="N289" s="141"/>
      <c r="O289" s="141"/>
      <c r="P289" s="141"/>
      <c r="Q289" s="141"/>
      <c r="R289" s="141"/>
      <c r="S289" s="141"/>
      <c r="T289" s="141"/>
      <c r="U289" s="141"/>
      <c r="V289" s="141"/>
      <c r="W289" s="141"/>
      <c r="X289" s="141"/>
      <c r="Y289" s="141"/>
      <c r="Z289" s="141"/>
    </row>
    <row r="290" spans="1:26" ht="15" thickBot="1" x14ac:dyDescent="0.35">
      <c r="A290" s="141"/>
      <c r="B290" s="141"/>
      <c r="C290" s="141"/>
      <c r="D290" s="141"/>
      <c r="E290" s="141"/>
      <c r="F290" s="141"/>
      <c r="G290" s="141"/>
      <c r="H290" s="141"/>
      <c r="I290" s="141"/>
      <c r="J290" s="141"/>
      <c r="K290" s="141"/>
      <c r="L290" s="141"/>
      <c r="M290" s="141"/>
      <c r="N290" s="141"/>
      <c r="O290" s="141"/>
      <c r="P290" s="141"/>
      <c r="Q290" s="141"/>
      <c r="R290" s="141"/>
      <c r="S290" s="141"/>
      <c r="T290" s="141"/>
      <c r="U290" s="141"/>
      <c r="V290" s="141"/>
      <c r="W290" s="141"/>
      <c r="X290" s="141"/>
      <c r="Y290" s="141"/>
      <c r="Z290" s="141"/>
    </row>
    <row r="291" spans="1:26" ht="15" thickBot="1" x14ac:dyDescent="0.35">
      <c r="A291" s="141"/>
      <c r="B291" s="141"/>
      <c r="C291" s="141"/>
      <c r="D291" s="141"/>
      <c r="E291" s="141"/>
      <c r="F291" s="141"/>
      <c r="G291" s="141"/>
      <c r="H291" s="141"/>
      <c r="I291" s="141"/>
      <c r="J291" s="141"/>
      <c r="K291" s="141"/>
      <c r="L291" s="141"/>
      <c r="M291" s="141"/>
      <c r="N291" s="141"/>
      <c r="O291" s="141"/>
      <c r="P291" s="141"/>
      <c r="Q291" s="141"/>
      <c r="R291" s="141"/>
      <c r="S291" s="141"/>
      <c r="T291" s="141"/>
      <c r="U291" s="141"/>
      <c r="V291" s="141"/>
      <c r="W291" s="141"/>
      <c r="X291" s="141"/>
      <c r="Y291" s="141"/>
      <c r="Z291" s="141"/>
    </row>
    <row r="292" spans="1:26" ht="15" thickBot="1" x14ac:dyDescent="0.35">
      <c r="A292" s="141"/>
      <c r="B292" s="141"/>
      <c r="C292" s="141"/>
      <c r="D292" s="141"/>
      <c r="E292" s="141"/>
      <c r="F292" s="141"/>
      <c r="G292" s="141"/>
      <c r="H292" s="141"/>
      <c r="I292" s="141"/>
      <c r="J292" s="141"/>
      <c r="K292" s="141"/>
      <c r="L292" s="141"/>
      <c r="M292" s="141"/>
      <c r="N292" s="141"/>
      <c r="O292" s="141"/>
      <c r="P292" s="141"/>
      <c r="Q292" s="141"/>
      <c r="R292" s="141"/>
      <c r="S292" s="141"/>
      <c r="T292" s="141"/>
      <c r="U292" s="141"/>
      <c r="V292" s="141"/>
      <c r="W292" s="141"/>
      <c r="X292" s="141"/>
      <c r="Y292" s="141"/>
      <c r="Z292" s="141"/>
    </row>
    <row r="293" spans="1:26" ht="15" thickBot="1" x14ac:dyDescent="0.35">
      <c r="A293" s="141"/>
      <c r="B293" s="141"/>
      <c r="C293" s="141"/>
      <c r="D293" s="141"/>
      <c r="E293" s="141"/>
      <c r="F293" s="141"/>
      <c r="G293" s="141"/>
      <c r="H293" s="141"/>
      <c r="I293" s="141"/>
      <c r="J293" s="141"/>
      <c r="K293" s="141"/>
      <c r="L293" s="141"/>
      <c r="M293" s="141"/>
      <c r="N293" s="141"/>
      <c r="O293" s="141"/>
      <c r="P293" s="141"/>
      <c r="Q293" s="141"/>
      <c r="R293" s="141"/>
      <c r="S293" s="141"/>
      <c r="T293" s="141"/>
      <c r="U293" s="141"/>
      <c r="V293" s="141"/>
      <c r="W293" s="141"/>
      <c r="X293" s="141"/>
      <c r="Y293" s="141"/>
      <c r="Z293" s="141"/>
    </row>
    <row r="294" spans="1:26" ht="15" thickBot="1" x14ac:dyDescent="0.35">
      <c r="A294" s="141"/>
      <c r="B294" s="141"/>
      <c r="C294" s="141"/>
      <c r="D294" s="141"/>
      <c r="E294" s="141"/>
      <c r="F294" s="141"/>
      <c r="G294" s="141"/>
      <c r="H294" s="141"/>
      <c r="I294" s="141"/>
      <c r="J294" s="141"/>
      <c r="K294" s="141"/>
      <c r="L294" s="141"/>
      <c r="M294" s="141"/>
      <c r="N294" s="141"/>
      <c r="O294" s="141"/>
      <c r="P294" s="141"/>
      <c r="Q294" s="141"/>
      <c r="R294" s="141"/>
      <c r="S294" s="141"/>
      <c r="T294" s="141"/>
      <c r="U294" s="141"/>
      <c r="V294" s="141"/>
      <c r="W294" s="141"/>
      <c r="X294" s="141"/>
      <c r="Y294" s="141"/>
      <c r="Z294" s="141"/>
    </row>
    <row r="295" spans="1:26" ht="15" thickBot="1" x14ac:dyDescent="0.35">
      <c r="A295" s="141"/>
      <c r="B295" s="141"/>
      <c r="C295" s="141"/>
      <c r="D295" s="141"/>
      <c r="E295" s="141"/>
      <c r="F295" s="141"/>
      <c r="G295" s="141"/>
      <c r="H295" s="141"/>
      <c r="I295" s="141"/>
      <c r="J295" s="141"/>
      <c r="K295" s="141"/>
      <c r="L295" s="141"/>
      <c r="M295" s="141"/>
      <c r="N295" s="141"/>
      <c r="O295" s="141"/>
      <c r="P295" s="141"/>
      <c r="Q295" s="141"/>
      <c r="R295" s="141"/>
      <c r="S295" s="141"/>
      <c r="T295" s="141"/>
      <c r="U295" s="141"/>
      <c r="V295" s="141"/>
      <c r="W295" s="141"/>
      <c r="X295" s="141"/>
      <c r="Y295" s="141"/>
      <c r="Z295" s="141"/>
    </row>
    <row r="296" spans="1:26" ht="15" thickBot="1" x14ac:dyDescent="0.35">
      <c r="A296" s="141"/>
      <c r="B296" s="141"/>
      <c r="C296" s="141"/>
      <c r="D296" s="141"/>
      <c r="E296" s="141"/>
      <c r="F296" s="141"/>
      <c r="G296" s="141"/>
      <c r="H296" s="141"/>
      <c r="I296" s="141"/>
      <c r="J296" s="141"/>
      <c r="K296" s="141"/>
      <c r="L296" s="141"/>
      <c r="M296" s="141"/>
      <c r="N296" s="141"/>
      <c r="O296" s="141"/>
      <c r="P296" s="141"/>
      <c r="Q296" s="141"/>
      <c r="R296" s="141"/>
      <c r="S296" s="141"/>
      <c r="T296" s="141"/>
      <c r="U296" s="141"/>
      <c r="V296" s="141"/>
      <c r="W296" s="141"/>
      <c r="X296" s="141"/>
      <c r="Y296" s="141"/>
      <c r="Z296" s="141"/>
    </row>
    <row r="297" spans="1:26" ht="15" thickBot="1" x14ac:dyDescent="0.35">
      <c r="A297" s="141"/>
      <c r="B297" s="141"/>
      <c r="C297" s="141"/>
      <c r="D297" s="141"/>
      <c r="E297" s="141"/>
      <c r="F297" s="141"/>
      <c r="G297" s="141"/>
      <c r="H297" s="141"/>
      <c r="I297" s="141"/>
      <c r="J297" s="141"/>
      <c r="K297" s="141"/>
      <c r="L297" s="141"/>
      <c r="M297" s="141"/>
      <c r="N297" s="141"/>
      <c r="O297" s="141"/>
      <c r="P297" s="141"/>
      <c r="Q297" s="141"/>
      <c r="R297" s="141"/>
      <c r="S297" s="141"/>
      <c r="T297" s="141"/>
      <c r="U297" s="141"/>
      <c r="V297" s="141"/>
      <c r="W297" s="141"/>
      <c r="X297" s="141"/>
      <c r="Y297" s="141"/>
      <c r="Z297" s="141"/>
    </row>
    <row r="298" spans="1:26" ht="15" thickBot="1" x14ac:dyDescent="0.35">
      <c r="A298" s="141"/>
      <c r="B298" s="141"/>
      <c r="C298" s="141"/>
      <c r="D298" s="141"/>
      <c r="E298" s="141"/>
      <c r="F298" s="141"/>
      <c r="G298" s="141"/>
      <c r="H298" s="141"/>
      <c r="I298" s="141"/>
      <c r="J298" s="141"/>
      <c r="K298" s="141"/>
      <c r="L298" s="141"/>
      <c r="M298" s="141"/>
      <c r="N298" s="141"/>
      <c r="O298" s="141"/>
      <c r="P298" s="141"/>
      <c r="Q298" s="141"/>
      <c r="R298" s="141"/>
      <c r="S298" s="141"/>
      <c r="T298" s="141"/>
      <c r="U298" s="141"/>
      <c r="V298" s="141"/>
      <c r="W298" s="141"/>
      <c r="X298" s="141"/>
      <c r="Y298" s="141"/>
      <c r="Z298" s="141"/>
    </row>
    <row r="299" spans="1:26" ht="15" thickBot="1" x14ac:dyDescent="0.35">
      <c r="A299" s="141"/>
      <c r="B299" s="141"/>
      <c r="C299" s="141"/>
      <c r="D299" s="141"/>
      <c r="E299" s="141"/>
      <c r="F299" s="141"/>
      <c r="G299" s="141"/>
      <c r="H299" s="141"/>
      <c r="I299" s="141"/>
      <c r="J299" s="141"/>
      <c r="K299" s="141"/>
      <c r="L299" s="141"/>
      <c r="M299" s="141"/>
      <c r="N299" s="141"/>
      <c r="O299" s="141"/>
      <c r="P299" s="141"/>
      <c r="Q299" s="141"/>
      <c r="R299" s="141"/>
      <c r="S299" s="141"/>
      <c r="T299" s="141"/>
      <c r="U299" s="141"/>
      <c r="V299" s="141"/>
      <c r="W299" s="141"/>
      <c r="X299" s="141"/>
      <c r="Y299" s="141"/>
      <c r="Z299" s="141"/>
    </row>
    <row r="300" spans="1:26" ht="15" thickBot="1" x14ac:dyDescent="0.35">
      <c r="A300" s="141"/>
      <c r="B300" s="141"/>
      <c r="C300" s="141"/>
      <c r="D300" s="141"/>
      <c r="E300" s="141"/>
      <c r="F300" s="141"/>
      <c r="G300" s="141"/>
      <c r="H300" s="141"/>
      <c r="I300" s="141"/>
      <c r="J300" s="141"/>
      <c r="K300" s="141"/>
      <c r="L300" s="141"/>
      <c r="M300" s="141"/>
      <c r="N300" s="141"/>
      <c r="O300" s="141"/>
      <c r="P300" s="141"/>
      <c r="Q300" s="141"/>
      <c r="R300" s="141"/>
      <c r="S300" s="141"/>
      <c r="T300" s="141"/>
      <c r="U300" s="141"/>
      <c r="V300" s="141"/>
      <c r="W300" s="141"/>
      <c r="X300" s="141"/>
      <c r="Y300" s="141"/>
      <c r="Z300" s="141"/>
    </row>
    <row r="301" spans="1:26" ht="15" thickBot="1" x14ac:dyDescent="0.35">
      <c r="A301" s="141"/>
      <c r="B301" s="141"/>
      <c r="C301" s="141"/>
      <c r="D301" s="141"/>
      <c r="E301" s="141"/>
      <c r="F301" s="141"/>
      <c r="G301" s="141"/>
      <c r="H301" s="141"/>
      <c r="I301" s="141"/>
      <c r="J301" s="141"/>
      <c r="K301" s="141"/>
      <c r="L301" s="141"/>
      <c r="M301" s="141"/>
      <c r="N301" s="141"/>
      <c r="O301" s="141"/>
      <c r="P301" s="141"/>
      <c r="Q301" s="141"/>
      <c r="R301" s="141"/>
      <c r="S301" s="141"/>
      <c r="T301" s="141"/>
      <c r="U301" s="141"/>
      <c r="V301" s="141"/>
      <c r="W301" s="141"/>
      <c r="X301" s="141"/>
      <c r="Y301" s="141"/>
      <c r="Z301" s="141"/>
    </row>
    <row r="302" spans="1:26" ht="15" thickBot="1" x14ac:dyDescent="0.35">
      <c r="A302" s="141"/>
      <c r="B302" s="141"/>
      <c r="C302" s="141"/>
      <c r="D302" s="141"/>
      <c r="E302" s="141"/>
      <c r="F302" s="141"/>
      <c r="G302" s="141"/>
      <c r="H302" s="141"/>
      <c r="I302" s="141"/>
      <c r="J302" s="141"/>
      <c r="K302" s="141"/>
      <c r="L302" s="141"/>
      <c r="M302" s="141"/>
      <c r="N302" s="141"/>
      <c r="O302" s="141"/>
      <c r="P302" s="141"/>
      <c r="Q302" s="141"/>
      <c r="R302" s="141"/>
      <c r="S302" s="141"/>
      <c r="T302" s="141"/>
      <c r="U302" s="141"/>
      <c r="V302" s="141"/>
      <c r="W302" s="141"/>
      <c r="X302" s="141"/>
      <c r="Y302" s="141"/>
      <c r="Z302" s="141"/>
    </row>
    <row r="303" spans="1:26" ht="15" thickBot="1" x14ac:dyDescent="0.35">
      <c r="A303" s="141"/>
      <c r="B303" s="141"/>
      <c r="C303" s="141"/>
      <c r="D303" s="141"/>
      <c r="E303" s="141"/>
      <c r="F303" s="141"/>
      <c r="G303" s="141"/>
      <c r="H303" s="141"/>
      <c r="I303" s="141"/>
      <c r="J303" s="141"/>
      <c r="K303" s="141"/>
      <c r="L303" s="141"/>
      <c r="M303" s="141"/>
      <c r="N303" s="141"/>
      <c r="O303" s="141"/>
      <c r="P303" s="141"/>
      <c r="Q303" s="141"/>
      <c r="R303" s="141"/>
      <c r="S303" s="141"/>
      <c r="T303" s="141"/>
      <c r="U303" s="141"/>
      <c r="V303" s="141"/>
      <c r="W303" s="141"/>
      <c r="X303" s="141"/>
      <c r="Y303" s="141"/>
      <c r="Z303" s="141"/>
    </row>
    <row r="304" spans="1:26" ht="15" thickBot="1" x14ac:dyDescent="0.35">
      <c r="A304" s="141"/>
      <c r="B304" s="141"/>
      <c r="C304" s="141"/>
      <c r="D304" s="141"/>
      <c r="E304" s="141"/>
      <c r="F304" s="141"/>
      <c r="G304" s="141"/>
      <c r="H304" s="141"/>
      <c r="I304" s="141"/>
      <c r="J304" s="141"/>
      <c r="K304" s="141"/>
      <c r="L304" s="141"/>
      <c r="M304" s="141"/>
      <c r="N304" s="141"/>
      <c r="O304" s="141"/>
      <c r="P304" s="141"/>
      <c r="Q304" s="141"/>
      <c r="R304" s="141"/>
      <c r="S304" s="141"/>
      <c r="T304" s="141"/>
      <c r="U304" s="141"/>
      <c r="V304" s="141"/>
      <c r="W304" s="141"/>
      <c r="X304" s="141"/>
      <c r="Y304" s="141"/>
      <c r="Z304" s="141"/>
    </row>
    <row r="305" spans="1:26" ht="15" thickBot="1" x14ac:dyDescent="0.35">
      <c r="A305" s="141"/>
      <c r="B305" s="141"/>
      <c r="C305" s="141"/>
      <c r="D305" s="141"/>
      <c r="E305" s="141"/>
      <c r="F305" s="141"/>
      <c r="G305" s="141"/>
      <c r="H305" s="141"/>
      <c r="I305" s="141"/>
      <c r="J305" s="141"/>
      <c r="K305" s="141"/>
      <c r="L305" s="141"/>
      <c r="M305" s="141"/>
      <c r="N305" s="141"/>
      <c r="O305" s="141"/>
      <c r="P305" s="141"/>
      <c r="Q305" s="141"/>
      <c r="R305" s="141"/>
      <c r="S305" s="141"/>
      <c r="T305" s="141"/>
      <c r="U305" s="141"/>
      <c r="V305" s="141"/>
      <c r="W305" s="141"/>
      <c r="X305" s="141"/>
      <c r="Y305" s="141"/>
      <c r="Z305" s="141"/>
    </row>
    <row r="306" spans="1:26" ht="15" thickBot="1" x14ac:dyDescent="0.35">
      <c r="A306" s="141"/>
      <c r="B306" s="141"/>
      <c r="C306" s="141"/>
      <c r="D306" s="141"/>
      <c r="E306" s="141"/>
      <c r="F306" s="141"/>
      <c r="G306" s="141"/>
      <c r="H306" s="141"/>
      <c r="I306" s="141"/>
      <c r="J306" s="141"/>
      <c r="K306" s="141"/>
      <c r="L306" s="141"/>
      <c r="M306" s="141"/>
      <c r="N306" s="141"/>
      <c r="O306" s="141"/>
      <c r="P306" s="141"/>
      <c r="Q306" s="141"/>
      <c r="R306" s="141"/>
      <c r="S306" s="141"/>
      <c r="T306" s="141"/>
      <c r="U306" s="141"/>
      <c r="V306" s="141"/>
      <c r="W306" s="141"/>
      <c r="X306" s="141"/>
      <c r="Y306" s="141"/>
      <c r="Z306" s="141"/>
    </row>
    <row r="307" spans="1:26" ht="15" thickBot="1" x14ac:dyDescent="0.35">
      <c r="A307" s="141"/>
      <c r="B307" s="141"/>
      <c r="C307" s="141"/>
      <c r="D307" s="141"/>
      <c r="E307" s="141"/>
      <c r="F307" s="141"/>
      <c r="G307" s="141"/>
      <c r="H307" s="141"/>
      <c r="I307" s="141"/>
      <c r="J307" s="141"/>
      <c r="K307" s="141"/>
      <c r="L307" s="141"/>
      <c r="M307" s="141"/>
      <c r="N307" s="141"/>
      <c r="O307" s="141"/>
      <c r="P307" s="141"/>
      <c r="Q307" s="141"/>
      <c r="R307" s="141"/>
      <c r="S307" s="141"/>
      <c r="T307" s="141"/>
      <c r="U307" s="141"/>
      <c r="V307" s="141"/>
      <c r="W307" s="141"/>
      <c r="X307" s="141"/>
      <c r="Y307" s="141"/>
      <c r="Z307" s="141"/>
    </row>
    <row r="308" spans="1:26" ht="15" thickBot="1" x14ac:dyDescent="0.35">
      <c r="A308" s="141"/>
      <c r="B308" s="141"/>
      <c r="C308" s="141"/>
      <c r="D308" s="141"/>
      <c r="E308" s="141"/>
      <c r="F308" s="141"/>
      <c r="G308" s="141"/>
      <c r="H308" s="141"/>
      <c r="I308" s="141"/>
      <c r="J308" s="141"/>
      <c r="K308" s="141"/>
      <c r="L308" s="141"/>
      <c r="M308" s="141"/>
      <c r="N308" s="141"/>
      <c r="O308" s="141"/>
      <c r="P308" s="141"/>
      <c r="Q308" s="141"/>
      <c r="R308" s="141"/>
      <c r="S308" s="141"/>
      <c r="T308" s="141"/>
      <c r="U308" s="141"/>
      <c r="V308" s="141"/>
      <c r="W308" s="141"/>
      <c r="X308" s="141"/>
      <c r="Y308" s="141"/>
      <c r="Z308" s="141"/>
    </row>
    <row r="309" spans="1:26" ht="15" thickBot="1" x14ac:dyDescent="0.35">
      <c r="A309" s="141"/>
      <c r="B309" s="141"/>
      <c r="C309" s="141"/>
      <c r="D309" s="141"/>
      <c r="E309" s="141"/>
      <c r="F309" s="141"/>
      <c r="G309" s="141"/>
      <c r="H309" s="141"/>
      <c r="I309" s="141"/>
      <c r="J309" s="141"/>
      <c r="K309" s="141"/>
      <c r="L309" s="141"/>
      <c r="M309" s="141"/>
      <c r="N309" s="141"/>
      <c r="O309" s="141"/>
      <c r="P309" s="141"/>
      <c r="Q309" s="141"/>
      <c r="R309" s="141"/>
      <c r="S309" s="141"/>
      <c r="T309" s="141"/>
      <c r="U309" s="141"/>
      <c r="V309" s="141"/>
      <c r="W309" s="141"/>
      <c r="X309" s="141"/>
      <c r="Y309" s="141"/>
      <c r="Z309" s="141"/>
    </row>
    <row r="310" spans="1:26" ht="15" thickBot="1" x14ac:dyDescent="0.35">
      <c r="A310" s="141"/>
      <c r="B310" s="141"/>
      <c r="C310" s="141"/>
      <c r="D310" s="141"/>
      <c r="E310" s="141"/>
      <c r="F310" s="141"/>
      <c r="G310" s="141"/>
      <c r="H310" s="141"/>
      <c r="I310" s="141"/>
      <c r="J310" s="141"/>
      <c r="K310" s="141"/>
      <c r="L310" s="141"/>
      <c r="M310" s="141"/>
      <c r="N310" s="141"/>
      <c r="O310" s="141"/>
      <c r="P310" s="141"/>
      <c r="Q310" s="141"/>
      <c r="R310" s="141"/>
      <c r="S310" s="141"/>
      <c r="T310" s="141"/>
      <c r="U310" s="141"/>
      <c r="V310" s="141"/>
      <c r="W310" s="141"/>
      <c r="X310" s="141"/>
      <c r="Y310" s="141"/>
      <c r="Z310" s="141"/>
    </row>
    <row r="311" spans="1:26" ht="15" thickBot="1" x14ac:dyDescent="0.35">
      <c r="A311" s="141"/>
      <c r="B311" s="141"/>
      <c r="C311" s="141"/>
      <c r="D311" s="141"/>
      <c r="E311" s="141"/>
      <c r="F311" s="141"/>
      <c r="G311" s="141"/>
      <c r="H311" s="141"/>
      <c r="I311" s="141"/>
      <c r="J311" s="141"/>
      <c r="K311" s="141"/>
      <c r="L311" s="141"/>
      <c r="M311" s="141"/>
      <c r="N311" s="141"/>
      <c r="O311" s="141"/>
      <c r="P311" s="141"/>
      <c r="Q311" s="141"/>
      <c r="R311" s="141"/>
      <c r="S311" s="141"/>
      <c r="T311" s="141"/>
      <c r="U311" s="141"/>
      <c r="V311" s="141"/>
      <c r="W311" s="141"/>
      <c r="X311" s="141"/>
      <c r="Y311" s="141"/>
      <c r="Z311" s="141"/>
    </row>
    <row r="312" spans="1:26" ht="15" thickBot="1" x14ac:dyDescent="0.35">
      <c r="A312" s="141"/>
      <c r="B312" s="141"/>
      <c r="C312" s="141"/>
      <c r="D312" s="141"/>
      <c r="E312" s="141"/>
      <c r="F312" s="141"/>
      <c r="G312" s="141"/>
      <c r="H312" s="141"/>
      <c r="I312" s="141"/>
      <c r="J312" s="141"/>
      <c r="K312" s="141"/>
      <c r="L312" s="141"/>
      <c r="M312" s="141"/>
      <c r="N312" s="141"/>
      <c r="O312" s="141"/>
      <c r="P312" s="141"/>
      <c r="Q312" s="141"/>
      <c r="R312" s="141"/>
      <c r="S312" s="141"/>
      <c r="T312" s="141"/>
      <c r="U312" s="141"/>
      <c r="V312" s="141"/>
      <c r="W312" s="141"/>
      <c r="X312" s="141"/>
      <c r="Y312" s="141"/>
      <c r="Z312" s="141"/>
    </row>
    <row r="313" spans="1:26" ht="15" thickBot="1" x14ac:dyDescent="0.35">
      <c r="A313" s="141"/>
      <c r="B313" s="141"/>
      <c r="C313" s="141"/>
      <c r="D313" s="141"/>
      <c r="E313" s="141"/>
      <c r="F313" s="141"/>
      <c r="G313" s="141"/>
      <c r="H313" s="141"/>
      <c r="I313" s="141"/>
      <c r="J313" s="141"/>
      <c r="K313" s="141"/>
      <c r="L313" s="141"/>
      <c r="M313" s="141"/>
      <c r="N313" s="141"/>
      <c r="O313" s="141"/>
      <c r="P313" s="141"/>
      <c r="Q313" s="141"/>
      <c r="R313" s="141"/>
      <c r="S313" s="141"/>
      <c r="T313" s="141"/>
      <c r="U313" s="141"/>
      <c r="V313" s="141"/>
      <c r="W313" s="141"/>
      <c r="X313" s="141"/>
      <c r="Y313" s="141"/>
      <c r="Z313" s="141"/>
    </row>
    <row r="314" spans="1:26" ht="15" thickBot="1" x14ac:dyDescent="0.35">
      <c r="A314" s="141"/>
      <c r="B314" s="141"/>
      <c r="C314" s="141"/>
      <c r="D314" s="141"/>
      <c r="E314" s="141"/>
      <c r="F314" s="141"/>
      <c r="G314" s="141"/>
      <c r="H314" s="141"/>
      <c r="I314" s="141"/>
      <c r="J314" s="141"/>
      <c r="K314" s="141"/>
      <c r="L314" s="141"/>
      <c r="M314" s="141"/>
      <c r="N314" s="141"/>
      <c r="O314" s="141"/>
      <c r="P314" s="141"/>
      <c r="Q314" s="141"/>
      <c r="R314" s="141"/>
      <c r="S314" s="141"/>
      <c r="T314" s="141"/>
      <c r="U314" s="141"/>
      <c r="V314" s="141"/>
      <c r="W314" s="141"/>
      <c r="X314" s="141"/>
      <c r="Y314" s="141"/>
      <c r="Z314" s="141"/>
    </row>
    <row r="315" spans="1:26" ht="15" thickBot="1" x14ac:dyDescent="0.35">
      <c r="A315" s="141"/>
      <c r="B315" s="141"/>
      <c r="C315" s="141"/>
      <c r="D315" s="141"/>
      <c r="E315" s="141"/>
      <c r="F315" s="141"/>
      <c r="G315" s="141"/>
      <c r="H315" s="141"/>
      <c r="I315" s="141"/>
      <c r="J315" s="141"/>
      <c r="K315" s="141"/>
      <c r="L315" s="141"/>
      <c r="M315" s="141"/>
      <c r="N315" s="141"/>
      <c r="O315" s="141"/>
      <c r="P315" s="141"/>
      <c r="Q315" s="141"/>
      <c r="R315" s="141"/>
      <c r="S315" s="141"/>
      <c r="T315" s="141"/>
      <c r="U315" s="141"/>
      <c r="V315" s="141"/>
      <c r="W315" s="141"/>
      <c r="X315" s="141"/>
      <c r="Y315" s="141"/>
      <c r="Z315" s="141"/>
    </row>
    <row r="316" spans="1:26" ht="15" thickBot="1" x14ac:dyDescent="0.35">
      <c r="A316" s="141"/>
      <c r="B316" s="141"/>
      <c r="C316" s="141"/>
      <c r="D316" s="141"/>
      <c r="E316" s="141"/>
      <c r="F316" s="141"/>
      <c r="G316" s="141"/>
      <c r="H316" s="141"/>
      <c r="I316" s="141"/>
      <c r="J316" s="141"/>
      <c r="K316" s="141"/>
      <c r="L316" s="141"/>
      <c r="M316" s="141"/>
      <c r="N316" s="141"/>
      <c r="O316" s="141"/>
      <c r="P316" s="141"/>
      <c r="Q316" s="141"/>
      <c r="R316" s="141"/>
      <c r="S316" s="141"/>
      <c r="T316" s="141"/>
      <c r="U316" s="141"/>
      <c r="V316" s="141"/>
      <c r="W316" s="141"/>
      <c r="X316" s="141"/>
      <c r="Y316" s="141"/>
      <c r="Z316" s="141"/>
    </row>
    <row r="317" spans="1:26" ht="15" thickBot="1" x14ac:dyDescent="0.35">
      <c r="A317" s="141"/>
      <c r="B317" s="141"/>
      <c r="C317" s="141"/>
      <c r="D317" s="141"/>
      <c r="E317" s="141"/>
      <c r="F317" s="141"/>
      <c r="G317" s="141"/>
      <c r="H317" s="141"/>
      <c r="I317" s="141"/>
      <c r="J317" s="141"/>
      <c r="K317" s="141"/>
      <c r="L317" s="141"/>
      <c r="M317" s="141"/>
      <c r="N317" s="141"/>
      <c r="O317" s="141"/>
      <c r="P317" s="141"/>
      <c r="Q317" s="141"/>
      <c r="R317" s="141"/>
      <c r="S317" s="141"/>
      <c r="T317" s="141"/>
      <c r="U317" s="141"/>
      <c r="V317" s="141"/>
      <c r="W317" s="141"/>
      <c r="X317" s="141"/>
      <c r="Y317" s="141"/>
      <c r="Z317" s="141"/>
    </row>
    <row r="318" spans="1:26" ht="15" thickBot="1" x14ac:dyDescent="0.35">
      <c r="A318" s="141"/>
      <c r="B318" s="141"/>
      <c r="C318" s="141"/>
      <c r="D318" s="141"/>
      <c r="E318" s="141"/>
      <c r="F318" s="141"/>
      <c r="G318" s="141"/>
      <c r="H318" s="141"/>
      <c r="I318" s="141"/>
      <c r="J318" s="141"/>
      <c r="K318" s="141"/>
      <c r="L318" s="141"/>
      <c r="M318" s="141"/>
      <c r="N318" s="141"/>
      <c r="O318" s="141"/>
      <c r="P318" s="141"/>
      <c r="Q318" s="141"/>
      <c r="R318" s="141"/>
      <c r="S318" s="141"/>
      <c r="T318" s="141"/>
      <c r="U318" s="141"/>
      <c r="V318" s="141"/>
      <c r="W318" s="141"/>
      <c r="X318" s="141"/>
      <c r="Y318" s="141"/>
      <c r="Z318" s="141"/>
    </row>
    <row r="319" spans="1:26" ht="15" thickBot="1" x14ac:dyDescent="0.35">
      <c r="A319" s="141"/>
      <c r="B319" s="141"/>
      <c r="C319" s="141"/>
      <c r="D319" s="141"/>
      <c r="E319" s="141"/>
      <c r="F319" s="141"/>
      <c r="G319" s="141"/>
      <c r="H319" s="141"/>
      <c r="I319" s="141"/>
      <c r="J319" s="141"/>
      <c r="K319" s="141"/>
      <c r="L319" s="141"/>
      <c r="M319" s="141"/>
      <c r="N319" s="141"/>
      <c r="O319" s="141"/>
      <c r="P319" s="141"/>
      <c r="Q319" s="141"/>
      <c r="R319" s="141"/>
      <c r="S319" s="141"/>
      <c r="T319" s="141"/>
      <c r="U319" s="141"/>
      <c r="V319" s="141"/>
      <c r="W319" s="141"/>
      <c r="X319" s="141"/>
      <c r="Y319" s="141"/>
      <c r="Z319" s="141"/>
    </row>
    <row r="320" spans="1:26" ht="15" thickBot="1" x14ac:dyDescent="0.35">
      <c r="A320" s="141"/>
      <c r="B320" s="141"/>
      <c r="C320" s="141"/>
      <c r="D320" s="141"/>
      <c r="E320" s="141"/>
      <c r="F320" s="141"/>
      <c r="G320" s="141"/>
      <c r="H320" s="141"/>
      <c r="I320" s="141"/>
      <c r="J320" s="141"/>
      <c r="K320" s="141"/>
      <c r="L320" s="141"/>
      <c r="M320" s="141"/>
      <c r="N320" s="141"/>
      <c r="O320" s="141"/>
      <c r="P320" s="141"/>
      <c r="Q320" s="141"/>
      <c r="R320" s="141"/>
      <c r="S320" s="141"/>
      <c r="T320" s="141"/>
      <c r="U320" s="141"/>
      <c r="V320" s="141"/>
      <c r="W320" s="141"/>
      <c r="X320" s="141"/>
      <c r="Y320" s="141"/>
      <c r="Z320" s="141"/>
    </row>
    <row r="321" spans="1:26" ht="15" thickBot="1" x14ac:dyDescent="0.35">
      <c r="A321" s="141"/>
      <c r="B321" s="141"/>
      <c r="C321" s="141"/>
      <c r="D321" s="141"/>
      <c r="E321" s="141"/>
      <c r="F321" s="141"/>
      <c r="G321" s="141"/>
      <c r="H321" s="141"/>
      <c r="I321" s="141"/>
      <c r="J321" s="141"/>
      <c r="K321" s="141"/>
      <c r="L321" s="141"/>
      <c r="M321" s="141"/>
      <c r="N321" s="141"/>
      <c r="O321" s="141"/>
      <c r="P321" s="141"/>
      <c r="Q321" s="141"/>
      <c r="R321" s="141"/>
      <c r="S321" s="141"/>
      <c r="T321" s="141"/>
      <c r="U321" s="141"/>
      <c r="V321" s="141"/>
      <c r="W321" s="141"/>
      <c r="X321" s="141"/>
      <c r="Y321" s="141"/>
      <c r="Z321" s="141"/>
    </row>
    <row r="322" spans="1:26" ht="15" thickBot="1" x14ac:dyDescent="0.35">
      <c r="A322" s="141"/>
      <c r="B322" s="141"/>
      <c r="C322" s="141"/>
      <c r="D322" s="141"/>
      <c r="E322" s="141"/>
      <c r="F322" s="141"/>
      <c r="G322" s="141"/>
      <c r="H322" s="141"/>
      <c r="I322" s="141"/>
      <c r="J322" s="141"/>
      <c r="K322" s="141"/>
      <c r="L322" s="141"/>
      <c r="M322" s="141"/>
      <c r="N322" s="141"/>
      <c r="O322" s="141"/>
      <c r="P322" s="141"/>
      <c r="Q322" s="141"/>
      <c r="R322" s="141"/>
      <c r="S322" s="141"/>
      <c r="T322" s="141"/>
      <c r="U322" s="141"/>
      <c r="V322" s="141"/>
      <c r="W322" s="141"/>
      <c r="X322" s="141"/>
      <c r="Y322" s="141"/>
      <c r="Z322" s="141"/>
    </row>
    <row r="323" spans="1:26" ht="15" thickBot="1" x14ac:dyDescent="0.35">
      <c r="A323" s="141"/>
      <c r="B323" s="141"/>
      <c r="C323" s="141"/>
      <c r="D323" s="141"/>
      <c r="E323" s="141"/>
      <c r="F323" s="141"/>
      <c r="G323" s="141"/>
      <c r="H323" s="141"/>
      <c r="I323" s="141"/>
      <c r="J323" s="141"/>
      <c r="K323" s="141"/>
      <c r="L323" s="141"/>
      <c r="M323" s="141"/>
      <c r="N323" s="141"/>
      <c r="O323" s="141"/>
      <c r="P323" s="141"/>
      <c r="Q323" s="141"/>
      <c r="R323" s="141"/>
      <c r="S323" s="141"/>
      <c r="T323" s="141"/>
      <c r="U323" s="141"/>
      <c r="V323" s="141"/>
      <c r="W323" s="141"/>
      <c r="X323" s="141"/>
      <c r="Y323" s="141"/>
      <c r="Z323" s="141"/>
    </row>
    <row r="324" spans="1:26" ht="15" thickBot="1" x14ac:dyDescent="0.35">
      <c r="A324" s="141"/>
      <c r="B324" s="141"/>
      <c r="C324" s="141"/>
      <c r="D324" s="141"/>
      <c r="E324" s="141"/>
      <c r="F324" s="141"/>
      <c r="G324" s="141"/>
      <c r="H324" s="141"/>
      <c r="I324" s="141"/>
      <c r="J324" s="141"/>
      <c r="K324" s="141"/>
      <c r="L324" s="141"/>
      <c r="M324" s="141"/>
      <c r="N324" s="141"/>
      <c r="O324" s="141"/>
      <c r="P324" s="141"/>
      <c r="Q324" s="141"/>
      <c r="R324" s="141"/>
      <c r="S324" s="141"/>
      <c r="T324" s="141"/>
      <c r="U324" s="141"/>
      <c r="V324" s="141"/>
      <c r="W324" s="141"/>
      <c r="X324" s="141"/>
      <c r="Y324" s="141"/>
      <c r="Z324" s="141"/>
    </row>
    <row r="325" spans="1:26" ht="15" thickBot="1" x14ac:dyDescent="0.35">
      <c r="A325" s="141"/>
      <c r="B325" s="141"/>
      <c r="C325" s="141"/>
      <c r="D325" s="141"/>
      <c r="E325" s="141"/>
      <c r="F325" s="141"/>
      <c r="G325" s="141"/>
      <c r="H325" s="141"/>
      <c r="I325" s="141"/>
      <c r="J325" s="141"/>
      <c r="K325" s="141"/>
      <c r="L325" s="141"/>
      <c r="M325" s="141"/>
      <c r="N325" s="141"/>
      <c r="O325" s="141"/>
      <c r="P325" s="141"/>
      <c r="Q325" s="141"/>
      <c r="R325" s="141"/>
      <c r="S325" s="141"/>
      <c r="T325" s="141"/>
      <c r="U325" s="141"/>
      <c r="V325" s="141"/>
      <c r="W325" s="141"/>
      <c r="X325" s="141"/>
      <c r="Y325" s="141"/>
      <c r="Z325" s="141"/>
    </row>
    <row r="326" spans="1:26" ht="15" thickBot="1" x14ac:dyDescent="0.35">
      <c r="A326" s="141"/>
      <c r="B326" s="141"/>
      <c r="C326" s="141"/>
      <c r="D326" s="141"/>
      <c r="E326" s="141"/>
      <c r="F326" s="141"/>
      <c r="G326" s="141"/>
      <c r="H326" s="141"/>
      <c r="I326" s="141"/>
      <c r="J326" s="141"/>
      <c r="K326" s="141"/>
      <c r="L326" s="141"/>
      <c r="M326" s="141"/>
      <c r="N326" s="141"/>
      <c r="O326" s="141"/>
      <c r="P326" s="141"/>
      <c r="Q326" s="141"/>
      <c r="R326" s="141"/>
      <c r="S326" s="141"/>
      <c r="T326" s="141"/>
      <c r="U326" s="141"/>
      <c r="V326" s="141"/>
      <c r="W326" s="141"/>
      <c r="X326" s="141"/>
      <c r="Y326" s="141"/>
      <c r="Z326" s="141"/>
    </row>
    <row r="327" spans="1:26" ht="15" thickBot="1" x14ac:dyDescent="0.35">
      <c r="A327" s="141"/>
      <c r="B327" s="141"/>
      <c r="C327" s="141"/>
      <c r="D327" s="141"/>
      <c r="E327" s="141"/>
      <c r="F327" s="141"/>
      <c r="G327" s="141"/>
      <c r="H327" s="141"/>
      <c r="I327" s="141"/>
      <c r="J327" s="141"/>
      <c r="K327" s="141"/>
      <c r="L327" s="141"/>
      <c r="M327" s="141"/>
      <c r="N327" s="141"/>
      <c r="O327" s="141"/>
      <c r="P327" s="141"/>
      <c r="Q327" s="141"/>
      <c r="R327" s="141"/>
      <c r="S327" s="141"/>
      <c r="T327" s="141"/>
      <c r="U327" s="141"/>
      <c r="V327" s="141"/>
      <c r="W327" s="141"/>
      <c r="X327" s="141"/>
      <c r="Y327" s="141"/>
      <c r="Z327" s="141"/>
    </row>
    <row r="328" spans="1:26" ht="15" thickBot="1" x14ac:dyDescent="0.35">
      <c r="A328" s="141"/>
      <c r="B328" s="141"/>
      <c r="C328" s="141"/>
      <c r="D328" s="141"/>
      <c r="E328" s="141"/>
      <c r="F328" s="141"/>
      <c r="G328" s="141"/>
      <c r="H328" s="141"/>
      <c r="I328" s="141"/>
      <c r="J328" s="141"/>
      <c r="K328" s="141"/>
      <c r="L328" s="141"/>
      <c r="M328" s="141"/>
      <c r="N328" s="141"/>
      <c r="O328" s="141"/>
      <c r="P328" s="141"/>
      <c r="Q328" s="141"/>
      <c r="R328" s="141"/>
      <c r="S328" s="141"/>
      <c r="T328" s="141"/>
      <c r="U328" s="141"/>
      <c r="V328" s="141"/>
      <c r="W328" s="141"/>
      <c r="X328" s="141"/>
      <c r="Y328" s="141"/>
      <c r="Z328" s="141"/>
    </row>
    <row r="329" spans="1:26" ht="15" thickBot="1" x14ac:dyDescent="0.35">
      <c r="A329" s="141"/>
      <c r="B329" s="141"/>
      <c r="C329" s="141"/>
      <c r="D329" s="141"/>
      <c r="E329" s="141"/>
      <c r="F329" s="141"/>
      <c r="G329" s="141"/>
      <c r="H329" s="141"/>
      <c r="I329" s="141"/>
      <c r="J329" s="141"/>
      <c r="K329" s="141"/>
      <c r="L329" s="141"/>
      <c r="M329" s="141"/>
      <c r="N329" s="141"/>
      <c r="O329" s="141"/>
      <c r="P329" s="141"/>
      <c r="Q329" s="141"/>
      <c r="R329" s="141"/>
      <c r="S329" s="141"/>
      <c r="T329" s="141"/>
      <c r="U329" s="141"/>
      <c r="V329" s="141"/>
      <c r="W329" s="141"/>
      <c r="X329" s="141"/>
      <c r="Y329" s="141"/>
      <c r="Z329" s="141"/>
    </row>
    <row r="330" spans="1:26" ht="15" thickBot="1" x14ac:dyDescent="0.35">
      <c r="A330" s="141"/>
      <c r="B330" s="141"/>
      <c r="C330" s="141"/>
      <c r="D330" s="141"/>
      <c r="E330" s="141"/>
      <c r="F330" s="141"/>
      <c r="G330" s="141"/>
      <c r="H330" s="141"/>
      <c r="I330" s="141"/>
      <c r="J330" s="141"/>
      <c r="K330" s="141"/>
      <c r="L330" s="141"/>
      <c r="M330" s="141"/>
      <c r="N330" s="141"/>
      <c r="O330" s="141"/>
      <c r="P330" s="141"/>
      <c r="Q330" s="141"/>
      <c r="R330" s="141"/>
      <c r="S330" s="141"/>
      <c r="T330" s="141"/>
      <c r="U330" s="141"/>
      <c r="V330" s="141"/>
      <c r="W330" s="141"/>
      <c r="X330" s="141"/>
      <c r="Y330" s="141"/>
      <c r="Z330" s="141"/>
    </row>
    <row r="331" spans="1:26" ht="15" thickBot="1" x14ac:dyDescent="0.35">
      <c r="A331" s="141"/>
      <c r="B331" s="141"/>
      <c r="C331" s="141"/>
      <c r="D331" s="141"/>
      <c r="E331" s="141"/>
      <c r="F331" s="141"/>
      <c r="G331" s="141"/>
      <c r="H331" s="141"/>
      <c r="I331" s="141"/>
      <c r="J331" s="141"/>
      <c r="K331" s="141"/>
      <c r="L331" s="141"/>
      <c r="M331" s="141"/>
      <c r="N331" s="141"/>
      <c r="O331" s="141"/>
      <c r="P331" s="141"/>
      <c r="Q331" s="141"/>
      <c r="R331" s="141"/>
      <c r="S331" s="141"/>
      <c r="T331" s="141"/>
      <c r="U331" s="141"/>
      <c r="V331" s="141"/>
      <c r="W331" s="141"/>
      <c r="X331" s="141"/>
      <c r="Y331" s="141"/>
      <c r="Z331" s="141"/>
    </row>
    <row r="332" spans="1:26" ht="15" thickBot="1" x14ac:dyDescent="0.35">
      <c r="A332" s="141"/>
      <c r="B332" s="141"/>
      <c r="C332" s="141"/>
      <c r="D332" s="141"/>
      <c r="E332" s="141"/>
      <c r="F332" s="141"/>
      <c r="G332" s="141"/>
      <c r="H332" s="141"/>
      <c r="I332" s="141"/>
      <c r="J332" s="141"/>
      <c r="K332" s="141"/>
      <c r="L332" s="141"/>
      <c r="M332" s="141"/>
      <c r="N332" s="141"/>
      <c r="O332" s="141"/>
      <c r="P332" s="141"/>
      <c r="Q332" s="141"/>
      <c r="R332" s="141"/>
      <c r="S332" s="141"/>
      <c r="T332" s="141"/>
      <c r="U332" s="141"/>
      <c r="V332" s="141"/>
      <c r="W332" s="141"/>
      <c r="X332" s="141"/>
      <c r="Y332" s="141"/>
      <c r="Z332" s="141"/>
    </row>
    <row r="333" spans="1:26" ht="15" thickBot="1" x14ac:dyDescent="0.35">
      <c r="A333" s="141"/>
      <c r="B333" s="141"/>
      <c r="C333" s="141"/>
      <c r="D333" s="141"/>
      <c r="E333" s="141"/>
      <c r="F333" s="141"/>
      <c r="G333" s="141"/>
      <c r="H333" s="141"/>
      <c r="I333" s="141"/>
      <c r="J333" s="141"/>
      <c r="K333" s="141"/>
      <c r="L333" s="141"/>
      <c r="M333" s="141"/>
      <c r="N333" s="141"/>
      <c r="O333" s="141"/>
      <c r="P333" s="141"/>
      <c r="Q333" s="141"/>
      <c r="R333" s="141"/>
      <c r="S333" s="141"/>
      <c r="T333" s="141"/>
      <c r="U333" s="141"/>
      <c r="V333" s="141"/>
      <c r="W333" s="141"/>
      <c r="X333" s="141"/>
      <c r="Y333" s="141"/>
      <c r="Z333" s="141"/>
    </row>
    <row r="334" spans="1:26" ht="15" thickBot="1" x14ac:dyDescent="0.35">
      <c r="A334" s="141"/>
      <c r="B334" s="141"/>
      <c r="C334" s="141"/>
      <c r="D334" s="141"/>
      <c r="E334" s="141"/>
      <c r="F334" s="141"/>
      <c r="G334" s="141"/>
      <c r="H334" s="141"/>
      <c r="I334" s="141"/>
      <c r="J334" s="141"/>
      <c r="K334" s="141"/>
      <c r="L334" s="141"/>
      <c r="M334" s="141"/>
      <c r="N334" s="141"/>
      <c r="O334" s="141"/>
      <c r="P334" s="141"/>
      <c r="Q334" s="141"/>
      <c r="R334" s="141"/>
      <c r="S334" s="141"/>
      <c r="T334" s="141"/>
      <c r="U334" s="141"/>
      <c r="V334" s="141"/>
      <c r="W334" s="141"/>
      <c r="X334" s="141"/>
      <c r="Y334" s="141"/>
      <c r="Z334" s="141"/>
    </row>
    <row r="335" spans="1:26" ht="15" thickBot="1" x14ac:dyDescent="0.35">
      <c r="A335" s="141"/>
      <c r="B335" s="141"/>
      <c r="C335" s="141"/>
      <c r="D335" s="141"/>
      <c r="E335" s="141"/>
      <c r="F335" s="141"/>
      <c r="G335" s="141"/>
      <c r="H335" s="141"/>
      <c r="I335" s="141"/>
      <c r="J335" s="141"/>
      <c r="K335" s="141"/>
      <c r="L335" s="141"/>
      <c r="M335" s="141"/>
      <c r="N335" s="141"/>
      <c r="O335" s="141"/>
      <c r="P335" s="141"/>
      <c r="Q335" s="141"/>
      <c r="R335" s="141"/>
      <c r="S335" s="141"/>
      <c r="T335" s="141"/>
      <c r="U335" s="141"/>
      <c r="V335" s="141"/>
      <c r="W335" s="141"/>
      <c r="X335" s="141"/>
      <c r="Y335" s="141"/>
      <c r="Z335" s="141"/>
    </row>
    <row r="336" spans="1:26" ht="15" thickBot="1" x14ac:dyDescent="0.35">
      <c r="A336" s="141"/>
      <c r="B336" s="141"/>
      <c r="C336" s="141"/>
      <c r="D336" s="141"/>
      <c r="E336" s="141"/>
      <c r="F336" s="141"/>
      <c r="G336" s="141"/>
      <c r="H336" s="141"/>
      <c r="I336" s="141"/>
      <c r="J336" s="141"/>
      <c r="K336" s="141"/>
      <c r="L336" s="141"/>
      <c r="M336" s="141"/>
      <c r="N336" s="141"/>
      <c r="O336" s="141"/>
      <c r="P336" s="141"/>
      <c r="Q336" s="141"/>
      <c r="R336" s="141"/>
      <c r="S336" s="141"/>
      <c r="T336" s="141"/>
      <c r="U336" s="141"/>
      <c r="V336" s="141"/>
      <c r="W336" s="141"/>
      <c r="X336" s="141"/>
      <c r="Y336" s="141"/>
      <c r="Z336" s="141"/>
    </row>
    <row r="337" spans="1:26" ht="15" thickBot="1" x14ac:dyDescent="0.35">
      <c r="A337" s="141"/>
      <c r="B337" s="141"/>
      <c r="C337" s="141"/>
      <c r="D337" s="141"/>
      <c r="E337" s="141"/>
      <c r="F337" s="141"/>
      <c r="G337" s="141"/>
      <c r="H337" s="141"/>
      <c r="I337" s="141"/>
      <c r="J337" s="141"/>
      <c r="K337" s="141"/>
      <c r="L337" s="141"/>
      <c r="M337" s="141"/>
      <c r="N337" s="141"/>
      <c r="O337" s="141"/>
      <c r="P337" s="141"/>
      <c r="Q337" s="141"/>
      <c r="R337" s="141"/>
      <c r="S337" s="141"/>
      <c r="T337" s="141"/>
      <c r="U337" s="141"/>
      <c r="V337" s="141"/>
      <c r="W337" s="141"/>
      <c r="X337" s="141"/>
      <c r="Y337" s="141"/>
      <c r="Z337" s="141"/>
    </row>
    <row r="338" spans="1:26" ht="15" thickBot="1" x14ac:dyDescent="0.35">
      <c r="A338" s="141"/>
      <c r="B338" s="141"/>
      <c r="C338" s="141"/>
      <c r="D338" s="141"/>
      <c r="E338" s="141"/>
      <c r="F338" s="141"/>
      <c r="G338" s="141"/>
      <c r="H338" s="141"/>
      <c r="I338" s="141"/>
      <c r="J338" s="141"/>
      <c r="K338" s="141"/>
      <c r="L338" s="141"/>
      <c r="M338" s="141"/>
      <c r="N338" s="141"/>
      <c r="O338" s="141"/>
      <c r="P338" s="141"/>
      <c r="Q338" s="141"/>
      <c r="R338" s="141"/>
      <c r="S338" s="141"/>
      <c r="T338" s="141"/>
      <c r="U338" s="141"/>
      <c r="V338" s="141"/>
      <c r="W338" s="141"/>
      <c r="X338" s="141"/>
      <c r="Y338" s="141"/>
      <c r="Z338" s="141"/>
    </row>
    <row r="339" spans="1:26" ht="15" thickBot="1" x14ac:dyDescent="0.35">
      <c r="A339" s="141"/>
      <c r="B339" s="141"/>
      <c r="C339" s="141"/>
      <c r="D339" s="141"/>
      <c r="E339" s="141"/>
      <c r="F339" s="141"/>
      <c r="G339" s="141"/>
      <c r="H339" s="141"/>
      <c r="I339" s="141"/>
      <c r="J339" s="141"/>
      <c r="K339" s="141"/>
      <c r="L339" s="141"/>
      <c r="M339" s="141"/>
      <c r="N339" s="141"/>
      <c r="O339" s="141"/>
      <c r="P339" s="141"/>
      <c r="Q339" s="141"/>
      <c r="R339" s="141"/>
      <c r="S339" s="141"/>
      <c r="T339" s="141"/>
      <c r="U339" s="141"/>
      <c r="V339" s="141"/>
      <c r="W339" s="141"/>
      <c r="X339" s="141"/>
      <c r="Y339" s="141"/>
      <c r="Z339" s="141"/>
    </row>
    <row r="340" spans="1:26" ht="15" thickBot="1" x14ac:dyDescent="0.35">
      <c r="A340" s="141"/>
      <c r="B340" s="141"/>
      <c r="C340" s="141"/>
      <c r="D340" s="141"/>
      <c r="E340" s="141"/>
      <c r="F340" s="141"/>
      <c r="G340" s="141"/>
      <c r="H340" s="141"/>
      <c r="I340" s="141"/>
      <c r="J340" s="141"/>
      <c r="K340" s="141"/>
      <c r="L340" s="141"/>
      <c r="M340" s="141"/>
      <c r="N340" s="141"/>
      <c r="O340" s="141"/>
      <c r="P340" s="141"/>
      <c r="Q340" s="141"/>
      <c r="R340" s="141"/>
      <c r="S340" s="141"/>
      <c r="T340" s="141"/>
      <c r="U340" s="141"/>
      <c r="V340" s="141"/>
      <c r="W340" s="141"/>
      <c r="X340" s="141"/>
      <c r="Y340" s="141"/>
      <c r="Z340" s="141"/>
    </row>
    <row r="341" spans="1:26" ht="15" thickBot="1" x14ac:dyDescent="0.35">
      <c r="A341" s="141"/>
      <c r="B341" s="141"/>
      <c r="C341" s="141"/>
      <c r="D341" s="141"/>
      <c r="E341" s="141"/>
      <c r="F341" s="141"/>
      <c r="G341" s="141"/>
      <c r="H341" s="141"/>
      <c r="I341" s="141"/>
      <c r="J341" s="141"/>
      <c r="K341" s="141"/>
      <c r="L341" s="141"/>
      <c r="M341" s="141"/>
      <c r="N341" s="141"/>
      <c r="O341" s="141"/>
      <c r="P341" s="141"/>
      <c r="Q341" s="141"/>
      <c r="R341" s="141"/>
      <c r="S341" s="141"/>
      <c r="T341" s="141"/>
      <c r="U341" s="141"/>
      <c r="V341" s="141"/>
      <c r="W341" s="141"/>
      <c r="X341" s="141"/>
      <c r="Y341" s="141"/>
      <c r="Z341" s="141"/>
    </row>
    <row r="342" spans="1:26" ht="15" thickBot="1" x14ac:dyDescent="0.35">
      <c r="A342" s="141"/>
      <c r="B342" s="141"/>
      <c r="C342" s="141"/>
      <c r="D342" s="141"/>
      <c r="E342" s="141"/>
      <c r="F342" s="141"/>
      <c r="G342" s="141"/>
      <c r="H342" s="141"/>
      <c r="I342" s="141"/>
      <c r="J342" s="141"/>
      <c r="K342" s="141"/>
      <c r="L342" s="141"/>
      <c r="M342" s="141"/>
      <c r="N342" s="141"/>
      <c r="O342" s="141"/>
      <c r="P342" s="141"/>
      <c r="Q342" s="141"/>
      <c r="R342" s="141"/>
      <c r="S342" s="141"/>
      <c r="T342" s="141"/>
      <c r="U342" s="141"/>
      <c r="V342" s="141"/>
      <c r="W342" s="141"/>
      <c r="X342" s="141"/>
      <c r="Y342" s="141"/>
      <c r="Z342" s="141"/>
    </row>
    <row r="343" spans="1:26" ht="15" thickBot="1" x14ac:dyDescent="0.35">
      <c r="A343" s="141"/>
      <c r="B343" s="141"/>
      <c r="C343" s="141"/>
      <c r="D343" s="141"/>
      <c r="E343" s="141"/>
      <c r="F343" s="141"/>
      <c r="G343" s="141"/>
      <c r="H343" s="141"/>
      <c r="I343" s="141"/>
      <c r="J343" s="141"/>
      <c r="K343" s="141"/>
      <c r="L343" s="141"/>
      <c r="M343" s="141"/>
      <c r="N343" s="141"/>
      <c r="O343" s="141"/>
      <c r="P343" s="141"/>
      <c r="Q343" s="141"/>
      <c r="R343" s="141"/>
      <c r="S343" s="141"/>
      <c r="T343" s="141"/>
      <c r="U343" s="141"/>
      <c r="V343" s="141"/>
      <c r="W343" s="141"/>
      <c r="X343" s="141"/>
      <c r="Y343" s="141"/>
      <c r="Z343" s="141"/>
    </row>
    <row r="344" spans="1:26" ht="15" thickBot="1" x14ac:dyDescent="0.35">
      <c r="A344" s="141"/>
      <c r="B344" s="141"/>
      <c r="C344" s="141"/>
      <c r="D344" s="141"/>
      <c r="E344" s="141"/>
      <c r="F344" s="141"/>
      <c r="G344" s="141"/>
      <c r="H344" s="141"/>
      <c r="I344" s="141"/>
      <c r="J344" s="141"/>
      <c r="K344" s="141"/>
      <c r="L344" s="141"/>
      <c r="M344" s="141"/>
      <c r="N344" s="141"/>
      <c r="O344" s="141"/>
      <c r="P344" s="141"/>
      <c r="Q344" s="141"/>
      <c r="R344" s="141"/>
      <c r="S344" s="141"/>
      <c r="T344" s="141"/>
      <c r="U344" s="141"/>
      <c r="V344" s="141"/>
      <c r="W344" s="141"/>
      <c r="X344" s="141"/>
      <c r="Y344" s="141"/>
      <c r="Z344" s="141"/>
    </row>
    <row r="345" spans="1:26" ht="15" thickBot="1" x14ac:dyDescent="0.35">
      <c r="A345" s="141"/>
      <c r="B345" s="141"/>
      <c r="C345" s="141"/>
      <c r="D345" s="141"/>
      <c r="E345" s="141"/>
      <c r="F345" s="141"/>
      <c r="G345" s="141"/>
      <c r="H345" s="141"/>
      <c r="I345" s="141"/>
      <c r="J345" s="141"/>
      <c r="K345" s="141"/>
      <c r="L345" s="141"/>
      <c r="M345" s="141"/>
      <c r="N345" s="141"/>
      <c r="O345" s="141"/>
      <c r="P345" s="141"/>
      <c r="Q345" s="141"/>
      <c r="R345" s="141"/>
      <c r="S345" s="141"/>
      <c r="T345" s="141"/>
      <c r="U345" s="141"/>
      <c r="V345" s="141"/>
      <c r="W345" s="141"/>
      <c r="X345" s="141"/>
      <c r="Y345" s="141"/>
      <c r="Z345" s="141"/>
    </row>
    <row r="346" spans="1:26" ht="15" thickBot="1" x14ac:dyDescent="0.35">
      <c r="A346" s="141"/>
      <c r="B346" s="141"/>
      <c r="C346" s="141"/>
      <c r="D346" s="141"/>
      <c r="E346" s="141"/>
      <c r="F346" s="141"/>
      <c r="G346" s="141"/>
      <c r="H346" s="141"/>
      <c r="I346" s="141"/>
      <c r="J346" s="141"/>
      <c r="K346" s="141"/>
      <c r="L346" s="141"/>
      <c r="M346" s="141"/>
      <c r="N346" s="141"/>
      <c r="O346" s="141"/>
      <c r="P346" s="141"/>
      <c r="Q346" s="141"/>
      <c r="R346" s="141"/>
      <c r="S346" s="141"/>
      <c r="T346" s="141"/>
      <c r="U346" s="141"/>
      <c r="V346" s="141"/>
      <c r="W346" s="141"/>
      <c r="X346" s="141"/>
      <c r="Y346" s="141"/>
      <c r="Z346" s="141"/>
    </row>
    <row r="347" spans="1:26" ht="15" thickBot="1" x14ac:dyDescent="0.35">
      <c r="A347" s="141"/>
      <c r="B347" s="141"/>
      <c r="C347" s="141"/>
      <c r="D347" s="141"/>
      <c r="E347" s="141"/>
      <c r="F347" s="141"/>
      <c r="G347" s="141"/>
      <c r="H347" s="141"/>
      <c r="I347" s="141"/>
      <c r="J347" s="141"/>
      <c r="K347" s="141"/>
      <c r="L347" s="141"/>
      <c r="M347" s="141"/>
      <c r="N347" s="141"/>
      <c r="O347" s="141"/>
      <c r="P347" s="141"/>
      <c r="Q347" s="141"/>
      <c r="R347" s="141"/>
      <c r="S347" s="141"/>
      <c r="T347" s="141"/>
      <c r="U347" s="141"/>
      <c r="V347" s="141"/>
      <c r="W347" s="141"/>
      <c r="X347" s="141"/>
      <c r="Y347" s="141"/>
      <c r="Z347" s="141"/>
    </row>
    <row r="348" spans="1:26" ht="15" thickBot="1" x14ac:dyDescent="0.35">
      <c r="A348" s="141"/>
      <c r="B348" s="141"/>
      <c r="C348" s="141"/>
      <c r="D348" s="141"/>
      <c r="E348" s="141"/>
      <c r="F348" s="141"/>
      <c r="G348" s="141"/>
      <c r="H348" s="141"/>
      <c r="I348" s="141"/>
      <c r="J348" s="141"/>
      <c r="K348" s="141"/>
      <c r="L348" s="141"/>
      <c r="M348" s="141"/>
      <c r="N348" s="141"/>
      <c r="O348" s="141"/>
      <c r="P348" s="141"/>
      <c r="Q348" s="141"/>
      <c r="R348" s="141"/>
      <c r="S348" s="141"/>
      <c r="T348" s="141"/>
      <c r="U348" s="141"/>
      <c r="V348" s="141"/>
      <c r="W348" s="141"/>
      <c r="X348" s="141"/>
      <c r="Y348" s="141"/>
      <c r="Z348" s="141"/>
    </row>
    <row r="349" spans="1:26" ht="15" thickBot="1" x14ac:dyDescent="0.35">
      <c r="A349" s="141"/>
      <c r="B349" s="141"/>
      <c r="C349" s="141"/>
      <c r="D349" s="141"/>
      <c r="E349" s="141"/>
      <c r="F349" s="141"/>
      <c r="G349" s="141"/>
      <c r="H349" s="141"/>
      <c r="I349" s="141"/>
      <c r="J349" s="141"/>
      <c r="K349" s="141"/>
      <c r="L349" s="141"/>
      <c r="M349" s="141"/>
      <c r="N349" s="141"/>
      <c r="O349" s="141"/>
      <c r="P349" s="141"/>
      <c r="Q349" s="141"/>
      <c r="R349" s="141"/>
      <c r="S349" s="141"/>
      <c r="T349" s="141"/>
      <c r="U349" s="141"/>
      <c r="V349" s="141"/>
      <c r="W349" s="141"/>
      <c r="X349" s="141"/>
      <c r="Y349" s="141"/>
      <c r="Z349" s="141"/>
    </row>
    <row r="350" spans="1:26" ht="15" thickBot="1" x14ac:dyDescent="0.35">
      <c r="A350" s="141"/>
      <c r="B350" s="141"/>
      <c r="C350" s="141"/>
      <c r="D350" s="141"/>
      <c r="E350" s="141"/>
      <c r="F350" s="141"/>
      <c r="G350" s="141"/>
      <c r="H350" s="141"/>
      <c r="I350" s="141"/>
      <c r="J350" s="141"/>
      <c r="K350" s="141"/>
      <c r="L350" s="141"/>
      <c r="M350" s="141"/>
      <c r="N350" s="141"/>
      <c r="O350" s="141"/>
      <c r="P350" s="141"/>
      <c r="Q350" s="141"/>
      <c r="R350" s="141"/>
      <c r="S350" s="141"/>
      <c r="T350" s="141"/>
      <c r="U350" s="141"/>
      <c r="V350" s="141"/>
      <c r="W350" s="141"/>
      <c r="X350" s="141"/>
      <c r="Y350" s="141"/>
      <c r="Z350" s="141"/>
    </row>
    <row r="351" spans="1:26" ht="15" thickBot="1" x14ac:dyDescent="0.35">
      <c r="A351" s="141"/>
      <c r="B351" s="141"/>
      <c r="C351" s="141"/>
      <c r="D351" s="141"/>
      <c r="E351" s="141"/>
      <c r="F351" s="141"/>
      <c r="G351" s="141"/>
      <c r="H351" s="141"/>
      <c r="I351" s="141"/>
      <c r="J351" s="141"/>
      <c r="K351" s="141"/>
      <c r="L351" s="141"/>
      <c r="M351" s="141"/>
      <c r="N351" s="141"/>
      <c r="O351" s="141"/>
      <c r="P351" s="141"/>
      <c r="Q351" s="141"/>
      <c r="R351" s="141"/>
      <c r="S351" s="141"/>
      <c r="T351" s="141"/>
      <c r="U351" s="141"/>
      <c r="V351" s="141"/>
      <c r="W351" s="141"/>
      <c r="X351" s="141"/>
      <c r="Y351" s="141"/>
      <c r="Z351" s="141"/>
    </row>
    <row r="352" spans="1:26" ht="15" thickBot="1" x14ac:dyDescent="0.35">
      <c r="A352" s="141"/>
      <c r="B352" s="141"/>
      <c r="C352" s="141"/>
      <c r="D352" s="141"/>
      <c r="E352" s="141"/>
      <c r="F352" s="141"/>
      <c r="G352" s="141"/>
      <c r="H352" s="141"/>
      <c r="I352" s="141"/>
      <c r="J352" s="141"/>
      <c r="K352" s="141"/>
      <c r="L352" s="141"/>
      <c r="M352" s="141"/>
      <c r="N352" s="141"/>
      <c r="O352" s="141"/>
      <c r="P352" s="141"/>
      <c r="Q352" s="141"/>
      <c r="R352" s="141"/>
      <c r="S352" s="141"/>
      <c r="T352" s="141"/>
      <c r="U352" s="141"/>
      <c r="V352" s="141"/>
      <c r="W352" s="141"/>
      <c r="X352" s="141"/>
      <c r="Y352" s="141"/>
      <c r="Z352" s="141"/>
    </row>
    <row r="353" spans="1:26" ht="15" thickBot="1" x14ac:dyDescent="0.35">
      <c r="A353" s="141"/>
      <c r="B353" s="141"/>
      <c r="C353" s="141"/>
      <c r="D353" s="141"/>
      <c r="E353" s="141"/>
      <c r="F353" s="141"/>
      <c r="G353" s="141"/>
      <c r="H353" s="141"/>
      <c r="I353" s="141"/>
      <c r="J353" s="141"/>
      <c r="K353" s="141"/>
      <c r="L353" s="141"/>
      <c r="M353" s="141"/>
      <c r="N353" s="141"/>
      <c r="O353" s="141"/>
      <c r="P353" s="141"/>
      <c r="Q353" s="141"/>
      <c r="R353" s="141"/>
      <c r="S353" s="141"/>
      <c r="T353" s="141"/>
      <c r="U353" s="141"/>
      <c r="V353" s="141"/>
      <c r="W353" s="141"/>
      <c r="X353" s="141"/>
      <c r="Y353" s="141"/>
      <c r="Z353" s="141"/>
    </row>
    <row r="354" spans="1:26" ht="15" thickBot="1" x14ac:dyDescent="0.35">
      <c r="A354" s="141"/>
      <c r="B354" s="141"/>
      <c r="C354" s="141"/>
      <c r="D354" s="141"/>
      <c r="E354" s="141"/>
      <c r="F354" s="141"/>
      <c r="G354" s="141"/>
      <c r="H354" s="141"/>
      <c r="I354" s="141"/>
      <c r="J354" s="141"/>
      <c r="K354" s="141"/>
      <c r="L354" s="141"/>
      <c r="M354" s="141"/>
      <c r="N354" s="141"/>
      <c r="O354" s="141"/>
      <c r="P354" s="141"/>
      <c r="Q354" s="141"/>
      <c r="R354" s="141"/>
      <c r="S354" s="141"/>
      <c r="T354" s="141"/>
      <c r="U354" s="141"/>
      <c r="V354" s="141"/>
      <c r="W354" s="141"/>
      <c r="X354" s="141"/>
      <c r="Y354" s="141"/>
      <c r="Z354" s="141"/>
    </row>
    <row r="355" spans="1:26" ht="15" thickBot="1" x14ac:dyDescent="0.35">
      <c r="A355" s="141"/>
      <c r="B355" s="141"/>
      <c r="C355" s="141"/>
      <c r="D355" s="141"/>
      <c r="E355" s="141"/>
      <c r="F355" s="141"/>
      <c r="G355" s="141"/>
      <c r="H355" s="141"/>
      <c r="I355" s="141"/>
      <c r="J355" s="141"/>
      <c r="K355" s="141"/>
      <c r="L355" s="141"/>
      <c r="M355" s="141"/>
      <c r="N355" s="141"/>
      <c r="O355" s="141"/>
      <c r="P355" s="141"/>
      <c r="Q355" s="141"/>
      <c r="R355" s="141"/>
      <c r="S355" s="141"/>
      <c r="T355" s="141"/>
      <c r="U355" s="141"/>
      <c r="V355" s="141"/>
      <c r="W355" s="141"/>
      <c r="X355" s="141"/>
      <c r="Y355" s="141"/>
      <c r="Z355" s="141"/>
    </row>
    <row r="356" spans="1:26" ht="15" thickBot="1" x14ac:dyDescent="0.35">
      <c r="A356" s="141"/>
      <c r="B356" s="141"/>
      <c r="C356" s="141"/>
      <c r="D356" s="141"/>
      <c r="E356" s="141"/>
      <c r="F356" s="141"/>
      <c r="G356" s="141"/>
      <c r="H356" s="141"/>
      <c r="I356" s="141"/>
      <c r="J356" s="141"/>
      <c r="K356" s="141"/>
      <c r="L356" s="141"/>
      <c r="M356" s="141"/>
      <c r="N356" s="141"/>
      <c r="O356" s="141"/>
      <c r="P356" s="141"/>
      <c r="Q356" s="141"/>
      <c r="R356" s="141"/>
      <c r="S356" s="141"/>
      <c r="T356" s="141"/>
      <c r="U356" s="141"/>
      <c r="V356" s="141"/>
      <c r="W356" s="141"/>
      <c r="X356" s="141"/>
      <c r="Y356" s="141"/>
      <c r="Z356" s="141"/>
    </row>
    <row r="357" spans="1:26" ht="15" thickBot="1" x14ac:dyDescent="0.35">
      <c r="A357" s="141"/>
      <c r="B357" s="141"/>
      <c r="C357" s="141"/>
      <c r="D357" s="141"/>
      <c r="E357" s="141"/>
      <c r="F357" s="141"/>
      <c r="G357" s="141"/>
      <c r="H357" s="141"/>
      <c r="I357" s="141"/>
      <c r="J357" s="141"/>
      <c r="K357" s="141"/>
      <c r="L357" s="141"/>
      <c r="M357" s="141"/>
      <c r="N357" s="141"/>
      <c r="O357" s="141"/>
      <c r="P357" s="141"/>
      <c r="Q357" s="141"/>
      <c r="R357" s="141"/>
      <c r="S357" s="141"/>
      <c r="T357" s="141"/>
      <c r="U357" s="141"/>
      <c r="V357" s="141"/>
      <c r="W357" s="141"/>
      <c r="X357" s="141"/>
      <c r="Y357" s="141"/>
      <c r="Z357" s="141"/>
    </row>
    <row r="358" spans="1:26" ht="15" thickBot="1" x14ac:dyDescent="0.35">
      <c r="A358" s="141"/>
      <c r="B358" s="141"/>
      <c r="C358" s="141"/>
      <c r="D358" s="141"/>
      <c r="E358" s="141"/>
      <c r="F358" s="141"/>
      <c r="G358" s="141"/>
      <c r="H358" s="141"/>
      <c r="I358" s="141"/>
      <c r="J358" s="141"/>
      <c r="K358" s="141"/>
      <c r="L358" s="141"/>
      <c r="M358" s="141"/>
      <c r="N358" s="141"/>
      <c r="O358" s="141"/>
      <c r="P358" s="141"/>
      <c r="Q358" s="141"/>
      <c r="R358" s="141"/>
      <c r="S358" s="141"/>
      <c r="T358" s="141"/>
      <c r="U358" s="141"/>
      <c r="V358" s="141"/>
      <c r="W358" s="141"/>
      <c r="X358" s="141"/>
      <c r="Y358" s="141"/>
      <c r="Z358" s="141"/>
    </row>
    <row r="359" spans="1:26" ht="15" thickBot="1" x14ac:dyDescent="0.35">
      <c r="A359" s="141"/>
      <c r="B359" s="141"/>
      <c r="C359" s="141"/>
      <c r="D359" s="141"/>
      <c r="E359" s="141"/>
      <c r="F359" s="141"/>
      <c r="G359" s="141"/>
      <c r="H359" s="141"/>
      <c r="I359" s="141"/>
      <c r="J359" s="141"/>
      <c r="K359" s="141"/>
      <c r="L359" s="141"/>
      <c r="M359" s="141"/>
      <c r="N359" s="141"/>
      <c r="O359" s="141"/>
      <c r="P359" s="141"/>
      <c r="Q359" s="141"/>
      <c r="R359" s="141"/>
      <c r="S359" s="141"/>
      <c r="T359" s="141"/>
      <c r="U359" s="141"/>
      <c r="V359" s="141"/>
      <c r="W359" s="141"/>
      <c r="X359" s="141"/>
      <c r="Y359" s="141"/>
      <c r="Z359" s="141"/>
    </row>
    <row r="360" spans="1:26" ht="15" thickBot="1" x14ac:dyDescent="0.35">
      <c r="A360" s="141"/>
      <c r="B360" s="141"/>
      <c r="C360" s="141"/>
      <c r="D360" s="141"/>
      <c r="E360" s="141"/>
      <c r="F360" s="141"/>
      <c r="G360" s="141"/>
      <c r="H360" s="141"/>
      <c r="I360" s="141"/>
      <c r="J360" s="141"/>
      <c r="K360" s="141"/>
      <c r="L360" s="141"/>
      <c r="M360" s="141"/>
      <c r="N360" s="141"/>
      <c r="O360" s="141"/>
      <c r="P360" s="141"/>
      <c r="Q360" s="141"/>
      <c r="R360" s="141"/>
      <c r="S360" s="141"/>
      <c r="T360" s="141"/>
      <c r="U360" s="141"/>
      <c r="V360" s="141"/>
      <c r="W360" s="141"/>
      <c r="X360" s="141"/>
      <c r="Y360" s="141"/>
      <c r="Z360" s="141"/>
    </row>
    <row r="361" spans="1:26" ht="15" thickBot="1" x14ac:dyDescent="0.35">
      <c r="A361" s="141"/>
      <c r="B361" s="141"/>
      <c r="C361" s="141"/>
      <c r="D361" s="141"/>
      <c r="E361" s="141"/>
      <c r="F361" s="141"/>
      <c r="G361" s="141"/>
      <c r="H361" s="141"/>
      <c r="I361" s="141"/>
      <c r="J361" s="141"/>
      <c r="K361" s="141"/>
      <c r="L361" s="141"/>
      <c r="M361" s="141"/>
      <c r="N361" s="141"/>
      <c r="O361" s="141"/>
      <c r="P361" s="141"/>
      <c r="Q361" s="141"/>
      <c r="R361" s="141"/>
      <c r="S361" s="141"/>
      <c r="T361" s="141"/>
      <c r="U361" s="141"/>
      <c r="V361" s="141"/>
      <c r="W361" s="141"/>
      <c r="X361" s="141"/>
      <c r="Y361" s="141"/>
      <c r="Z361" s="141"/>
    </row>
    <row r="362" spans="1:26" ht="15" thickBot="1" x14ac:dyDescent="0.35">
      <c r="A362" s="141"/>
      <c r="B362" s="141"/>
      <c r="C362" s="141"/>
      <c r="D362" s="141"/>
      <c r="E362" s="141"/>
      <c r="F362" s="141"/>
      <c r="G362" s="141"/>
      <c r="H362" s="141"/>
      <c r="I362" s="141"/>
      <c r="J362" s="141"/>
      <c r="K362" s="141"/>
      <c r="L362" s="141"/>
      <c r="M362" s="141"/>
      <c r="N362" s="141"/>
      <c r="O362" s="141"/>
      <c r="P362" s="141"/>
      <c r="Q362" s="141"/>
      <c r="R362" s="141"/>
      <c r="S362" s="141"/>
      <c r="T362" s="141"/>
      <c r="U362" s="141"/>
      <c r="V362" s="141"/>
      <c r="W362" s="141"/>
      <c r="X362" s="141"/>
      <c r="Y362" s="141"/>
      <c r="Z362" s="141"/>
    </row>
    <row r="363" spans="1:26" ht="15" thickBot="1" x14ac:dyDescent="0.35">
      <c r="A363" s="141"/>
      <c r="B363" s="141"/>
      <c r="C363" s="141"/>
      <c r="D363" s="141"/>
      <c r="E363" s="141"/>
      <c r="F363" s="141"/>
      <c r="G363" s="141"/>
      <c r="H363" s="141"/>
      <c r="I363" s="141"/>
      <c r="J363" s="141"/>
      <c r="K363" s="141"/>
      <c r="L363" s="141"/>
      <c r="M363" s="141"/>
      <c r="N363" s="141"/>
      <c r="O363" s="141"/>
      <c r="P363" s="141"/>
      <c r="Q363" s="141"/>
      <c r="R363" s="141"/>
      <c r="S363" s="141"/>
      <c r="T363" s="141"/>
      <c r="U363" s="141"/>
      <c r="V363" s="141"/>
      <c r="W363" s="141"/>
      <c r="X363" s="141"/>
      <c r="Y363" s="141"/>
      <c r="Z363" s="141"/>
    </row>
    <row r="364" spans="1:26" ht="15" thickBot="1" x14ac:dyDescent="0.35">
      <c r="A364" s="141"/>
      <c r="B364" s="141"/>
      <c r="C364" s="141"/>
      <c r="D364" s="141"/>
      <c r="E364" s="141"/>
      <c r="F364" s="141"/>
      <c r="G364" s="141"/>
      <c r="H364" s="141"/>
      <c r="I364" s="141"/>
      <c r="J364" s="141"/>
      <c r="K364" s="141"/>
      <c r="L364" s="141"/>
      <c r="M364" s="141"/>
      <c r="N364" s="141"/>
      <c r="O364" s="141"/>
      <c r="P364" s="141"/>
      <c r="Q364" s="141"/>
      <c r="R364" s="141"/>
      <c r="S364" s="141"/>
      <c r="T364" s="141"/>
      <c r="U364" s="141"/>
      <c r="V364" s="141"/>
      <c r="W364" s="141"/>
      <c r="X364" s="141"/>
      <c r="Y364" s="141"/>
      <c r="Z364" s="141"/>
    </row>
    <row r="365" spans="1:26" ht="15" thickBot="1" x14ac:dyDescent="0.35">
      <c r="A365" s="141"/>
      <c r="B365" s="141"/>
      <c r="C365" s="141"/>
      <c r="D365" s="141"/>
      <c r="E365" s="141"/>
      <c r="F365" s="141"/>
      <c r="G365" s="141"/>
      <c r="H365" s="141"/>
      <c r="I365" s="141"/>
      <c r="J365" s="141"/>
      <c r="K365" s="141"/>
      <c r="L365" s="141"/>
      <c r="M365" s="141"/>
      <c r="N365" s="141"/>
      <c r="O365" s="141"/>
      <c r="P365" s="141"/>
      <c r="Q365" s="141"/>
      <c r="R365" s="141"/>
      <c r="S365" s="141"/>
      <c r="T365" s="141"/>
      <c r="U365" s="141"/>
      <c r="V365" s="141"/>
      <c r="W365" s="141"/>
      <c r="X365" s="141"/>
      <c r="Y365" s="141"/>
      <c r="Z365" s="141"/>
    </row>
    <row r="366" spans="1:26" ht="15" thickBot="1" x14ac:dyDescent="0.35">
      <c r="A366" s="141"/>
      <c r="B366" s="141"/>
      <c r="C366" s="141"/>
      <c r="D366" s="141"/>
      <c r="E366" s="141"/>
      <c r="F366" s="141"/>
      <c r="G366" s="141"/>
      <c r="H366" s="141"/>
      <c r="I366" s="141"/>
      <c r="J366" s="141"/>
      <c r="K366" s="141"/>
      <c r="L366" s="141"/>
      <c r="M366" s="141"/>
      <c r="N366" s="141"/>
      <c r="O366" s="141"/>
      <c r="P366" s="141"/>
      <c r="Q366" s="141"/>
      <c r="R366" s="141"/>
      <c r="S366" s="141"/>
      <c r="T366" s="141"/>
      <c r="U366" s="141"/>
      <c r="V366" s="141"/>
      <c r="W366" s="141"/>
      <c r="X366" s="141"/>
      <c r="Y366" s="141"/>
      <c r="Z366" s="141"/>
    </row>
    <row r="367" spans="1:26" ht="15" thickBot="1" x14ac:dyDescent="0.35">
      <c r="A367" s="141"/>
      <c r="B367" s="141"/>
      <c r="C367" s="141"/>
      <c r="D367" s="141"/>
      <c r="E367" s="141"/>
      <c r="F367" s="141"/>
      <c r="G367" s="141"/>
      <c r="H367" s="141"/>
      <c r="I367" s="141"/>
      <c r="J367" s="141"/>
      <c r="K367" s="141"/>
      <c r="L367" s="141"/>
      <c r="M367" s="141"/>
      <c r="N367" s="141"/>
      <c r="O367" s="141"/>
      <c r="P367" s="141"/>
      <c r="Q367" s="141"/>
      <c r="R367" s="141"/>
      <c r="S367" s="141"/>
      <c r="T367" s="141"/>
      <c r="U367" s="141"/>
      <c r="V367" s="141"/>
      <c r="W367" s="141"/>
      <c r="X367" s="141"/>
      <c r="Y367" s="141"/>
      <c r="Z367" s="141"/>
    </row>
    <row r="368" spans="1:26" ht="15" thickBot="1" x14ac:dyDescent="0.35">
      <c r="A368" s="141"/>
      <c r="B368" s="141"/>
      <c r="C368" s="141"/>
      <c r="D368" s="141"/>
      <c r="E368" s="141"/>
      <c r="F368" s="141"/>
      <c r="G368" s="141"/>
      <c r="H368" s="141"/>
      <c r="I368" s="141"/>
      <c r="J368" s="141"/>
      <c r="K368" s="141"/>
      <c r="L368" s="141"/>
      <c r="M368" s="141"/>
      <c r="N368" s="141"/>
      <c r="O368" s="141"/>
      <c r="P368" s="141"/>
      <c r="Q368" s="141"/>
      <c r="R368" s="141"/>
      <c r="S368" s="141"/>
      <c r="T368" s="141"/>
      <c r="U368" s="141"/>
      <c r="V368" s="141"/>
      <c r="W368" s="141"/>
      <c r="X368" s="141"/>
      <c r="Y368" s="141"/>
      <c r="Z368" s="141"/>
    </row>
    <row r="369" spans="1:26" ht="15" thickBot="1" x14ac:dyDescent="0.35">
      <c r="A369" s="141"/>
      <c r="B369" s="141"/>
      <c r="C369" s="141"/>
      <c r="D369" s="141"/>
      <c r="E369" s="141"/>
      <c r="F369" s="141"/>
      <c r="G369" s="141"/>
      <c r="H369" s="141"/>
      <c r="I369" s="141"/>
      <c r="J369" s="141"/>
      <c r="K369" s="141"/>
      <c r="L369" s="141"/>
      <c r="M369" s="141"/>
      <c r="N369" s="141"/>
      <c r="O369" s="141"/>
      <c r="P369" s="141"/>
      <c r="Q369" s="141"/>
      <c r="R369" s="141"/>
      <c r="S369" s="141"/>
      <c r="T369" s="141"/>
      <c r="U369" s="141"/>
      <c r="V369" s="141"/>
      <c r="W369" s="141"/>
      <c r="X369" s="141"/>
      <c r="Y369" s="141"/>
      <c r="Z369" s="141"/>
    </row>
    <row r="370" spans="1:26" ht="15" thickBot="1" x14ac:dyDescent="0.35">
      <c r="A370" s="141"/>
      <c r="B370" s="141"/>
      <c r="C370" s="141"/>
      <c r="D370" s="141"/>
      <c r="E370" s="141"/>
      <c r="F370" s="141"/>
      <c r="G370" s="141"/>
      <c r="H370" s="141"/>
      <c r="I370" s="141"/>
      <c r="J370" s="141"/>
      <c r="K370" s="141"/>
      <c r="L370" s="141"/>
      <c r="M370" s="141"/>
      <c r="N370" s="141"/>
      <c r="O370" s="141"/>
      <c r="P370" s="141"/>
      <c r="Q370" s="141"/>
      <c r="R370" s="141"/>
      <c r="S370" s="141"/>
      <c r="T370" s="141"/>
      <c r="U370" s="141"/>
      <c r="V370" s="141"/>
      <c r="W370" s="141"/>
      <c r="X370" s="141"/>
      <c r="Y370" s="141"/>
      <c r="Z370" s="141"/>
    </row>
    <row r="371" spans="1:26" ht="15" thickBot="1" x14ac:dyDescent="0.35">
      <c r="A371" s="141"/>
      <c r="B371" s="141"/>
      <c r="C371" s="141"/>
      <c r="D371" s="141"/>
      <c r="E371" s="141"/>
      <c r="F371" s="141"/>
      <c r="G371" s="141"/>
      <c r="H371" s="141"/>
      <c r="I371" s="141"/>
      <c r="J371" s="141"/>
      <c r="K371" s="141"/>
      <c r="L371" s="141"/>
      <c r="M371" s="141"/>
      <c r="N371" s="141"/>
      <c r="O371" s="141"/>
      <c r="P371" s="141"/>
      <c r="Q371" s="141"/>
      <c r="R371" s="141"/>
      <c r="S371" s="141"/>
      <c r="T371" s="141"/>
      <c r="U371" s="141"/>
      <c r="V371" s="141"/>
      <c r="W371" s="141"/>
      <c r="X371" s="141"/>
      <c r="Y371" s="141"/>
      <c r="Z371" s="141"/>
    </row>
    <row r="372" spans="1:26" ht="15" thickBot="1" x14ac:dyDescent="0.35">
      <c r="A372" s="141"/>
      <c r="B372" s="141"/>
      <c r="C372" s="141"/>
      <c r="D372" s="141"/>
      <c r="E372" s="141"/>
      <c r="F372" s="141"/>
      <c r="G372" s="141"/>
      <c r="H372" s="141"/>
      <c r="I372" s="141"/>
      <c r="J372" s="141"/>
      <c r="K372" s="141"/>
      <c r="L372" s="141"/>
      <c r="M372" s="141"/>
      <c r="N372" s="141"/>
      <c r="O372" s="141"/>
      <c r="P372" s="141"/>
      <c r="Q372" s="141"/>
      <c r="R372" s="141"/>
      <c r="S372" s="141"/>
      <c r="T372" s="141"/>
      <c r="U372" s="141"/>
      <c r="V372" s="141"/>
      <c r="W372" s="141"/>
      <c r="X372" s="141"/>
      <c r="Y372" s="141"/>
      <c r="Z372" s="141"/>
    </row>
    <row r="373" spans="1:26" ht="15" thickBot="1" x14ac:dyDescent="0.35">
      <c r="A373" s="141"/>
      <c r="B373" s="141"/>
      <c r="C373" s="141"/>
      <c r="D373" s="141"/>
      <c r="E373" s="141"/>
      <c r="F373" s="141"/>
      <c r="G373" s="141"/>
      <c r="H373" s="141"/>
      <c r="I373" s="141"/>
      <c r="J373" s="141"/>
      <c r="K373" s="141"/>
      <c r="L373" s="141"/>
      <c r="M373" s="141"/>
      <c r="N373" s="141"/>
      <c r="O373" s="141"/>
      <c r="P373" s="141"/>
      <c r="Q373" s="141"/>
      <c r="R373" s="141"/>
      <c r="S373" s="141"/>
      <c r="T373" s="141"/>
      <c r="U373" s="141"/>
      <c r="V373" s="141"/>
      <c r="W373" s="141"/>
      <c r="X373" s="141"/>
      <c r="Y373" s="141"/>
      <c r="Z373" s="141"/>
    </row>
    <row r="374" spans="1:26" ht="15" thickBot="1" x14ac:dyDescent="0.35">
      <c r="A374" s="141"/>
      <c r="B374" s="141"/>
      <c r="C374" s="141"/>
      <c r="D374" s="141"/>
      <c r="E374" s="141"/>
      <c r="F374" s="141"/>
      <c r="G374" s="141"/>
      <c r="H374" s="141"/>
      <c r="I374" s="141"/>
      <c r="J374" s="141"/>
      <c r="K374" s="141"/>
      <c r="L374" s="141"/>
      <c r="M374" s="141"/>
      <c r="N374" s="141"/>
      <c r="O374" s="141"/>
      <c r="P374" s="141"/>
      <c r="Q374" s="141"/>
      <c r="R374" s="141"/>
      <c r="S374" s="141"/>
      <c r="T374" s="141"/>
      <c r="U374" s="141"/>
      <c r="V374" s="141"/>
      <c r="W374" s="141"/>
      <c r="X374" s="141"/>
      <c r="Y374" s="141"/>
      <c r="Z374" s="141"/>
    </row>
    <row r="375" spans="1:26" ht="15" thickBot="1" x14ac:dyDescent="0.35">
      <c r="A375" s="141"/>
      <c r="B375" s="141"/>
      <c r="C375" s="141"/>
      <c r="D375" s="141"/>
      <c r="E375" s="141"/>
      <c r="F375" s="141"/>
      <c r="G375" s="141"/>
      <c r="H375" s="141"/>
      <c r="I375" s="141"/>
      <c r="J375" s="141"/>
      <c r="K375" s="141"/>
      <c r="L375" s="141"/>
      <c r="M375" s="141"/>
      <c r="N375" s="141"/>
      <c r="O375" s="141"/>
      <c r="P375" s="141"/>
      <c r="Q375" s="141"/>
      <c r="R375" s="141"/>
      <c r="S375" s="141"/>
      <c r="T375" s="141"/>
      <c r="U375" s="141"/>
      <c r="V375" s="141"/>
      <c r="W375" s="141"/>
      <c r="X375" s="141"/>
      <c r="Y375" s="141"/>
      <c r="Z375" s="141"/>
    </row>
    <row r="376" spans="1:26" ht="15" thickBot="1" x14ac:dyDescent="0.35">
      <c r="A376" s="141"/>
      <c r="B376" s="141"/>
      <c r="C376" s="141"/>
      <c r="D376" s="141"/>
      <c r="E376" s="141"/>
      <c r="F376" s="141"/>
      <c r="G376" s="141"/>
      <c r="H376" s="141"/>
      <c r="I376" s="141"/>
      <c r="J376" s="141"/>
      <c r="K376" s="141"/>
      <c r="L376" s="141"/>
      <c r="M376" s="141"/>
      <c r="N376" s="141"/>
      <c r="O376" s="141"/>
      <c r="P376" s="141"/>
      <c r="Q376" s="141"/>
      <c r="R376" s="141"/>
      <c r="S376" s="141"/>
      <c r="T376" s="141"/>
      <c r="U376" s="141"/>
      <c r="V376" s="141"/>
      <c r="W376" s="141"/>
      <c r="X376" s="141"/>
      <c r="Y376" s="141"/>
      <c r="Z376" s="141"/>
    </row>
    <row r="377" spans="1:26" ht="15" thickBot="1" x14ac:dyDescent="0.35">
      <c r="A377" s="141"/>
      <c r="B377" s="141"/>
      <c r="C377" s="141"/>
      <c r="D377" s="141"/>
      <c r="E377" s="141"/>
      <c r="F377" s="141"/>
      <c r="G377" s="141"/>
      <c r="H377" s="141"/>
      <c r="I377" s="141"/>
      <c r="J377" s="141"/>
      <c r="K377" s="141"/>
      <c r="L377" s="141"/>
      <c r="M377" s="141"/>
      <c r="N377" s="141"/>
      <c r="O377" s="141"/>
      <c r="P377" s="141"/>
      <c r="Q377" s="141"/>
      <c r="R377" s="141"/>
      <c r="S377" s="141"/>
      <c r="T377" s="141"/>
      <c r="U377" s="141"/>
      <c r="V377" s="141"/>
      <c r="W377" s="141"/>
      <c r="X377" s="141"/>
      <c r="Y377" s="141"/>
      <c r="Z377" s="141"/>
    </row>
    <row r="378" spans="1:26" ht="15" thickBot="1" x14ac:dyDescent="0.35">
      <c r="A378" s="141"/>
      <c r="B378" s="141"/>
      <c r="C378" s="141"/>
      <c r="D378" s="141"/>
      <c r="E378" s="141"/>
      <c r="F378" s="141"/>
      <c r="G378" s="141"/>
      <c r="H378" s="141"/>
      <c r="I378" s="141"/>
      <c r="J378" s="141"/>
      <c r="K378" s="141"/>
      <c r="L378" s="141"/>
      <c r="M378" s="141"/>
      <c r="N378" s="141"/>
      <c r="O378" s="141"/>
      <c r="P378" s="141"/>
      <c r="Q378" s="141"/>
      <c r="R378" s="141"/>
      <c r="S378" s="141"/>
      <c r="T378" s="141"/>
      <c r="U378" s="141"/>
      <c r="V378" s="141"/>
      <c r="W378" s="141"/>
      <c r="X378" s="141"/>
      <c r="Y378" s="141"/>
      <c r="Z378" s="141"/>
    </row>
    <row r="379" spans="1:26" ht="15" thickBot="1" x14ac:dyDescent="0.35">
      <c r="A379" s="141"/>
      <c r="B379" s="141"/>
      <c r="C379" s="141"/>
      <c r="D379" s="141"/>
      <c r="E379" s="141"/>
      <c r="F379" s="141"/>
      <c r="G379" s="141"/>
      <c r="H379" s="141"/>
      <c r="I379" s="141"/>
      <c r="J379" s="141"/>
      <c r="K379" s="141"/>
      <c r="L379" s="141"/>
      <c r="M379" s="141"/>
      <c r="N379" s="141"/>
      <c r="O379" s="141"/>
      <c r="P379" s="141"/>
      <c r="Q379" s="141"/>
      <c r="R379" s="141"/>
      <c r="S379" s="141"/>
      <c r="T379" s="141"/>
      <c r="U379" s="141"/>
      <c r="V379" s="141"/>
      <c r="W379" s="141"/>
      <c r="X379" s="141"/>
      <c r="Y379" s="141"/>
      <c r="Z379" s="141"/>
    </row>
    <row r="380" spans="1:26" ht="15" thickBot="1" x14ac:dyDescent="0.35">
      <c r="A380" s="141"/>
      <c r="B380" s="141"/>
      <c r="C380" s="141"/>
      <c r="D380" s="141"/>
      <c r="E380" s="141"/>
      <c r="F380" s="141"/>
      <c r="G380" s="141"/>
      <c r="H380" s="141"/>
      <c r="I380" s="141"/>
      <c r="J380" s="141"/>
      <c r="K380" s="141"/>
      <c r="L380" s="141"/>
      <c r="M380" s="141"/>
      <c r="N380" s="141"/>
      <c r="O380" s="141"/>
      <c r="P380" s="141"/>
      <c r="Q380" s="141"/>
      <c r="R380" s="141"/>
      <c r="S380" s="141"/>
      <c r="T380" s="141"/>
      <c r="U380" s="141"/>
      <c r="V380" s="141"/>
      <c r="W380" s="141"/>
      <c r="X380" s="141"/>
      <c r="Y380" s="141"/>
      <c r="Z380" s="141"/>
    </row>
    <row r="381" spans="1:26" ht="15" thickBot="1" x14ac:dyDescent="0.35">
      <c r="A381" s="141"/>
      <c r="B381" s="141"/>
      <c r="C381" s="141"/>
      <c r="D381" s="141"/>
      <c r="E381" s="141"/>
      <c r="F381" s="141"/>
      <c r="G381" s="141"/>
      <c r="H381" s="141"/>
      <c r="I381" s="141"/>
      <c r="J381" s="141"/>
      <c r="K381" s="141"/>
      <c r="L381" s="141"/>
      <c r="M381" s="141"/>
      <c r="N381" s="141"/>
      <c r="O381" s="141"/>
      <c r="P381" s="141"/>
      <c r="Q381" s="141"/>
      <c r="R381" s="141"/>
      <c r="S381" s="141"/>
      <c r="T381" s="141"/>
      <c r="U381" s="141"/>
      <c r="V381" s="141"/>
      <c r="W381" s="141"/>
      <c r="X381" s="141"/>
      <c r="Y381" s="141"/>
      <c r="Z381" s="141"/>
    </row>
    <row r="382" spans="1:26" ht="15" thickBot="1" x14ac:dyDescent="0.35">
      <c r="A382" s="141"/>
      <c r="B382" s="141"/>
      <c r="C382" s="141"/>
      <c r="D382" s="141"/>
      <c r="E382" s="141"/>
      <c r="F382" s="141"/>
      <c r="G382" s="141"/>
      <c r="H382" s="141"/>
      <c r="I382" s="141"/>
      <c r="J382" s="141"/>
      <c r="K382" s="141"/>
      <c r="L382" s="141"/>
      <c r="M382" s="141"/>
      <c r="N382" s="141"/>
      <c r="O382" s="141"/>
      <c r="P382" s="141"/>
      <c r="Q382" s="141"/>
      <c r="R382" s="141"/>
      <c r="S382" s="141"/>
      <c r="T382" s="141"/>
      <c r="U382" s="141"/>
      <c r="V382" s="141"/>
      <c r="W382" s="141"/>
      <c r="X382" s="141"/>
      <c r="Y382" s="141"/>
      <c r="Z382" s="141"/>
    </row>
    <row r="383" spans="1:26" ht="15" thickBot="1" x14ac:dyDescent="0.35">
      <c r="A383" s="141"/>
      <c r="B383" s="141"/>
      <c r="C383" s="141"/>
      <c r="D383" s="141"/>
      <c r="E383" s="141"/>
      <c r="F383" s="141"/>
      <c r="G383" s="141"/>
      <c r="H383" s="141"/>
      <c r="I383" s="141"/>
      <c r="J383" s="141"/>
      <c r="K383" s="141"/>
      <c r="L383" s="141"/>
      <c r="M383" s="141"/>
      <c r="N383" s="141"/>
      <c r="O383" s="141"/>
      <c r="P383" s="141"/>
      <c r="Q383" s="141"/>
      <c r="R383" s="141"/>
      <c r="S383" s="141"/>
      <c r="T383" s="141"/>
      <c r="U383" s="141"/>
      <c r="V383" s="141"/>
      <c r="W383" s="141"/>
      <c r="X383" s="141"/>
      <c r="Y383" s="141"/>
      <c r="Z383" s="141"/>
    </row>
    <row r="384" spans="1:26" ht="15" thickBot="1" x14ac:dyDescent="0.35">
      <c r="A384" s="141"/>
      <c r="B384" s="141"/>
      <c r="C384" s="141"/>
      <c r="D384" s="141"/>
      <c r="E384" s="141"/>
      <c r="F384" s="141"/>
      <c r="G384" s="141"/>
      <c r="H384" s="141"/>
      <c r="I384" s="141"/>
      <c r="J384" s="141"/>
      <c r="K384" s="141"/>
      <c r="L384" s="141"/>
      <c r="M384" s="141"/>
      <c r="N384" s="141"/>
      <c r="O384" s="141"/>
      <c r="P384" s="141"/>
      <c r="Q384" s="141"/>
      <c r="R384" s="141"/>
      <c r="S384" s="141"/>
      <c r="T384" s="141"/>
      <c r="U384" s="141"/>
      <c r="V384" s="141"/>
      <c r="W384" s="141"/>
      <c r="X384" s="141"/>
      <c r="Y384" s="141"/>
      <c r="Z384" s="141"/>
    </row>
    <row r="385" spans="1:26" ht="15" thickBot="1" x14ac:dyDescent="0.35">
      <c r="A385" s="141"/>
      <c r="B385" s="141"/>
      <c r="C385" s="141"/>
      <c r="D385" s="141"/>
      <c r="E385" s="141"/>
      <c r="F385" s="141"/>
      <c r="G385" s="141"/>
      <c r="H385" s="141"/>
      <c r="I385" s="141"/>
      <c r="J385" s="141"/>
      <c r="K385" s="141"/>
      <c r="L385" s="141"/>
      <c r="M385" s="141"/>
      <c r="N385" s="141"/>
      <c r="O385" s="141"/>
      <c r="P385" s="141"/>
      <c r="Q385" s="141"/>
      <c r="R385" s="141"/>
      <c r="S385" s="141"/>
      <c r="T385" s="141"/>
      <c r="U385" s="141"/>
      <c r="V385" s="141"/>
      <c r="W385" s="141"/>
      <c r="X385" s="141"/>
      <c r="Y385" s="141"/>
      <c r="Z385" s="141"/>
    </row>
    <row r="386" spans="1:26" ht="15" thickBot="1" x14ac:dyDescent="0.35">
      <c r="A386" s="141"/>
      <c r="B386" s="141"/>
      <c r="C386" s="141"/>
      <c r="D386" s="141"/>
      <c r="E386" s="141"/>
      <c r="F386" s="141"/>
      <c r="G386" s="141"/>
      <c r="H386" s="141"/>
      <c r="I386" s="141"/>
      <c r="J386" s="141"/>
      <c r="K386" s="141"/>
      <c r="L386" s="141"/>
      <c r="M386" s="141"/>
      <c r="N386" s="141"/>
      <c r="O386" s="141"/>
      <c r="P386" s="141"/>
      <c r="Q386" s="141"/>
      <c r="R386" s="141"/>
      <c r="S386" s="141"/>
      <c r="T386" s="141"/>
      <c r="U386" s="141"/>
      <c r="V386" s="141"/>
      <c r="W386" s="141"/>
      <c r="X386" s="141"/>
      <c r="Y386" s="141"/>
      <c r="Z386" s="141"/>
    </row>
    <row r="387" spans="1:26" ht="15" thickBot="1" x14ac:dyDescent="0.35">
      <c r="A387" s="141"/>
      <c r="B387" s="141"/>
      <c r="C387" s="141"/>
      <c r="D387" s="141"/>
      <c r="E387" s="141"/>
      <c r="F387" s="141"/>
      <c r="G387" s="141"/>
      <c r="H387" s="141"/>
      <c r="I387" s="141"/>
      <c r="J387" s="141"/>
      <c r="K387" s="141"/>
      <c r="L387" s="141"/>
      <c r="M387" s="141"/>
      <c r="N387" s="141"/>
      <c r="O387" s="141"/>
      <c r="P387" s="141"/>
      <c r="Q387" s="141"/>
      <c r="R387" s="141"/>
      <c r="S387" s="141"/>
      <c r="T387" s="141"/>
      <c r="U387" s="141"/>
      <c r="V387" s="141"/>
      <c r="W387" s="141"/>
      <c r="X387" s="141"/>
      <c r="Y387" s="141"/>
      <c r="Z387" s="141"/>
    </row>
    <row r="388" spans="1:26" ht="15" thickBot="1" x14ac:dyDescent="0.35">
      <c r="A388" s="141"/>
      <c r="B388" s="141"/>
      <c r="C388" s="141"/>
      <c r="D388" s="141"/>
      <c r="E388" s="141"/>
      <c r="F388" s="141"/>
      <c r="G388" s="141"/>
      <c r="H388" s="141"/>
      <c r="I388" s="141"/>
      <c r="J388" s="141"/>
      <c r="K388" s="141"/>
      <c r="L388" s="141"/>
      <c r="M388" s="141"/>
      <c r="N388" s="141"/>
      <c r="O388" s="141"/>
      <c r="P388" s="141"/>
      <c r="Q388" s="141"/>
      <c r="R388" s="141"/>
      <c r="S388" s="141"/>
      <c r="T388" s="141"/>
      <c r="U388" s="141"/>
      <c r="V388" s="141"/>
      <c r="W388" s="141"/>
      <c r="X388" s="141"/>
      <c r="Y388" s="141"/>
      <c r="Z388" s="141"/>
    </row>
    <row r="389" spans="1:26" ht="15" thickBot="1" x14ac:dyDescent="0.35">
      <c r="A389" s="141"/>
      <c r="B389" s="141"/>
      <c r="C389" s="141"/>
      <c r="D389" s="141"/>
      <c r="E389" s="141"/>
      <c r="F389" s="141"/>
      <c r="G389" s="141"/>
      <c r="H389" s="141"/>
      <c r="I389" s="141"/>
      <c r="J389" s="141"/>
      <c r="K389" s="141"/>
      <c r="L389" s="141"/>
      <c r="M389" s="141"/>
      <c r="N389" s="141"/>
      <c r="O389" s="141"/>
      <c r="P389" s="141"/>
      <c r="Q389" s="141"/>
      <c r="R389" s="141"/>
      <c r="S389" s="141"/>
      <c r="T389" s="141"/>
      <c r="U389" s="141"/>
      <c r="V389" s="141"/>
      <c r="W389" s="141"/>
      <c r="X389" s="141"/>
      <c r="Y389" s="141"/>
      <c r="Z389" s="141"/>
    </row>
    <row r="390" spans="1:26" ht="15" thickBot="1" x14ac:dyDescent="0.35">
      <c r="A390" s="141"/>
      <c r="B390" s="141"/>
      <c r="C390" s="141"/>
      <c r="D390" s="141"/>
      <c r="E390" s="141"/>
      <c r="F390" s="141"/>
      <c r="G390" s="141"/>
      <c r="H390" s="141"/>
      <c r="I390" s="141"/>
      <c r="J390" s="141"/>
      <c r="K390" s="141"/>
      <c r="L390" s="141"/>
      <c r="M390" s="141"/>
      <c r="N390" s="141"/>
      <c r="O390" s="141"/>
      <c r="P390" s="141"/>
      <c r="Q390" s="141"/>
      <c r="R390" s="141"/>
      <c r="S390" s="141"/>
      <c r="T390" s="141"/>
      <c r="U390" s="141"/>
      <c r="V390" s="141"/>
      <c r="W390" s="141"/>
      <c r="X390" s="141"/>
      <c r="Y390" s="141"/>
      <c r="Z390" s="141"/>
    </row>
    <row r="391" spans="1:26" ht="15" thickBot="1" x14ac:dyDescent="0.35">
      <c r="A391" s="141"/>
      <c r="B391" s="141"/>
      <c r="C391" s="141"/>
      <c r="D391" s="141"/>
      <c r="E391" s="141"/>
      <c r="F391" s="141"/>
      <c r="G391" s="141"/>
      <c r="H391" s="141"/>
      <c r="I391" s="141"/>
      <c r="J391" s="141"/>
      <c r="K391" s="141"/>
      <c r="L391" s="141"/>
      <c r="M391" s="141"/>
      <c r="N391" s="141"/>
      <c r="O391" s="141"/>
      <c r="P391" s="141"/>
      <c r="Q391" s="141"/>
      <c r="R391" s="141"/>
      <c r="S391" s="141"/>
      <c r="T391" s="141"/>
      <c r="U391" s="141"/>
      <c r="V391" s="141"/>
      <c r="W391" s="141"/>
      <c r="X391" s="141"/>
      <c r="Y391" s="141"/>
      <c r="Z391" s="141"/>
    </row>
    <row r="392" spans="1:26" ht="15" thickBot="1" x14ac:dyDescent="0.35">
      <c r="A392" s="141"/>
      <c r="B392" s="141"/>
      <c r="C392" s="141"/>
      <c r="D392" s="141"/>
      <c r="E392" s="141"/>
      <c r="F392" s="141"/>
      <c r="G392" s="141"/>
      <c r="H392" s="141"/>
      <c r="I392" s="141"/>
      <c r="J392" s="141"/>
      <c r="K392" s="141"/>
      <c r="L392" s="141"/>
      <c r="M392" s="141"/>
      <c r="N392" s="141"/>
      <c r="O392" s="141"/>
      <c r="P392" s="141"/>
      <c r="Q392" s="141"/>
      <c r="R392" s="141"/>
      <c r="S392" s="141"/>
      <c r="T392" s="141"/>
      <c r="U392" s="141"/>
      <c r="V392" s="141"/>
      <c r="W392" s="141"/>
      <c r="X392" s="141"/>
      <c r="Y392" s="141"/>
      <c r="Z392" s="141"/>
    </row>
    <row r="393" spans="1:26" ht="15" thickBot="1" x14ac:dyDescent="0.35">
      <c r="A393" s="141"/>
      <c r="B393" s="141"/>
      <c r="C393" s="141"/>
      <c r="D393" s="141"/>
      <c r="E393" s="141"/>
      <c r="F393" s="141"/>
      <c r="G393" s="141"/>
      <c r="H393" s="141"/>
      <c r="I393" s="141"/>
      <c r="J393" s="141"/>
      <c r="K393" s="141"/>
      <c r="L393" s="141"/>
      <c r="M393" s="141"/>
      <c r="N393" s="141"/>
      <c r="O393" s="141"/>
      <c r="P393" s="141"/>
      <c r="Q393" s="141"/>
      <c r="R393" s="141"/>
      <c r="S393" s="141"/>
      <c r="T393" s="141"/>
      <c r="U393" s="141"/>
      <c r="V393" s="141"/>
      <c r="W393" s="141"/>
      <c r="X393" s="141"/>
      <c r="Y393" s="141"/>
      <c r="Z393" s="141"/>
    </row>
    <row r="394" spans="1:26" ht="15" thickBot="1" x14ac:dyDescent="0.35">
      <c r="A394" s="141"/>
      <c r="B394" s="141"/>
      <c r="C394" s="141"/>
      <c r="D394" s="141"/>
      <c r="E394" s="141"/>
      <c r="F394" s="141"/>
      <c r="G394" s="141"/>
      <c r="H394" s="141"/>
      <c r="I394" s="141"/>
      <c r="J394" s="141"/>
      <c r="K394" s="141"/>
      <c r="L394" s="141"/>
      <c r="M394" s="141"/>
      <c r="N394" s="141"/>
      <c r="O394" s="141"/>
      <c r="P394" s="141"/>
      <c r="Q394" s="141"/>
      <c r="R394" s="141"/>
      <c r="S394" s="141"/>
      <c r="T394" s="141"/>
      <c r="U394" s="141"/>
      <c r="V394" s="141"/>
      <c r="W394" s="141"/>
      <c r="X394" s="141"/>
      <c r="Y394" s="141"/>
      <c r="Z394" s="141"/>
    </row>
    <row r="395" spans="1:26" ht="15" thickBot="1" x14ac:dyDescent="0.35">
      <c r="A395" s="141"/>
      <c r="B395" s="141"/>
      <c r="C395" s="141"/>
      <c r="D395" s="141"/>
      <c r="E395" s="141"/>
      <c r="F395" s="141"/>
      <c r="G395" s="141"/>
      <c r="H395" s="141"/>
      <c r="I395" s="141"/>
      <c r="J395" s="141"/>
      <c r="K395" s="141"/>
      <c r="L395" s="141"/>
      <c r="M395" s="141"/>
      <c r="N395" s="141"/>
      <c r="O395" s="141"/>
      <c r="P395" s="141"/>
      <c r="Q395" s="141"/>
      <c r="R395" s="141"/>
      <c r="S395" s="141"/>
      <c r="T395" s="141"/>
      <c r="U395" s="141"/>
      <c r="V395" s="141"/>
      <c r="W395" s="141"/>
      <c r="X395" s="141"/>
      <c r="Y395" s="141"/>
      <c r="Z395" s="141"/>
    </row>
    <row r="396" spans="1:26" ht="15" thickBot="1" x14ac:dyDescent="0.35">
      <c r="A396" s="141"/>
      <c r="B396" s="141"/>
      <c r="C396" s="141"/>
      <c r="D396" s="141"/>
      <c r="E396" s="141"/>
      <c r="F396" s="141"/>
      <c r="G396" s="141"/>
      <c r="H396" s="141"/>
      <c r="I396" s="141"/>
      <c r="J396" s="141"/>
      <c r="K396" s="141"/>
      <c r="L396" s="141"/>
      <c r="M396" s="141"/>
      <c r="N396" s="141"/>
      <c r="O396" s="141"/>
      <c r="P396" s="141"/>
      <c r="Q396" s="141"/>
      <c r="R396" s="141"/>
      <c r="S396" s="141"/>
      <c r="T396" s="141"/>
      <c r="U396" s="141"/>
      <c r="V396" s="141"/>
      <c r="W396" s="141"/>
      <c r="X396" s="141"/>
      <c r="Y396" s="141"/>
      <c r="Z396" s="141"/>
    </row>
    <row r="397" spans="1:26" ht="15" thickBot="1" x14ac:dyDescent="0.35">
      <c r="A397" s="141"/>
      <c r="B397" s="141"/>
      <c r="C397" s="141"/>
      <c r="D397" s="141"/>
      <c r="E397" s="141"/>
      <c r="F397" s="141"/>
      <c r="G397" s="141"/>
      <c r="H397" s="141"/>
      <c r="I397" s="141"/>
      <c r="J397" s="141"/>
      <c r="K397" s="141"/>
      <c r="L397" s="141"/>
      <c r="M397" s="141"/>
      <c r="N397" s="141"/>
      <c r="O397" s="141"/>
      <c r="P397" s="141"/>
      <c r="Q397" s="141"/>
      <c r="R397" s="141"/>
      <c r="S397" s="141"/>
      <c r="T397" s="141"/>
      <c r="U397" s="141"/>
      <c r="V397" s="141"/>
      <c r="W397" s="141"/>
      <c r="X397" s="141"/>
      <c r="Y397" s="141"/>
      <c r="Z397" s="141"/>
    </row>
    <row r="398" spans="1:26" ht="15" thickBot="1" x14ac:dyDescent="0.35">
      <c r="A398" s="141"/>
      <c r="B398" s="141"/>
      <c r="C398" s="141"/>
      <c r="D398" s="141"/>
      <c r="E398" s="141"/>
      <c r="F398" s="141"/>
      <c r="G398" s="141"/>
      <c r="H398" s="141"/>
      <c r="I398" s="141"/>
      <c r="J398" s="141"/>
      <c r="K398" s="141"/>
      <c r="L398" s="141"/>
      <c r="M398" s="141"/>
      <c r="N398" s="141"/>
      <c r="O398" s="141"/>
      <c r="P398" s="141"/>
      <c r="Q398" s="141"/>
      <c r="R398" s="141"/>
      <c r="S398" s="141"/>
      <c r="T398" s="141"/>
      <c r="U398" s="141"/>
      <c r="V398" s="141"/>
      <c r="W398" s="141"/>
      <c r="X398" s="141"/>
      <c r="Y398" s="141"/>
      <c r="Z398" s="141"/>
    </row>
    <row r="399" spans="1:26" ht="15" thickBot="1" x14ac:dyDescent="0.35">
      <c r="A399" s="141"/>
      <c r="B399" s="141"/>
      <c r="C399" s="141"/>
      <c r="D399" s="141"/>
      <c r="E399" s="141"/>
      <c r="F399" s="141"/>
      <c r="G399" s="141"/>
      <c r="H399" s="141"/>
      <c r="I399" s="141"/>
      <c r="J399" s="141"/>
      <c r="K399" s="141"/>
      <c r="L399" s="141"/>
      <c r="M399" s="141"/>
      <c r="N399" s="141"/>
      <c r="O399" s="141"/>
      <c r="P399" s="141"/>
      <c r="Q399" s="141"/>
      <c r="R399" s="141"/>
      <c r="S399" s="141"/>
      <c r="T399" s="141"/>
      <c r="U399" s="141"/>
      <c r="V399" s="141"/>
      <c r="W399" s="141"/>
      <c r="X399" s="141"/>
      <c r="Y399" s="141"/>
      <c r="Z399" s="141"/>
    </row>
    <row r="400" spans="1:26" ht="15" thickBot="1" x14ac:dyDescent="0.35">
      <c r="A400" s="141"/>
      <c r="B400" s="141"/>
      <c r="C400" s="141"/>
      <c r="D400" s="141"/>
      <c r="E400" s="141"/>
      <c r="F400" s="141"/>
      <c r="G400" s="141"/>
      <c r="H400" s="141"/>
      <c r="I400" s="141"/>
      <c r="J400" s="141"/>
      <c r="K400" s="141"/>
      <c r="L400" s="141"/>
      <c r="M400" s="141"/>
      <c r="N400" s="141"/>
      <c r="O400" s="141"/>
      <c r="P400" s="141"/>
      <c r="Q400" s="141"/>
      <c r="R400" s="141"/>
      <c r="S400" s="141"/>
      <c r="T400" s="141"/>
      <c r="U400" s="141"/>
      <c r="V400" s="141"/>
      <c r="W400" s="141"/>
      <c r="X400" s="141"/>
      <c r="Y400" s="141"/>
      <c r="Z400" s="141"/>
    </row>
    <row r="401" spans="1:26" ht="15" thickBot="1" x14ac:dyDescent="0.35">
      <c r="A401" s="141"/>
      <c r="B401" s="141"/>
      <c r="C401" s="141"/>
      <c r="D401" s="141"/>
      <c r="E401" s="141"/>
      <c r="F401" s="141"/>
      <c r="G401" s="141"/>
      <c r="H401" s="141"/>
      <c r="I401" s="141"/>
      <c r="J401" s="141"/>
      <c r="K401" s="141"/>
      <c r="L401" s="141"/>
      <c r="M401" s="141"/>
      <c r="N401" s="141"/>
      <c r="O401" s="141"/>
      <c r="P401" s="141"/>
      <c r="Q401" s="141"/>
      <c r="R401" s="141"/>
      <c r="S401" s="141"/>
      <c r="T401" s="141"/>
      <c r="U401" s="141"/>
      <c r="V401" s="141"/>
      <c r="W401" s="141"/>
      <c r="X401" s="141"/>
      <c r="Y401" s="141"/>
      <c r="Z401" s="141"/>
    </row>
    <row r="402" spans="1:26" ht="15" thickBot="1" x14ac:dyDescent="0.35">
      <c r="A402" s="141"/>
      <c r="B402" s="141"/>
      <c r="C402" s="141"/>
      <c r="D402" s="141"/>
      <c r="E402" s="141"/>
      <c r="F402" s="141"/>
      <c r="G402" s="141"/>
      <c r="H402" s="141"/>
      <c r="I402" s="141"/>
      <c r="J402" s="141"/>
      <c r="K402" s="141"/>
      <c r="L402" s="141"/>
      <c r="M402" s="141"/>
      <c r="N402" s="141"/>
      <c r="O402" s="141"/>
      <c r="P402" s="141"/>
      <c r="Q402" s="141"/>
      <c r="R402" s="141"/>
      <c r="S402" s="141"/>
      <c r="T402" s="141"/>
      <c r="U402" s="141"/>
      <c r="V402" s="141"/>
      <c r="W402" s="141"/>
      <c r="X402" s="141"/>
      <c r="Y402" s="141"/>
      <c r="Z402" s="141"/>
    </row>
    <row r="403" spans="1:26" ht="15" thickBot="1" x14ac:dyDescent="0.35">
      <c r="A403" s="141"/>
      <c r="B403" s="141"/>
      <c r="C403" s="141"/>
      <c r="D403" s="141"/>
      <c r="E403" s="141"/>
      <c r="F403" s="141"/>
      <c r="G403" s="141"/>
      <c r="H403" s="141"/>
      <c r="I403" s="141"/>
      <c r="J403" s="141"/>
      <c r="K403" s="141"/>
      <c r="L403" s="141"/>
      <c r="M403" s="141"/>
      <c r="N403" s="141"/>
      <c r="O403" s="141"/>
      <c r="P403" s="141"/>
      <c r="Q403" s="141"/>
      <c r="R403" s="141"/>
      <c r="S403" s="141"/>
      <c r="T403" s="141"/>
      <c r="U403" s="141"/>
      <c r="V403" s="141"/>
      <c r="W403" s="141"/>
      <c r="X403" s="141"/>
      <c r="Y403" s="141"/>
      <c r="Z403" s="141"/>
    </row>
    <row r="404" spans="1:26" ht="15" thickBot="1" x14ac:dyDescent="0.35">
      <c r="A404" s="141"/>
      <c r="B404" s="141"/>
      <c r="C404" s="141"/>
      <c r="D404" s="141"/>
      <c r="E404" s="141"/>
      <c r="F404" s="141"/>
      <c r="G404" s="141"/>
      <c r="H404" s="141"/>
      <c r="I404" s="141"/>
      <c r="J404" s="141"/>
      <c r="K404" s="141"/>
      <c r="L404" s="141"/>
      <c r="M404" s="141"/>
      <c r="N404" s="141"/>
      <c r="O404" s="141"/>
      <c r="P404" s="141"/>
      <c r="Q404" s="141"/>
      <c r="R404" s="141"/>
      <c r="S404" s="141"/>
      <c r="T404" s="141"/>
      <c r="U404" s="141"/>
      <c r="V404" s="141"/>
      <c r="W404" s="141"/>
      <c r="X404" s="141"/>
      <c r="Y404" s="141"/>
      <c r="Z404" s="141"/>
    </row>
    <row r="405" spans="1:26" ht="15" thickBot="1" x14ac:dyDescent="0.35">
      <c r="A405" s="141"/>
      <c r="B405" s="141"/>
      <c r="C405" s="141"/>
      <c r="D405" s="141"/>
      <c r="E405" s="141"/>
      <c r="F405" s="141"/>
      <c r="G405" s="141"/>
      <c r="H405" s="141"/>
      <c r="I405" s="141"/>
      <c r="J405" s="141"/>
      <c r="K405" s="141"/>
      <c r="L405" s="141"/>
      <c r="M405" s="141"/>
      <c r="N405" s="141"/>
      <c r="O405" s="141"/>
      <c r="P405" s="141"/>
      <c r="Q405" s="141"/>
      <c r="R405" s="141"/>
      <c r="S405" s="141"/>
      <c r="T405" s="141"/>
      <c r="U405" s="141"/>
      <c r="V405" s="141"/>
      <c r="W405" s="141"/>
      <c r="X405" s="141"/>
      <c r="Y405" s="141"/>
      <c r="Z405" s="141"/>
    </row>
    <row r="406" spans="1:26" ht="15" thickBot="1" x14ac:dyDescent="0.35">
      <c r="A406" s="141"/>
      <c r="B406" s="141"/>
      <c r="C406" s="141"/>
      <c r="D406" s="141"/>
      <c r="E406" s="141"/>
      <c r="F406" s="141"/>
      <c r="G406" s="141"/>
      <c r="H406" s="141"/>
      <c r="I406" s="141"/>
      <c r="J406" s="141"/>
      <c r="K406" s="141"/>
      <c r="L406" s="141"/>
      <c r="M406" s="141"/>
      <c r="N406" s="141"/>
      <c r="O406" s="141"/>
      <c r="P406" s="141"/>
      <c r="Q406" s="141"/>
      <c r="R406" s="141"/>
      <c r="S406" s="141"/>
      <c r="T406" s="141"/>
      <c r="U406" s="141"/>
      <c r="V406" s="141"/>
      <c r="W406" s="141"/>
      <c r="X406" s="141"/>
      <c r="Y406" s="141"/>
      <c r="Z406" s="141"/>
    </row>
    <row r="407" spans="1:26" ht="15" thickBot="1" x14ac:dyDescent="0.35">
      <c r="A407" s="141"/>
      <c r="B407" s="141"/>
      <c r="C407" s="141"/>
      <c r="D407" s="141"/>
      <c r="E407" s="141"/>
      <c r="F407" s="141"/>
      <c r="G407" s="141"/>
      <c r="H407" s="141"/>
      <c r="I407" s="141"/>
      <c r="J407" s="141"/>
      <c r="K407" s="141"/>
      <c r="L407" s="141"/>
      <c r="M407" s="141"/>
      <c r="N407" s="141"/>
      <c r="O407" s="141"/>
      <c r="P407" s="141"/>
      <c r="Q407" s="141"/>
      <c r="R407" s="141"/>
      <c r="S407" s="141"/>
      <c r="T407" s="141"/>
      <c r="U407" s="141"/>
      <c r="V407" s="141"/>
      <c r="W407" s="141"/>
      <c r="X407" s="141"/>
      <c r="Y407" s="141"/>
      <c r="Z407" s="141"/>
    </row>
    <row r="408" spans="1:26" ht="15" thickBot="1" x14ac:dyDescent="0.35">
      <c r="A408" s="141"/>
      <c r="B408" s="141"/>
      <c r="C408" s="141"/>
      <c r="D408" s="141"/>
      <c r="E408" s="141"/>
      <c r="F408" s="141"/>
      <c r="G408" s="141"/>
      <c r="H408" s="141"/>
      <c r="I408" s="141"/>
      <c r="J408" s="141"/>
      <c r="K408" s="141"/>
      <c r="L408" s="141"/>
      <c r="M408" s="141"/>
      <c r="N408" s="141"/>
      <c r="O408" s="141"/>
      <c r="P408" s="141"/>
      <c r="Q408" s="141"/>
      <c r="R408" s="141"/>
      <c r="S408" s="141"/>
      <c r="T408" s="141"/>
      <c r="U408" s="141"/>
      <c r="V408" s="141"/>
      <c r="W408" s="141"/>
      <c r="X408" s="141"/>
      <c r="Y408" s="141"/>
      <c r="Z408" s="141"/>
    </row>
    <row r="409" spans="1:26" ht="15" thickBot="1" x14ac:dyDescent="0.35">
      <c r="A409" s="141"/>
      <c r="B409" s="141"/>
      <c r="C409" s="141"/>
      <c r="D409" s="141"/>
      <c r="E409" s="141"/>
      <c r="F409" s="141"/>
      <c r="G409" s="141"/>
      <c r="H409" s="141"/>
      <c r="I409" s="141"/>
      <c r="J409" s="141"/>
      <c r="K409" s="141"/>
      <c r="L409" s="141"/>
      <c r="M409" s="141"/>
      <c r="N409" s="141"/>
      <c r="O409" s="141"/>
      <c r="P409" s="141"/>
      <c r="Q409" s="141"/>
      <c r="R409" s="141"/>
      <c r="S409" s="141"/>
      <c r="T409" s="141"/>
      <c r="U409" s="141"/>
      <c r="V409" s="141"/>
      <c r="W409" s="141"/>
      <c r="X409" s="141"/>
      <c r="Y409" s="141"/>
      <c r="Z409" s="141"/>
    </row>
    <row r="410" spans="1:26" ht="15" thickBot="1" x14ac:dyDescent="0.35">
      <c r="A410" s="141"/>
      <c r="B410" s="141"/>
      <c r="C410" s="141"/>
      <c r="D410" s="141"/>
      <c r="E410" s="141"/>
      <c r="F410" s="141"/>
      <c r="G410" s="141"/>
      <c r="H410" s="141"/>
      <c r="I410" s="141"/>
      <c r="J410" s="141"/>
      <c r="K410" s="141"/>
      <c r="L410" s="141"/>
      <c r="M410" s="141"/>
      <c r="N410" s="141"/>
      <c r="O410" s="141"/>
      <c r="P410" s="141"/>
      <c r="Q410" s="141"/>
      <c r="R410" s="141"/>
      <c r="S410" s="141"/>
      <c r="T410" s="141"/>
      <c r="U410" s="141"/>
      <c r="V410" s="141"/>
      <c r="W410" s="141"/>
      <c r="X410" s="141"/>
      <c r="Y410" s="141"/>
      <c r="Z410" s="141"/>
    </row>
    <row r="411" spans="1:26" ht="15" thickBot="1" x14ac:dyDescent="0.35">
      <c r="A411" s="141"/>
      <c r="B411" s="141"/>
      <c r="C411" s="141"/>
      <c r="D411" s="141"/>
      <c r="E411" s="141"/>
      <c r="F411" s="141"/>
      <c r="G411" s="141"/>
      <c r="H411" s="141"/>
      <c r="I411" s="141"/>
      <c r="J411" s="141"/>
      <c r="K411" s="141"/>
      <c r="L411" s="141"/>
      <c r="M411" s="141"/>
      <c r="N411" s="141"/>
      <c r="O411" s="141"/>
      <c r="P411" s="141"/>
      <c r="Q411" s="141"/>
      <c r="R411" s="141"/>
      <c r="S411" s="141"/>
      <c r="T411" s="141"/>
      <c r="U411" s="141"/>
      <c r="V411" s="141"/>
      <c r="W411" s="141"/>
      <c r="X411" s="141"/>
      <c r="Y411" s="141"/>
      <c r="Z411" s="141"/>
    </row>
    <row r="412" spans="1:26" ht="15" thickBot="1" x14ac:dyDescent="0.35">
      <c r="A412" s="141"/>
      <c r="B412" s="141"/>
      <c r="C412" s="141"/>
      <c r="D412" s="141"/>
      <c r="E412" s="141"/>
      <c r="F412" s="141"/>
      <c r="G412" s="141"/>
      <c r="H412" s="141"/>
      <c r="I412" s="141"/>
      <c r="J412" s="141"/>
      <c r="K412" s="141"/>
      <c r="L412" s="141"/>
      <c r="M412" s="141"/>
      <c r="N412" s="141"/>
      <c r="O412" s="141"/>
      <c r="P412" s="141"/>
      <c r="Q412" s="141"/>
      <c r="R412" s="141"/>
      <c r="S412" s="141"/>
      <c r="T412" s="141"/>
      <c r="U412" s="141"/>
      <c r="V412" s="141"/>
      <c r="W412" s="141"/>
      <c r="X412" s="141"/>
      <c r="Y412" s="141"/>
      <c r="Z412" s="141"/>
    </row>
    <row r="413" spans="1:26" ht="15" thickBot="1" x14ac:dyDescent="0.35">
      <c r="A413" s="141"/>
      <c r="B413" s="141"/>
      <c r="C413" s="141"/>
      <c r="D413" s="141"/>
      <c r="E413" s="141"/>
      <c r="F413" s="141"/>
      <c r="G413" s="141"/>
      <c r="H413" s="141"/>
      <c r="I413" s="141"/>
      <c r="J413" s="141"/>
      <c r="K413" s="141"/>
      <c r="L413" s="141"/>
      <c r="M413" s="141"/>
      <c r="N413" s="141"/>
      <c r="O413" s="141"/>
      <c r="P413" s="141"/>
      <c r="Q413" s="141"/>
      <c r="R413" s="141"/>
      <c r="S413" s="141"/>
      <c r="T413" s="141"/>
      <c r="U413" s="141"/>
      <c r="V413" s="141"/>
      <c r="W413" s="141"/>
      <c r="X413" s="141"/>
      <c r="Y413" s="141"/>
      <c r="Z413" s="141"/>
    </row>
    <row r="414" spans="1:26" ht="15" thickBot="1" x14ac:dyDescent="0.35">
      <c r="A414" s="141"/>
      <c r="B414" s="141"/>
      <c r="C414" s="141"/>
      <c r="D414" s="141"/>
      <c r="E414" s="141"/>
      <c r="F414" s="141"/>
      <c r="G414" s="141"/>
      <c r="H414" s="141"/>
      <c r="I414" s="141"/>
      <c r="J414" s="141"/>
      <c r="K414" s="141"/>
      <c r="L414" s="141"/>
      <c r="M414" s="141"/>
      <c r="N414" s="141"/>
      <c r="O414" s="141"/>
      <c r="P414" s="141"/>
      <c r="Q414" s="141"/>
      <c r="R414" s="141"/>
      <c r="S414" s="141"/>
      <c r="T414" s="141"/>
      <c r="U414" s="141"/>
      <c r="V414" s="141"/>
      <c r="W414" s="141"/>
      <c r="X414" s="141"/>
      <c r="Y414" s="141"/>
      <c r="Z414" s="141"/>
    </row>
    <row r="415" spans="1:26" ht="15" thickBot="1" x14ac:dyDescent="0.35">
      <c r="A415" s="141"/>
      <c r="B415" s="141"/>
      <c r="C415" s="141"/>
      <c r="D415" s="141"/>
      <c r="E415" s="141"/>
      <c r="F415" s="141"/>
      <c r="G415" s="141"/>
      <c r="H415" s="141"/>
      <c r="I415" s="141"/>
      <c r="J415" s="141"/>
      <c r="K415" s="141"/>
      <c r="L415" s="141"/>
      <c r="M415" s="141"/>
      <c r="N415" s="141"/>
      <c r="O415" s="141"/>
      <c r="P415" s="141"/>
      <c r="Q415" s="141"/>
      <c r="R415" s="141"/>
      <c r="S415" s="141"/>
      <c r="T415" s="141"/>
      <c r="U415" s="141"/>
      <c r="V415" s="141"/>
      <c r="W415" s="141"/>
      <c r="X415" s="141"/>
      <c r="Y415" s="141"/>
      <c r="Z415" s="141"/>
    </row>
    <row r="416" spans="1:26" ht="15" thickBot="1" x14ac:dyDescent="0.35">
      <c r="A416" s="141"/>
      <c r="B416" s="141"/>
      <c r="C416" s="141"/>
      <c r="D416" s="141"/>
      <c r="E416" s="141"/>
      <c r="F416" s="141"/>
      <c r="G416" s="141"/>
      <c r="H416" s="141"/>
      <c r="I416" s="141"/>
      <c r="J416" s="141"/>
      <c r="K416" s="141"/>
      <c r="L416" s="141"/>
      <c r="M416" s="141"/>
      <c r="N416" s="141"/>
      <c r="O416" s="141"/>
      <c r="P416" s="141"/>
      <c r="Q416" s="141"/>
      <c r="R416" s="141"/>
      <c r="S416" s="141"/>
      <c r="T416" s="141"/>
      <c r="U416" s="141"/>
      <c r="V416" s="141"/>
      <c r="W416" s="141"/>
      <c r="X416" s="141"/>
      <c r="Y416" s="141"/>
      <c r="Z416" s="141"/>
    </row>
    <row r="417" spans="1:26" ht="15" thickBot="1" x14ac:dyDescent="0.35">
      <c r="A417" s="141"/>
      <c r="B417" s="141"/>
      <c r="C417" s="141"/>
      <c r="D417" s="141"/>
      <c r="E417" s="141"/>
      <c r="F417" s="141"/>
      <c r="G417" s="141"/>
      <c r="H417" s="141"/>
      <c r="I417" s="141"/>
      <c r="J417" s="141"/>
      <c r="K417" s="141"/>
      <c r="L417" s="141"/>
      <c r="M417" s="141"/>
      <c r="N417" s="141"/>
      <c r="O417" s="141"/>
      <c r="P417" s="141"/>
      <c r="Q417" s="141"/>
      <c r="R417" s="141"/>
      <c r="S417" s="141"/>
      <c r="T417" s="141"/>
      <c r="U417" s="141"/>
      <c r="V417" s="141"/>
      <c r="W417" s="141"/>
      <c r="X417" s="141"/>
      <c r="Y417" s="141"/>
      <c r="Z417" s="141"/>
    </row>
    <row r="418" spans="1:26" ht="15" thickBot="1" x14ac:dyDescent="0.35">
      <c r="A418" s="141"/>
      <c r="B418" s="141"/>
      <c r="C418" s="141"/>
      <c r="D418" s="141"/>
      <c r="E418" s="141"/>
      <c r="F418" s="141"/>
      <c r="G418" s="141"/>
      <c r="H418" s="141"/>
      <c r="I418" s="141"/>
      <c r="J418" s="141"/>
      <c r="K418" s="141"/>
      <c r="L418" s="141"/>
      <c r="M418" s="141"/>
      <c r="N418" s="141"/>
      <c r="O418" s="141"/>
      <c r="P418" s="141"/>
      <c r="Q418" s="141"/>
      <c r="R418" s="141"/>
      <c r="S418" s="141"/>
      <c r="T418" s="141"/>
      <c r="U418" s="141"/>
      <c r="V418" s="141"/>
      <c r="W418" s="141"/>
      <c r="X418" s="141"/>
      <c r="Y418" s="141"/>
      <c r="Z418" s="141"/>
    </row>
    <row r="419" spans="1:26" ht="15" thickBot="1" x14ac:dyDescent="0.35">
      <c r="A419" s="141"/>
      <c r="B419" s="141"/>
      <c r="C419" s="141"/>
      <c r="D419" s="141"/>
      <c r="E419" s="141"/>
      <c r="F419" s="141"/>
      <c r="G419" s="141"/>
      <c r="H419" s="141"/>
      <c r="I419" s="141"/>
      <c r="J419" s="141"/>
      <c r="K419" s="141"/>
      <c r="L419" s="141"/>
      <c r="M419" s="141"/>
      <c r="N419" s="141"/>
      <c r="O419" s="141"/>
      <c r="P419" s="141"/>
      <c r="Q419" s="141"/>
      <c r="R419" s="141"/>
      <c r="S419" s="141"/>
      <c r="T419" s="141"/>
      <c r="U419" s="141"/>
      <c r="V419" s="141"/>
      <c r="W419" s="141"/>
      <c r="X419" s="141"/>
      <c r="Y419" s="141"/>
      <c r="Z419" s="141"/>
    </row>
    <row r="420" spans="1:26" ht="15" thickBot="1" x14ac:dyDescent="0.35">
      <c r="A420" s="141"/>
      <c r="B420" s="141"/>
      <c r="C420" s="141"/>
      <c r="D420" s="141"/>
      <c r="E420" s="141"/>
      <c r="F420" s="141"/>
      <c r="G420" s="141"/>
      <c r="H420" s="141"/>
      <c r="I420" s="141"/>
      <c r="J420" s="141"/>
      <c r="K420" s="141"/>
      <c r="L420" s="141"/>
      <c r="M420" s="141"/>
      <c r="N420" s="141"/>
      <c r="O420" s="141"/>
      <c r="P420" s="141"/>
      <c r="Q420" s="141"/>
      <c r="R420" s="141"/>
      <c r="S420" s="141"/>
      <c r="T420" s="141"/>
      <c r="U420" s="141"/>
      <c r="V420" s="141"/>
      <c r="W420" s="141"/>
      <c r="X420" s="141"/>
      <c r="Y420" s="141"/>
      <c r="Z420" s="141"/>
    </row>
    <row r="421" spans="1:26" ht="15" thickBot="1" x14ac:dyDescent="0.35">
      <c r="A421" s="141"/>
      <c r="B421" s="141"/>
      <c r="C421" s="141"/>
      <c r="D421" s="141"/>
      <c r="E421" s="141"/>
      <c r="F421" s="141"/>
      <c r="G421" s="141"/>
      <c r="H421" s="141"/>
      <c r="I421" s="141"/>
      <c r="J421" s="141"/>
      <c r="K421" s="141"/>
      <c r="L421" s="141"/>
      <c r="M421" s="141"/>
      <c r="N421" s="141"/>
      <c r="O421" s="141"/>
      <c r="P421" s="141"/>
      <c r="Q421" s="141"/>
      <c r="R421" s="141"/>
      <c r="S421" s="141"/>
      <c r="T421" s="141"/>
      <c r="U421" s="141"/>
      <c r="V421" s="141"/>
      <c r="W421" s="141"/>
      <c r="X421" s="141"/>
      <c r="Y421" s="141"/>
      <c r="Z421" s="141"/>
    </row>
    <row r="422" spans="1:26" ht="15" thickBot="1" x14ac:dyDescent="0.35">
      <c r="A422" s="141"/>
      <c r="B422" s="141"/>
      <c r="C422" s="141"/>
      <c r="D422" s="141"/>
      <c r="E422" s="141"/>
      <c r="F422" s="141"/>
      <c r="G422" s="141"/>
      <c r="H422" s="141"/>
      <c r="I422" s="141"/>
      <c r="J422" s="141"/>
      <c r="K422" s="141"/>
      <c r="L422" s="141"/>
      <c r="M422" s="141"/>
      <c r="N422" s="141"/>
      <c r="O422" s="141"/>
      <c r="P422" s="141"/>
      <c r="Q422" s="141"/>
      <c r="R422" s="141"/>
      <c r="S422" s="141"/>
      <c r="T422" s="141"/>
      <c r="U422" s="141"/>
      <c r="V422" s="141"/>
      <c r="W422" s="141"/>
      <c r="X422" s="141"/>
      <c r="Y422" s="141"/>
      <c r="Z422" s="141"/>
    </row>
    <row r="423" spans="1:26" ht="15" thickBot="1" x14ac:dyDescent="0.35">
      <c r="A423" s="141"/>
      <c r="B423" s="141"/>
      <c r="C423" s="141"/>
      <c r="D423" s="141"/>
      <c r="E423" s="141"/>
      <c r="F423" s="141"/>
      <c r="G423" s="141"/>
      <c r="H423" s="141"/>
      <c r="I423" s="141"/>
      <c r="J423" s="141"/>
      <c r="K423" s="141"/>
      <c r="L423" s="141"/>
      <c r="M423" s="141"/>
      <c r="N423" s="141"/>
      <c r="O423" s="141"/>
      <c r="P423" s="141"/>
      <c r="Q423" s="141"/>
      <c r="R423" s="141"/>
      <c r="S423" s="141"/>
      <c r="T423" s="141"/>
      <c r="U423" s="141"/>
      <c r="V423" s="141"/>
      <c r="W423" s="141"/>
      <c r="X423" s="141"/>
      <c r="Y423" s="141"/>
      <c r="Z423" s="141"/>
    </row>
    <row r="424" spans="1:26" ht="15" thickBot="1" x14ac:dyDescent="0.35">
      <c r="A424" s="141"/>
      <c r="B424" s="141"/>
      <c r="C424" s="141"/>
      <c r="D424" s="141"/>
      <c r="E424" s="141"/>
      <c r="F424" s="141"/>
      <c r="G424" s="141"/>
      <c r="H424" s="141"/>
      <c r="I424" s="141"/>
      <c r="J424" s="141"/>
      <c r="K424" s="141"/>
      <c r="L424" s="141"/>
      <c r="M424" s="141"/>
      <c r="N424" s="141"/>
      <c r="O424" s="141"/>
      <c r="P424" s="141"/>
      <c r="Q424" s="141"/>
      <c r="R424" s="141"/>
      <c r="S424" s="141"/>
      <c r="T424" s="141"/>
      <c r="U424" s="141"/>
      <c r="V424" s="141"/>
      <c r="W424" s="141"/>
      <c r="X424" s="141"/>
      <c r="Y424" s="141"/>
      <c r="Z424" s="141"/>
    </row>
    <row r="425" spans="1:26" ht="15" thickBot="1" x14ac:dyDescent="0.35">
      <c r="A425" s="141"/>
      <c r="B425" s="141"/>
      <c r="C425" s="141"/>
      <c r="D425" s="141"/>
      <c r="E425" s="141"/>
      <c r="F425" s="141"/>
      <c r="G425" s="141"/>
      <c r="H425" s="141"/>
      <c r="I425" s="141"/>
      <c r="J425" s="141"/>
      <c r="K425" s="141"/>
      <c r="L425" s="141"/>
      <c r="M425" s="141"/>
      <c r="N425" s="141"/>
      <c r="O425" s="141"/>
      <c r="P425" s="141"/>
      <c r="Q425" s="141"/>
      <c r="R425" s="141"/>
      <c r="S425" s="141"/>
      <c r="T425" s="141"/>
      <c r="U425" s="141"/>
      <c r="V425" s="141"/>
      <c r="W425" s="141"/>
      <c r="X425" s="141"/>
      <c r="Y425" s="141"/>
      <c r="Z425" s="141"/>
    </row>
    <row r="426" spans="1:26" ht="15" thickBot="1" x14ac:dyDescent="0.35">
      <c r="A426" s="141"/>
      <c r="B426" s="141"/>
      <c r="C426" s="141"/>
      <c r="D426" s="141"/>
      <c r="E426" s="141"/>
      <c r="F426" s="141"/>
      <c r="G426" s="141"/>
      <c r="H426" s="141"/>
      <c r="I426" s="141"/>
      <c r="J426" s="141"/>
      <c r="K426" s="141"/>
      <c r="L426" s="141"/>
      <c r="M426" s="141"/>
      <c r="N426" s="141"/>
      <c r="O426" s="141"/>
      <c r="P426" s="141"/>
      <c r="Q426" s="141"/>
      <c r="R426" s="141"/>
      <c r="S426" s="141"/>
      <c r="T426" s="141"/>
      <c r="U426" s="141"/>
      <c r="V426" s="141"/>
      <c r="W426" s="141"/>
      <c r="X426" s="141"/>
      <c r="Y426" s="141"/>
      <c r="Z426" s="141"/>
    </row>
    <row r="427" spans="1:26" ht="15" thickBot="1" x14ac:dyDescent="0.35">
      <c r="A427" s="141"/>
      <c r="B427" s="141"/>
      <c r="C427" s="141"/>
      <c r="D427" s="141"/>
      <c r="E427" s="141"/>
      <c r="F427" s="141"/>
      <c r="G427" s="141"/>
      <c r="H427" s="141"/>
      <c r="I427" s="141"/>
      <c r="J427" s="141"/>
      <c r="K427" s="141"/>
      <c r="L427" s="141"/>
      <c r="M427" s="141"/>
      <c r="N427" s="141"/>
      <c r="O427" s="141"/>
      <c r="P427" s="141"/>
      <c r="Q427" s="141"/>
      <c r="R427" s="141"/>
      <c r="S427" s="141"/>
      <c r="T427" s="141"/>
      <c r="U427" s="141"/>
      <c r="V427" s="141"/>
      <c r="W427" s="141"/>
      <c r="X427" s="141"/>
      <c r="Y427" s="141"/>
      <c r="Z427" s="141"/>
    </row>
    <row r="428" spans="1:26" ht="15" thickBot="1" x14ac:dyDescent="0.35">
      <c r="A428" s="141"/>
      <c r="B428" s="141"/>
      <c r="C428" s="141"/>
      <c r="D428" s="141"/>
      <c r="E428" s="141"/>
      <c r="F428" s="141"/>
      <c r="G428" s="141"/>
      <c r="H428" s="141"/>
      <c r="I428" s="141"/>
      <c r="J428" s="141"/>
      <c r="K428" s="141"/>
      <c r="L428" s="141"/>
      <c r="M428" s="141"/>
      <c r="N428" s="141"/>
      <c r="O428" s="141"/>
      <c r="P428" s="141"/>
      <c r="Q428" s="141"/>
      <c r="R428" s="141"/>
      <c r="S428" s="141"/>
      <c r="T428" s="141"/>
      <c r="U428" s="141"/>
      <c r="V428" s="141"/>
      <c r="W428" s="141"/>
      <c r="X428" s="141"/>
      <c r="Y428" s="141"/>
      <c r="Z428" s="141"/>
    </row>
    <row r="429" spans="1:26" ht="15" thickBot="1" x14ac:dyDescent="0.35">
      <c r="A429" s="141"/>
      <c r="B429" s="141"/>
      <c r="C429" s="141"/>
      <c r="D429" s="141"/>
      <c r="E429" s="141"/>
      <c r="F429" s="141"/>
      <c r="G429" s="141"/>
      <c r="H429" s="141"/>
      <c r="I429" s="141"/>
      <c r="J429" s="141"/>
      <c r="K429" s="141"/>
      <c r="L429" s="141"/>
      <c r="M429" s="141"/>
      <c r="N429" s="141"/>
      <c r="O429" s="141"/>
      <c r="P429" s="141"/>
      <c r="Q429" s="141"/>
      <c r="R429" s="141"/>
      <c r="S429" s="141"/>
      <c r="T429" s="141"/>
      <c r="U429" s="141"/>
      <c r="V429" s="141"/>
      <c r="W429" s="141"/>
      <c r="X429" s="141"/>
      <c r="Y429" s="141"/>
      <c r="Z429" s="141"/>
    </row>
    <row r="430" spans="1:26" ht="15" thickBot="1" x14ac:dyDescent="0.35">
      <c r="A430" s="141"/>
      <c r="B430" s="141"/>
      <c r="C430" s="141"/>
      <c r="D430" s="141"/>
      <c r="E430" s="141"/>
      <c r="F430" s="141"/>
      <c r="G430" s="141"/>
      <c r="H430" s="141"/>
      <c r="I430" s="141"/>
      <c r="J430" s="141"/>
      <c r="K430" s="141"/>
      <c r="L430" s="141"/>
      <c r="M430" s="141"/>
      <c r="N430" s="141"/>
      <c r="O430" s="141"/>
      <c r="P430" s="141"/>
      <c r="Q430" s="141"/>
      <c r="R430" s="141"/>
      <c r="S430" s="141"/>
      <c r="T430" s="141"/>
      <c r="U430" s="141"/>
      <c r="V430" s="141"/>
      <c r="W430" s="141"/>
      <c r="X430" s="141"/>
      <c r="Y430" s="141"/>
      <c r="Z430" s="141"/>
    </row>
    <row r="431" spans="1:26" ht="15" thickBot="1" x14ac:dyDescent="0.35">
      <c r="A431" s="141"/>
      <c r="B431" s="141"/>
      <c r="C431" s="141"/>
      <c r="D431" s="141"/>
      <c r="E431" s="141"/>
      <c r="F431" s="141"/>
      <c r="G431" s="141"/>
      <c r="H431" s="141"/>
      <c r="I431" s="141"/>
      <c r="J431" s="141"/>
      <c r="K431" s="141"/>
      <c r="L431" s="141"/>
      <c r="M431" s="141"/>
      <c r="N431" s="141"/>
      <c r="O431" s="141"/>
      <c r="P431" s="141"/>
      <c r="Q431" s="141"/>
      <c r="R431" s="141"/>
      <c r="S431" s="141"/>
      <c r="T431" s="141"/>
      <c r="U431" s="141"/>
      <c r="V431" s="141"/>
      <c r="W431" s="141"/>
      <c r="X431" s="141"/>
      <c r="Y431" s="141"/>
      <c r="Z431" s="141"/>
    </row>
    <row r="432" spans="1:26" ht="15" thickBot="1" x14ac:dyDescent="0.35">
      <c r="A432" s="141"/>
      <c r="B432" s="141"/>
      <c r="C432" s="141"/>
      <c r="D432" s="141"/>
      <c r="E432" s="141"/>
      <c r="F432" s="141"/>
      <c r="G432" s="141"/>
      <c r="H432" s="141"/>
      <c r="I432" s="141"/>
      <c r="J432" s="141"/>
      <c r="K432" s="141"/>
      <c r="L432" s="141"/>
      <c r="M432" s="141"/>
      <c r="N432" s="141"/>
      <c r="O432" s="141"/>
      <c r="P432" s="141"/>
      <c r="Q432" s="141"/>
      <c r="R432" s="141"/>
      <c r="S432" s="141"/>
      <c r="T432" s="141"/>
      <c r="U432" s="141"/>
      <c r="V432" s="141"/>
      <c r="W432" s="141"/>
      <c r="X432" s="141"/>
      <c r="Y432" s="141"/>
      <c r="Z432" s="141"/>
    </row>
    <row r="433" spans="1:26" ht="15" thickBot="1" x14ac:dyDescent="0.35">
      <c r="A433" s="141"/>
      <c r="B433" s="141"/>
      <c r="C433" s="141"/>
      <c r="D433" s="141"/>
      <c r="E433" s="141"/>
      <c r="F433" s="141"/>
      <c r="G433" s="141"/>
      <c r="H433" s="141"/>
      <c r="I433" s="141"/>
      <c r="J433" s="141"/>
      <c r="K433" s="141"/>
      <c r="L433" s="141"/>
      <c r="M433" s="141"/>
      <c r="N433" s="141"/>
      <c r="O433" s="141"/>
      <c r="P433" s="141"/>
      <c r="Q433" s="141"/>
      <c r="R433" s="141"/>
      <c r="S433" s="141"/>
      <c r="T433" s="141"/>
      <c r="U433" s="141"/>
      <c r="V433" s="141"/>
      <c r="W433" s="141"/>
      <c r="X433" s="141"/>
      <c r="Y433" s="141"/>
      <c r="Z433" s="141"/>
    </row>
    <row r="434" spans="1:26" ht="15" thickBot="1" x14ac:dyDescent="0.35">
      <c r="A434" s="141"/>
      <c r="B434" s="141"/>
      <c r="C434" s="141"/>
      <c r="D434" s="141"/>
      <c r="E434" s="141"/>
      <c r="F434" s="141"/>
      <c r="G434" s="141"/>
      <c r="H434" s="141"/>
      <c r="I434" s="141"/>
      <c r="J434" s="141"/>
      <c r="K434" s="141"/>
      <c r="L434" s="141"/>
      <c r="M434" s="141"/>
      <c r="N434" s="141"/>
      <c r="O434" s="141"/>
      <c r="P434" s="141"/>
      <c r="Q434" s="141"/>
      <c r="R434" s="141"/>
      <c r="S434" s="141"/>
      <c r="T434" s="141"/>
      <c r="U434" s="141"/>
      <c r="V434" s="141"/>
      <c r="W434" s="141"/>
      <c r="X434" s="141"/>
      <c r="Y434" s="141"/>
      <c r="Z434" s="141"/>
    </row>
    <row r="435" spans="1:26" ht="15" thickBot="1" x14ac:dyDescent="0.35">
      <c r="A435" s="141"/>
      <c r="B435" s="141"/>
      <c r="C435" s="141"/>
      <c r="D435" s="141"/>
      <c r="E435" s="141"/>
      <c r="F435" s="141"/>
      <c r="G435" s="141"/>
      <c r="H435" s="141"/>
      <c r="I435" s="141"/>
      <c r="J435" s="141"/>
      <c r="K435" s="141"/>
      <c r="L435" s="141"/>
      <c r="M435" s="141"/>
      <c r="N435" s="141"/>
      <c r="O435" s="141"/>
      <c r="P435" s="141"/>
      <c r="Q435" s="141"/>
      <c r="R435" s="141"/>
      <c r="S435" s="141"/>
      <c r="T435" s="141"/>
      <c r="U435" s="141"/>
      <c r="V435" s="141"/>
      <c r="W435" s="141"/>
      <c r="X435" s="141"/>
      <c r="Y435" s="141"/>
      <c r="Z435" s="141"/>
    </row>
    <row r="436" spans="1:26" ht="15" thickBot="1" x14ac:dyDescent="0.35">
      <c r="A436" s="141"/>
      <c r="B436" s="141"/>
      <c r="C436" s="141"/>
      <c r="D436" s="141"/>
      <c r="E436" s="141"/>
      <c r="F436" s="141"/>
      <c r="G436" s="141"/>
      <c r="H436" s="141"/>
      <c r="I436" s="141"/>
      <c r="J436" s="141"/>
      <c r="K436" s="141"/>
      <c r="L436" s="141"/>
      <c r="M436" s="141"/>
      <c r="N436" s="141"/>
      <c r="O436" s="141"/>
      <c r="P436" s="141"/>
      <c r="Q436" s="141"/>
      <c r="R436" s="141"/>
      <c r="S436" s="141"/>
      <c r="T436" s="141"/>
      <c r="U436" s="141"/>
      <c r="V436" s="141"/>
      <c r="W436" s="141"/>
      <c r="X436" s="141"/>
      <c r="Y436" s="141"/>
      <c r="Z436" s="141"/>
    </row>
    <row r="437" spans="1:26" ht="15" thickBot="1" x14ac:dyDescent="0.35">
      <c r="A437" s="141"/>
      <c r="B437" s="141"/>
      <c r="C437" s="141"/>
      <c r="D437" s="141"/>
      <c r="E437" s="141"/>
      <c r="F437" s="141"/>
      <c r="G437" s="141"/>
      <c r="H437" s="141"/>
      <c r="I437" s="141"/>
      <c r="J437" s="141"/>
      <c r="K437" s="141"/>
      <c r="L437" s="141"/>
      <c r="M437" s="141"/>
      <c r="N437" s="141"/>
      <c r="O437" s="141"/>
      <c r="P437" s="141"/>
      <c r="Q437" s="141"/>
      <c r="R437" s="141"/>
      <c r="S437" s="141"/>
      <c r="T437" s="141"/>
      <c r="U437" s="141"/>
      <c r="V437" s="141"/>
      <c r="W437" s="141"/>
      <c r="X437" s="141"/>
      <c r="Y437" s="141"/>
      <c r="Z437" s="141"/>
    </row>
    <row r="438" spans="1:26" ht="15" thickBot="1" x14ac:dyDescent="0.35">
      <c r="A438" s="141"/>
      <c r="B438" s="141"/>
      <c r="C438" s="141"/>
      <c r="D438" s="141"/>
      <c r="E438" s="141"/>
      <c r="F438" s="141"/>
      <c r="G438" s="141"/>
      <c r="H438" s="141"/>
      <c r="I438" s="141"/>
      <c r="J438" s="141"/>
      <c r="K438" s="141"/>
      <c r="L438" s="141"/>
      <c r="M438" s="141"/>
      <c r="N438" s="141"/>
      <c r="O438" s="141"/>
      <c r="P438" s="141"/>
      <c r="Q438" s="141"/>
      <c r="R438" s="141"/>
      <c r="S438" s="141"/>
      <c r="T438" s="141"/>
      <c r="U438" s="141"/>
      <c r="V438" s="141"/>
      <c r="W438" s="141"/>
      <c r="X438" s="141"/>
      <c r="Y438" s="141"/>
      <c r="Z438" s="141"/>
    </row>
    <row r="439" spans="1:26" ht="15" thickBot="1" x14ac:dyDescent="0.35">
      <c r="A439" s="141"/>
      <c r="B439" s="141"/>
      <c r="C439" s="141"/>
      <c r="D439" s="141"/>
      <c r="E439" s="141"/>
      <c r="F439" s="141"/>
      <c r="G439" s="141"/>
      <c r="H439" s="141"/>
      <c r="I439" s="141"/>
      <c r="J439" s="141"/>
      <c r="K439" s="141"/>
      <c r="L439" s="141"/>
      <c r="M439" s="141"/>
      <c r="N439" s="141"/>
      <c r="O439" s="141"/>
      <c r="P439" s="141"/>
      <c r="Q439" s="141"/>
      <c r="R439" s="141"/>
      <c r="S439" s="141"/>
      <c r="T439" s="141"/>
      <c r="U439" s="141"/>
      <c r="V439" s="141"/>
      <c r="W439" s="141"/>
      <c r="X439" s="141"/>
      <c r="Y439" s="141"/>
      <c r="Z439" s="141"/>
    </row>
    <row r="440" spans="1:26" ht="15" thickBot="1" x14ac:dyDescent="0.35">
      <c r="A440" s="141"/>
      <c r="B440" s="141"/>
      <c r="C440" s="141"/>
      <c r="D440" s="141"/>
      <c r="E440" s="141"/>
      <c r="F440" s="141"/>
      <c r="G440" s="141"/>
      <c r="H440" s="141"/>
      <c r="I440" s="141"/>
      <c r="J440" s="141"/>
      <c r="K440" s="141"/>
      <c r="L440" s="141"/>
      <c r="M440" s="141"/>
      <c r="N440" s="141"/>
      <c r="O440" s="141"/>
      <c r="P440" s="141"/>
      <c r="Q440" s="141"/>
      <c r="R440" s="141"/>
      <c r="S440" s="141"/>
      <c r="T440" s="141"/>
      <c r="U440" s="141"/>
      <c r="V440" s="141"/>
      <c r="W440" s="141"/>
      <c r="X440" s="141"/>
      <c r="Y440" s="141"/>
      <c r="Z440" s="141"/>
    </row>
    <row r="441" spans="1:26" ht="15" thickBot="1" x14ac:dyDescent="0.35">
      <c r="A441" s="141"/>
      <c r="B441" s="141"/>
      <c r="C441" s="141"/>
      <c r="D441" s="141"/>
      <c r="E441" s="141"/>
      <c r="F441" s="141"/>
      <c r="G441" s="141"/>
      <c r="H441" s="141"/>
      <c r="I441" s="141"/>
      <c r="J441" s="141"/>
      <c r="K441" s="141"/>
      <c r="L441" s="141"/>
      <c r="M441" s="141"/>
      <c r="N441" s="141"/>
      <c r="O441" s="141"/>
      <c r="P441" s="141"/>
      <c r="Q441" s="141"/>
      <c r="R441" s="141"/>
      <c r="S441" s="141"/>
      <c r="T441" s="141"/>
      <c r="U441" s="141"/>
      <c r="V441" s="141"/>
      <c r="W441" s="141"/>
      <c r="X441" s="141"/>
      <c r="Y441" s="141"/>
      <c r="Z441" s="141"/>
    </row>
    <row r="442" spans="1:26" ht="15" thickBot="1" x14ac:dyDescent="0.35">
      <c r="A442" s="141"/>
      <c r="B442" s="141"/>
      <c r="C442" s="141"/>
      <c r="D442" s="141"/>
      <c r="E442" s="141"/>
      <c r="F442" s="141"/>
      <c r="G442" s="141"/>
      <c r="H442" s="141"/>
      <c r="I442" s="141"/>
      <c r="J442" s="141"/>
      <c r="K442" s="141"/>
      <c r="L442" s="141"/>
      <c r="M442" s="141"/>
      <c r="N442" s="141"/>
      <c r="O442" s="141"/>
      <c r="P442" s="141"/>
      <c r="Q442" s="141"/>
      <c r="R442" s="141"/>
      <c r="S442" s="141"/>
      <c r="T442" s="141"/>
      <c r="U442" s="141"/>
      <c r="V442" s="141"/>
      <c r="W442" s="141"/>
      <c r="X442" s="141"/>
      <c r="Y442" s="141"/>
      <c r="Z442" s="141"/>
    </row>
    <row r="443" spans="1:26" ht="15" thickBot="1" x14ac:dyDescent="0.35">
      <c r="A443" s="141"/>
      <c r="B443" s="141"/>
      <c r="C443" s="141"/>
      <c r="D443" s="141"/>
      <c r="E443" s="141"/>
      <c r="F443" s="141"/>
      <c r="G443" s="141"/>
      <c r="H443" s="141"/>
      <c r="I443" s="141"/>
      <c r="J443" s="141"/>
      <c r="K443" s="141"/>
      <c r="L443" s="141"/>
      <c r="M443" s="141"/>
      <c r="N443" s="141"/>
      <c r="O443" s="141"/>
      <c r="P443" s="141"/>
      <c r="Q443" s="141"/>
      <c r="R443" s="141"/>
      <c r="S443" s="141"/>
      <c r="T443" s="141"/>
      <c r="U443" s="141"/>
      <c r="V443" s="141"/>
      <c r="W443" s="141"/>
      <c r="X443" s="141"/>
      <c r="Y443" s="141"/>
      <c r="Z443" s="141"/>
    </row>
    <row r="444" spans="1:26" ht="15" thickBot="1" x14ac:dyDescent="0.35">
      <c r="A444" s="141"/>
      <c r="B444" s="141"/>
      <c r="C444" s="141"/>
      <c r="D444" s="141"/>
      <c r="E444" s="141"/>
      <c r="F444" s="141"/>
      <c r="G444" s="141"/>
      <c r="H444" s="141"/>
      <c r="I444" s="141"/>
      <c r="J444" s="141"/>
      <c r="K444" s="141"/>
      <c r="L444" s="141"/>
      <c r="M444" s="141"/>
      <c r="N444" s="141"/>
      <c r="O444" s="141"/>
      <c r="P444" s="141"/>
      <c r="Q444" s="141"/>
      <c r="R444" s="141"/>
      <c r="S444" s="141"/>
      <c r="T444" s="141"/>
      <c r="U444" s="141"/>
      <c r="V444" s="141"/>
      <c r="W444" s="141"/>
      <c r="X444" s="141"/>
      <c r="Y444" s="141"/>
      <c r="Z444" s="141"/>
    </row>
    <row r="445" spans="1:26" ht="15" thickBot="1" x14ac:dyDescent="0.35">
      <c r="A445" s="141"/>
      <c r="B445" s="141"/>
      <c r="C445" s="141"/>
      <c r="D445" s="141"/>
      <c r="E445" s="141"/>
      <c r="F445" s="141"/>
      <c r="G445" s="141"/>
      <c r="H445" s="141"/>
      <c r="I445" s="141"/>
      <c r="J445" s="141"/>
      <c r="K445" s="141"/>
      <c r="L445" s="141"/>
      <c r="M445" s="141"/>
      <c r="N445" s="141"/>
      <c r="O445" s="141"/>
      <c r="P445" s="141"/>
      <c r="Q445" s="141"/>
      <c r="R445" s="141"/>
      <c r="S445" s="141"/>
      <c r="T445" s="141"/>
      <c r="U445" s="141"/>
      <c r="V445" s="141"/>
      <c r="W445" s="141"/>
      <c r="X445" s="141"/>
      <c r="Y445" s="141"/>
      <c r="Z445" s="141"/>
    </row>
    <row r="446" spans="1:26" ht="15" thickBot="1" x14ac:dyDescent="0.35">
      <c r="A446" s="141"/>
      <c r="B446" s="141"/>
      <c r="C446" s="141"/>
      <c r="D446" s="141"/>
      <c r="E446" s="141"/>
      <c r="F446" s="141"/>
      <c r="G446" s="141"/>
      <c r="H446" s="141"/>
      <c r="I446" s="141"/>
      <c r="J446" s="141"/>
      <c r="K446" s="141"/>
      <c r="L446" s="141"/>
      <c r="M446" s="141"/>
      <c r="N446" s="141"/>
      <c r="O446" s="141"/>
      <c r="P446" s="141"/>
      <c r="Q446" s="141"/>
      <c r="R446" s="141"/>
      <c r="S446" s="141"/>
      <c r="T446" s="141"/>
      <c r="U446" s="141"/>
      <c r="V446" s="141"/>
      <c r="W446" s="141"/>
      <c r="X446" s="141"/>
      <c r="Y446" s="141"/>
      <c r="Z446" s="141"/>
    </row>
    <row r="447" spans="1:26" ht="15" thickBot="1" x14ac:dyDescent="0.35">
      <c r="A447" s="141"/>
      <c r="B447" s="141"/>
      <c r="C447" s="141"/>
      <c r="D447" s="141"/>
      <c r="E447" s="141"/>
      <c r="F447" s="141"/>
      <c r="G447" s="141"/>
      <c r="H447" s="141"/>
      <c r="I447" s="141"/>
      <c r="J447" s="141"/>
      <c r="K447" s="141"/>
      <c r="L447" s="141"/>
      <c r="M447" s="141"/>
      <c r="N447" s="141"/>
      <c r="O447" s="141"/>
      <c r="P447" s="141"/>
      <c r="Q447" s="141"/>
      <c r="R447" s="141"/>
      <c r="S447" s="141"/>
      <c r="T447" s="141"/>
      <c r="U447" s="141"/>
      <c r="V447" s="141"/>
      <c r="W447" s="141"/>
      <c r="X447" s="141"/>
      <c r="Y447" s="141"/>
      <c r="Z447" s="141"/>
    </row>
    <row r="448" spans="1:26" ht="15" thickBot="1" x14ac:dyDescent="0.35">
      <c r="A448" s="141"/>
      <c r="B448" s="141"/>
      <c r="C448" s="141"/>
      <c r="D448" s="141"/>
      <c r="E448" s="141"/>
      <c r="F448" s="141"/>
      <c r="G448" s="141"/>
      <c r="H448" s="141"/>
      <c r="I448" s="141"/>
      <c r="J448" s="141"/>
      <c r="K448" s="141"/>
      <c r="L448" s="141"/>
      <c r="M448" s="141"/>
      <c r="N448" s="141"/>
      <c r="O448" s="141"/>
      <c r="P448" s="141"/>
      <c r="Q448" s="141"/>
      <c r="R448" s="141"/>
      <c r="S448" s="141"/>
      <c r="T448" s="141"/>
      <c r="U448" s="141"/>
      <c r="V448" s="141"/>
      <c r="W448" s="141"/>
      <c r="X448" s="141"/>
      <c r="Y448" s="141"/>
      <c r="Z448" s="141"/>
    </row>
    <row r="449" spans="1:26" ht="15" thickBot="1" x14ac:dyDescent="0.35">
      <c r="A449" s="141"/>
      <c r="B449" s="141"/>
      <c r="C449" s="141"/>
      <c r="D449" s="141"/>
      <c r="E449" s="141"/>
      <c r="F449" s="141"/>
      <c r="G449" s="141"/>
      <c r="H449" s="141"/>
      <c r="I449" s="141"/>
      <c r="J449" s="141"/>
      <c r="K449" s="141"/>
      <c r="L449" s="141"/>
      <c r="M449" s="141"/>
      <c r="N449" s="141"/>
      <c r="O449" s="141"/>
      <c r="P449" s="141"/>
      <c r="Q449" s="141"/>
      <c r="R449" s="141"/>
      <c r="S449" s="141"/>
      <c r="T449" s="141"/>
      <c r="U449" s="141"/>
      <c r="V449" s="141"/>
      <c r="W449" s="141"/>
      <c r="X449" s="141"/>
      <c r="Y449" s="141"/>
      <c r="Z449" s="141"/>
    </row>
    <row r="450" spans="1:26" ht="15" thickBot="1" x14ac:dyDescent="0.35">
      <c r="A450" s="141"/>
      <c r="B450" s="141"/>
      <c r="C450" s="141"/>
      <c r="D450" s="141"/>
      <c r="E450" s="141"/>
      <c r="F450" s="141"/>
      <c r="G450" s="141"/>
      <c r="H450" s="141"/>
      <c r="I450" s="141"/>
      <c r="J450" s="141"/>
      <c r="K450" s="141"/>
      <c r="L450" s="141"/>
      <c r="M450" s="141"/>
      <c r="N450" s="141"/>
      <c r="O450" s="141"/>
      <c r="P450" s="141"/>
      <c r="Q450" s="141"/>
      <c r="R450" s="141"/>
      <c r="S450" s="141"/>
      <c r="T450" s="141"/>
      <c r="U450" s="141"/>
      <c r="V450" s="141"/>
      <c r="W450" s="141"/>
      <c r="X450" s="141"/>
      <c r="Y450" s="141"/>
      <c r="Z450" s="141"/>
    </row>
    <row r="451" spans="1:26" ht="15" thickBot="1" x14ac:dyDescent="0.35">
      <c r="A451" s="141"/>
      <c r="B451" s="141"/>
      <c r="C451" s="141"/>
      <c r="D451" s="141"/>
      <c r="E451" s="141"/>
      <c r="F451" s="141"/>
      <c r="G451" s="141"/>
      <c r="H451" s="141"/>
      <c r="I451" s="141"/>
      <c r="J451" s="141"/>
      <c r="K451" s="141"/>
      <c r="L451" s="141"/>
      <c r="M451" s="141"/>
      <c r="N451" s="141"/>
      <c r="O451" s="141"/>
      <c r="P451" s="141"/>
      <c r="Q451" s="141"/>
      <c r="R451" s="141"/>
      <c r="S451" s="141"/>
      <c r="T451" s="141"/>
      <c r="U451" s="141"/>
      <c r="V451" s="141"/>
      <c r="W451" s="141"/>
      <c r="X451" s="141"/>
      <c r="Y451" s="141"/>
      <c r="Z451" s="141"/>
    </row>
    <row r="452" spans="1:26" ht="15" thickBot="1" x14ac:dyDescent="0.35">
      <c r="A452" s="141"/>
      <c r="B452" s="141"/>
      <c r="C452" s="141"/>
      <c r="D452" s="141"/>
      <c r="E452" s="141"/>
      <c r="F452" s="141"/>
      <c r="G452" s="141"/>
      <c r="H452" s="141"/>
      <c r="I452" s="141"/>
      <c r="J452" s="141"/>
      <c r="K452" s="141"/>
      <c r="L452" s="141"/>
      <c r="M452" s="141"/>
      <c r="N452" s="141"/>
      <c r="O452" s="141"/>
      <c r="P452" s="141"/>
      <c r="Q452" s="141"/>
      <c r="R452" s="141"/>
      <c r="S452" s="141"/>
      <c r="T452" s="141"/>
      <c r="U452" s="141"/>
      <c r="V452" s="141"/>
      <c r="W452" s="141"/>
      <c r="X452" s="141"/>
      <c r="Y452" s="141"/>
      <c r="Z452" s="141"/>
    </row>
    <row r="453" spans="1:26" ht="15" thickBot="1" x14ac:dyDescent="0.35">
      <c r="A453" s="141"/>
      <c r="B453" s="141"/>
      <c r="C453" s="141"/>
      <c r="D453" s="141"/>
      <c r="E453" s="141"/>
      <c r="F453" s="141"/>
      <c r="G453" s="141"/>
      <c r="H453" s="141"/>
      <c r="I453" s="141"/>
      <c r="J453" s="141"/>
      <c r="K453" s="141"/>
      <c r="L453" s="141"/>
      <c r="M453" s="141"/>
      <c r="N453" s="141"/>
      <c r="O453" s="141"/>
      <c r="P453" s="141"/>
      <c r="Q453" s="141"/>
      <c r="R453" s="141"/>
      <c r="S453" s="141"/>
      <c r="T453" s="141"/>
      <c r="U453" s="141"/>
      <c r="V453" s="141"/>
      <c r="W453" s="141"/>
      <c r="X453" s="141"/>
      <c r="Y453" s="141"/>
      <c r="Z453" s="141"/>
    </row>
    <row r="454" spans="1:26" ht="15" thickBot="1" x14ac:dyDescent="0.35">
      <c r="A454" s="141"/>
      <c r="B454" s="141"/>
      <c r="C454" s="141"/>
      <c r="D454" s="141"/>
      <c r="E454" s="141"/>
      <c r="F454" s="141"/>
      <c r="G454" s="141"/>
      <c r="H454" s="141"/>
      <c r="I454" s="141"/>
      <c r="J454" s="141"/>
      <c r="K454" s="141"/>
      <c r="L454" s="141"/>
      <c r="M454" s="141"/>
      <c r="N454" s="141"/>
      <c r="O454" s="141"/>
      <c r="P454" s="141"/>
      <c r="Q454" s="141"/>
      <c r="R454" s="141"/>
      <c r="S454" s="141"/>
      <c r="T454" s="141"/>
      <c r="U454" s="141"/>
      <c r="V454" s="141"/>
      <c r="W454" s="141"/>
      <c r="X454" s="141"/>
      <c r="Y454" s="141"/>
      <c r="Z454" s="141"/>
    </row>
    <row r="455" spans="1:26" ht="15" thickBot="1" x14ac:dyDescent="0.35">
      <c r="A455" s="141"/>
      <c r="B455" s="141"/>
      <c r="C455" s="141"/>
      <c r="D455" s="141"/>
      <c r="E455" s="141"/>
      <c r="F455" s="141"/>
      <c r="G455" s="141"/>
      <c r="H455" s="141"/>
      <c r="I455" s="141"/>
      <c r="J455" s="141"/>
      <c r="K455" s="141"/>
      <c r="L455" s="141"/>
      <c r="M455" s="141"/>
      <c r="N455" s="141"/>
      <c r="O455" s="141"/>
      <c r="P455" s="141"/>
      <c r="Q455" s="141"/>
      <c r="R455" s="141"/>
      <c r="S455" s="141"/>
      <c r="T455" s="141"/>
      <c r="U455" s="141"/>
      <c r="V455" s="141"/>
      <c r="W455" s="141"/>
      <c r="X455" s="141"/>
      <c r="Y455" s="141"/>
      <c r="Z455" s="141"/>
    </row>
    <row r="456" spans="1:26" ht="15" thickBot="1" x14ac:dyDescent="0.35">
      <c r="A456" s="141"/>
      <c r="B456" s="141"/>
      <c r="C456" s="141"/>
      <c r="D456" s="141"/>
      <c r="E456" s="141"/>
      <c r="F456" s="141"/>
      <c r="G456" s="141"/>
      <c r="H456" s="141"/>
      <c r="I456" s="141"/>
      <c r="J456" s="141"/>
      <c r="K456" s="141"/>
      <c r="L456" s="141"/>
      <c r="M456" s="141"/>
      <c r="N456" s="141"/>
      <c r="O456" s="141"/>
      <c r="P456" s="141"/>
      <c r="Q456" s="141"/>
      <c r="R456" s="141"/>
      <c r="S456" s="141"/>
      <c r="T456" s="141"/>
      <c r="U456" s="141"/>
      <c r="V456" s="141"/>
      <c r="W456" s="141"/>
      <c r="X456" s="141"/>
      <c r="Y456" s="141"/>
      <c r="Z456" s="141"/>
    </row>
    <row r="457" spans="1:26" ht="15" thickBot="1" x14ac:dyDescent="0.35">
      <c r="A457" s="141"/>
      <c r="B457" s="141"/>
      <c r="C457" s="141"/>
      <c r="D457" s="141"/>
      <c r="E457" s="141"/>
      <c r="F457" s="141"/>
      <c r="G457" s="141"/>
      <c r="H457" s="141"/>
      <c r="I457" s="141"/>
      <c r="J457" s="141"/>
      <c r="K457" s="141"/>
      <c r="L457" s="141"/>
      <c r="M457" s="141"/>
      <c r="N457" s="141"/>
      <c r="O457" s="141"/>
      <c r="P457" s="141"/>
      <c r="Q457" s="141"/>
      <c r="R457" s="141"/>
      <c r="S457" s="141"/>
      <c r="T457" s="141"/>
      <c r="U457" s="141"/>
      <c r="V457" s="141"/>
      <c r="W457" s="141"/>
      <c r="X457" s="141"/>
      <c r="Y457" s="141"/>
      <c r="Z457" s="141"/>
    </row>
    <row r="458" spans="1:26" ht="15" thickBot="1" x14ac:dyDescent="0.35">
      <c r="A458" s="141"/>
      <c r="B458" s="141"/>
      <c r="C458" s="141"/>
      <c r="D458" s="141"/>
      <c r="E458" s="141"/>
      <c r="F458" s="141"/>
      <c r="G458" s="141"/>
      <c r="H458" s="141"/>
      <c r="I458" s="141"/>
      <c r="J458" s="141"/>
      <c r="K458" s="141"/>
      <c r="L458" s="141"/>
      <c r="M458" s="141"/>
      <c r="N458" s="141"/>
      <c r="O458" s="141"/>
      <c r="P458" s="141"/>
      <c r="Q458" s="141"/>
      <c r="R458" s="141"/>
      <c r="S458" s="141"/>
      <c r="T458" s="141"/>
      <c r="U458" s="141"/>
      <c r="V458" s="141"/>
      <c r="W458" s="141"/>
      <c r="X458" s="141"/>
      <c r="Y458" s="141"/>
      <c r="Z458" s="141"/>
    </row>
    <row r="459" spans="1:26" ht="15" thickBot="1" x14ac:dyDescent="0.35">
      <c r="A459" s="141"/>
      <c r="B459" s="141"/>
      <c r="C459" s="141"/>
      <c r="D459" s="141"/>
      <c r="E459" s="141"/>
      <c r="F459" s="141"/>
      <c r="G459" s="141"/>
      <c r="H459" s="141"/>
      <c r="I459" s="141"/>
      <c r="J459" s="141"/>
      <c r="K459" s="141"/>
      <c r="L459" s="141"/>
      <c r="M459" s="141"/>
      <c r="N459" s="141"/>
      <c r="O459" s="141"/>
      <c r="P459" s="141"/>
      <c r="Q459" s="141"/>
      <c r="R459" s="141"/>
      <c r="S459" s="141"/>
      <c r="T459" s="141"/>
      <c r="U459" s="141"/>
      <c r="V459" s="141"/>
      <c r="W459" s="141"/>
      <c r="X459" s="141"/>
      <c r="Y459" s="141"/>
      <c r="Z459" s="141"/>
    </row>
    <row r="460" spans="1:26" ht="15" thickBot="1" x14ac:dyDescent="0.35">
      <c r="A460" s="141"/>
      <c r="B460" s="141"/>
      <c r="C460" s="141"/>
      <c r="D460" s="141"/>
      <c r="E460" s="141"/>
      <c r="F460" s="141"/>
      <c r="G460" s="141"/>
      <c r="H460" s="141"/>
      <c r="I460" s="141"/>
      <c r="J460" s="141"/>
      <c r="K460" s="141"/>
      <c r="L460" s="141"/>
      <c r="M460" s="141"/>
      <c r="N460" s="141"/>
      <c r="O460" s="141"/>
      <c r="P460" s="141"/>
      <c r="Q460" s="141"/>
      <c r="R460" s="141"/>
      <c r="S460" s="141"/>
      <c r="T460" s="141"/>
      <c r="U460" s="141"/>
      <c r="V460" s="141"/>
      <c r="W460" s="141"/>
      <c r="X460" s="141"/>
      <c r="Y460" s="141"/>
      <c r="Z460" s="141"/>
    </row>
    <row r="461" spans="1:26" ht="15" thickBot="1" x14ac:dyDescent="0.35">
      <c r="A461" s="141"/>
      <c r="B461" s="141"/>
      <c r="C461" s="141"/>
      <c r="D461" s="141"/>
      <c r="E461" s="141"/>
      <c r="F461" s="141"/>
      <c r="G461" s="141"/>
      <c r="H461" s="141"/>
      <c r="I461" s="141"/>
      <c r="J461" s="141"/>
      <c r="K461" s="141"/>
      <c r="L461" s="141"/>
      <c r="M461" s="141"/>
      <c r="N461" s="141"/>
      <c r="O461" s="141"/>
      <c r="P461" s="141"/>
      <c r="Q461" s="141"/>
      <c r="R461" s="141"/>
      <c r="S461" s="141"/>
      <c r="T461" s="141"/>
      <c r="U461" s="141"/>
      <c r="V461" s="141"/>
      <c r="W461" s="141"/>
      <c r="X461" s="141"/>
      <c r="Y461" s="141"/>
      <c r="Z461" s="141"/>
    </row>
    <row r="462" spans="1:26" ht="15" thickBot="1" x14ac:dyDescent="0.35">
      <c r="A462" s="141"/>
      <c r="B462" s="141"/>
      <c r="C462" s="141"/>
      <c r="D462" s="141"/>
      <c r="E462" s="141"/>
      <c r="F462" s="141"/>
      <c r="G462" s="141"/>
      <c r="H462" s="141"/>
      <c r="I462" s="141"/>
      <c r="J462" s="141"/>
      <c r="K462" s="141"/>
      <c r="L462" s="141"/>
      <c r="M462" s="141"/>
      <c r="N462" s="141"/>
      <c r="O462" s="141"/>
      <c r="P462" s="141"/>
      <c r="Q462" s="141"/>
      <c r="R462" s="141"/>
      <c r="S462" s="141"/>
      <c r="T462" s="141"/>
      <c r="U462" s="141"/>
      <c r="V462" s="141"/>
      <c r="W462" s="141"/>
      <c r="X462" s="141"/>
      <c r="Y462" s="141"/>
      <c r="Z462" s="141"/>
    </row>
    <row r="463" spans="1:26" ht="15" thickBot="1" x14ac:dyDescent="0.35">
      <c r="A463" s="141"/>
      <c r="B463" s="141"/>
      <c r="C463" s="141"/>
      <c r="D463" s="141"/>
      <c r="E463" s="141"/>
      <c r="F463" s="141"/>
      <c r="G463" s="141"/>
      <c r="H463" s="141"/>
      <c r="I463" s="141"/>
      <c r="J463" s="141"/>
      <c r="K463" s="141"/>
      <c r="L463" s="141"/>
      <c r="M463" s="141"/>
      <c r="N463" s="141"/>
      <c r="O463" s="141"/>
      <c r="P463" s="141"/>
      <c r="Q463" s="141"/>
      <c r="R463" s="141"/>
      <c r="S463" s="141"/>
      <c r="T463" s="141"/>
      <c r="U463" s="141"/>
      <c r="V463" s="141"/>
      <c r="W463" s="141"/>
      <c r="X463" s="141"/>
      <c r="Y463" s="141"/>
      <c r="Z463" s="141"/>
    </row>
    <row r="464" spans="1:26" ht="15" thickBot="1" x14ac:dyDescent="0.35">
      <c r="A464" s="141"/>
      <c r="B464" s="141"/>
      <c r="C464" s="141"/>
      <c r="D464" s="141"/>
      <c r="E464" s="141"/>
      <c r="F464" s="141"/>
      <c r="G464" s="141"/>
      <c r="H464" s="141"/>
      <c r="I464" s="141"/>
      <c r="J464" s="141"/>
      <c r="K464" s="141"/>
      <c r="L464" s="141"/>
      <c r="M464" s="141"/>
      <c r="N464" s="141"/>
      <c r="O464" s="141"/>
      <c r="P464" s="141"/>
      <c r="Q464" s="141"/>
      <c r="R464" s="141"/>
      <c r="S464" s="141"/>
      <c r="T464" s="141"/>
      <c r="U464" s="141"/>
      <c r="V464" s="141"/>
      <c r="W464" s="141"/>
      <c r="X464" s="141"/>
      <c r="Y464" s="141"/>
      <c r="Z464" s="141"/>
    </row>
    <row r="465" spans="1:26" ht="15" thickBot="1" x14ac:dyDescent="0.35">
      <c r="A465" s="141"/>
      <c r="B465" s="141"/>
      <c r="C465" s="141"/>
      <c r="D465" s="141"/>
      <c r="E465" s="141"/>
      <c r="F465" s="141"/>
      <c r="G465" s="141"/>
      <c r="H465" s="141"/>
      <c r="I465" s="141"/>
      <c r="J465" s="141"/>
      <c r="K465" s="141"/>
      <c r="L465" s="141"/>
      <c r="M465" s="141"/>
      <c r="N465" s="141"/>
      <c r="O465" s="141"/>
      <c r="P465" s="141"/>
      <c r="Q465" s="141"/>
      <c r="R465" s="141"/>
      <c r="S465" s="141"/>
      <c r="T465" s="141"/>
      <c r="U465" s="141"/>
      <c r="V465" s="141"/>
      <c r="W465" s="141"/>
      <c r="X465" s="141"/>
      <c r="Y465" s="141"/>
      <c r="Z465" s="141"/>
    </row>
    <row r="466" spans="1:26" ht="15" thickBot="1" x14ac:dyDescent="0.35">
      <c r="A466" s="141"/>
      <c r="B466" s="141"/>
      <c r="C466" s="141"/>
      <c r="D466" s="141"/>
      <c r="E466" s="141"/>
      <c r="F466" s="141"/>
      <c r="G466" s="141"/>
      <c r="H466" s="141"/>
      <c r="I466" s="141"/>
      <c r="J466" s="141"/>
      <c r="K466" s="141"/>
      <c r="L466" s="141"/>
      <c r="M466" s="141"/>
      <c r="N466" s="141"/>
      <c r="O466" s="141"/>
      <c r="P466" s="141"/>
      <c r="Q466" s="141"/>
      <c r="R466" s="141"/>
      <c r="S466" s="141"/>
      <c r="T466" s="141"/>
      <c r="U466" s="141"/>
      <c r="V466" s="141"/>
      <c r="W466" s="141"/>
      <c r="X466" s="141"/>
      <c r="Y466" s="141"/>
      <c r="Z466" s="141"/>
    </row>
    <row r="467" spans="1:26" ht="15" thickBot="1" x14ac:dyDescent="0.35">
      <c r="A467" s="141"/>
      <c r="B467" s="141"/>
      <c r="C467" s="141"/>
      <c r="D467" s="141"/>
      <c r="E467" s="141"/>
      <c r="F467" s="141"/>
      <c r="G467" s="141"/>
      <c r="H467" s="141"/>
      <c r="I467" s="141"/>
      <c r="J467" s="141"/>
      <c r="K467" s="141"/>
      <c r="L467" s="141"/>
      <c r="M467" s="141"/>
      <c r="N467" s="141"/>
      <c r="O467" s="141"/>
      <c r="P467" s="141"/>
      <c r="Q467" s="141"/>
      <c r="R467" s="141"/>
      <c r="S467" s="141"/>
      <c r="T467" s="141"/>
      <c r="U467" s="141"/>
      <c r="V467" s="141"/>
      <c r="W467" s="141"/>
      <c r="X467" s="141"/>
      <c r="Y467" s="141"/>
      <c r="Z467" s="141"/>
    </row>
    <row r="468" spans="1:26" ht="15" thickBot="1" x14ac:dyDescent="0.35">
      <c r="A468" s="141"/>
      <c r="B468" s="141"/>
      <c r="C468" s="141"/>
      <c r="D468" s="141"/>
      <c r="E468" s="141"/>
      <c r="F468" s="141"/>
      <c r="G468" s="141"/>
      <c r="H468" s="141"/>
      <c r="I468" s="141"/>
      <c r="J468" s="141"/>
      <c r="K468" s="141"/>
      <c r="L468" s="141"/>
      <c r="M468" s="141"/>
      <c r="N468" s="141"/>
      <c r="O468" s="141"/>
      <c r="P468" s="141"/>
      <c r="Q468" s="141"/>
      <c r="R468" s="141"/>
      <c r="S468" s="141"/>
      <c r="T468" s="141"/>
      <c r="U468" s="141"/>
      <c r="V468" s="141"/>
      <c r="W468" s="141"/>
      <c r="X468" s="141"/>
      <c r="Y468" s="141"/>
      <c r="Z468" s="141"/>
    </row>
    <row r="469" spans="1:26" ht="15" thickBot="1" x14ac:dyDescent="0.35">
      <c r="A469" s="141"/>
      <c r="B469" s="141"/>
      <c r="C469" s="141"/>
      <c r="D469" s="141"/>
      <c r="E469" s="141"/>
      <c r="F469" s="141"/>
      <c r="G469" s="141"/>
      <c r="H469" s="141"/>
      <c r="I469" s="141"/>
      <c r="J469" s="141"/>
      <c r="K469" s="141"/>
      <c r="L469" s="141"/>
      <c r="M469" s="141"/>
      <c r="N469" s="141"/>
      <c r="O469" s="141"/>
      <c r="P469" s="141"/>
      <c r="Q469" s="141"/>
      <c r="R469" s="141"/>
      <c r="S469" s="141"/>
      <c r="T469" s="141"/>
      <c r="U469" s="141"/>
      <c r="V469" s="141"/>
      <c r="W469" s="141"/>
      <c r="X469" s="141"/>
      <c r="Y469" s="141"/>
      <c r="Z469" s="141"/>
    </row>
    <row r="470" spans="1:26" ht="15" thickBot="1" x14ac:dyDescent="0.35">
      <c r="A470" s="141"/>
      <c r="B470" s="141"/>
      <c r="C470" s="141"/>
      <c r="D470" s="141"/>
      <c r="E470" s="141"/>
      <c r="F470" s="141"/>
      <c r="G470" s="141"/>
      <c r="H470" s="141"/>
      <c r="I470" s="141"/>
      <c r="J470" s="141"/>
      <c r="K470" s="141"/>
      <c r="L470" s="141"/>
      <c r="M470" s="141"/>
      <c r="N470" s="141"/>
      <c r="O470" s="141"/>
      <c r="P470" s="141"/>
      <c r="Q470" s="141"/>
      <c r="R470" s="141"/>
      <c r="S470" s="141"/>
      <c r="T470" s="141"/>
      <c r="U470" s="141"/>
      <c r="V470" s="141"/>
      <c r="W470" s="141"/>
      <c r="X470" s="141"/>
      <c r="Y470" s="141"/>
      <c r="Z470" s="141"/>
    </row>
    <row r="471" spans="1:26" ht="15" thickBot="1" x14ac:dyDescent="0.35">
      <c r="A471" s="141"/>
      <c r="B471" s="141"/>
      <c r="C471" s="141"/>
      <c r="D471" s="141"/>
      <c r="E471" s="141"/>
      <c r="F471" s="141"/>
      <c r="G471" s="141"/>
      <c r="H471" s="141"/>
      <c r="I471" s="141"/>
      <c r="J471" s="141"/>
      <c r="K471" s="141"/>
      <c r="L471" s="141"/>
      <c r="M471" s="141"/>
      <c r="N471" s="141"/>
      <c r="O471" s="141"/>
      <c r="P471" s="141"/>
      <c r="Q471" s="141"/>
      <c r="R471" s="141"/>
      <c r="S471" s="141"/>
      <c r="T471" s="141"/>
      <c r="U471" s="141"/>
      <c r="V471" s="141"/>
      <c r="W471" s="141"/>
      <c r="X471" s="141"/>
      <c r="Y471" s="141"/>
      <c r="Z471" s="141"/>
    </row>
    <row r="472" spans="1:26" ht="15" thickBot="1" x14ac:dyDescent="0.35">
      <c r="A472" s="141"/>
      <c r="B472" s="141"/>
      <c r="C472" s="141"/>
      <c r="D472" s="141"/>
      <c r="E472" s="141"/>
      <c r="F472" s="141"/>
      <c r="G472" s="141"/>
      <c r="H472" s="141"/>
      <c r="I472" s="141"/>
      <c r="J472" s="141"/>
      <c r="K472" s="141"/>
      <c r="L472" s="141"/>
      <c r="M472" s="141"/>
      <c r="N472" s="141"/>
      <c r="O472" s="141"/>
      <c r="P472" s="141"/>
      <c r="Q472" s="141"/>
      <c r="R472" s="141"/>
      <c r="S472" s="141"/>
      <c r="T472" s="141"/>
      <c r="U472" s="141"/>
      <c r="V472" s="141"/>
      <c r="W472" s="141"/>
      <c r="X472" s="141"/>
      <c r="Y472" s="141"/>
      <c r="Z472" s="141"/>
    </row>
    <row r="473" spans="1:26" ht="15" thickBot="1" x14ac:dyDescent="0.35">
      <c r="A473" s="141"/>
      <c r="B473" s="141"/>
      <c r="C473" s="141"/>
      <c r="D473" s="141"/>
      <c r="E473" s="141"/>
      <c r="F473" s="141"/>
      <c r="G473" s="141"/>
      <c r="H473" s="141"/>
      <c r="I473" s="141"/>
      <c r="J473" s="141"/>
      <c r="K473" s="141"/>
      <c r="L473" s="141"/>
      <c r="M473" s="141"/>
      <c r="N473" s="141"/>
      <c r="O473" s="141"/>
      <c r="P473" s="141"/>
      <c r="Q473" s="141"/>
      <c r="R473" s="141"/>
      <c r="S473" s="141"/>
      <c r="T473" s="141"/>
      <c r="U473" s="141"/>
      <c r="V473" s="141"/>
      <c r="W473" s="141"/>
      <c r="X473" s="141"/>
      <c r="Y473" s="141"/>
      <c r="Z473" s="141"/>
    </row>
    <row r="474" spans="1:26" ht="15" thickBot="1" x14ac:dyDescent="0.35">
      <c r="A474" s="141"/>
      <c r="B474" s="141"/>
      <c r="C474" s="141"/>
      <c r="D474" s="141"/>
      <c r="E474" s="141"/>
      <c r="F474" s="141"/>
      <c r="G474" s="141"/>
      <c r="H474" s="141"/>
      <c r="I474" s="141"/>
      <c r="J474" s="141"/>
      <c r="K474" s="141"/>
      <c r="L474" s="141"/>
      <c r="M474" s="141"/>
      <c r="N474" s="141"/>
      <c r="O474" s="141"/>
      <c r="P474" s="141"/>
      <c r="Q474" s="141"/>
      <c r="R474" s="141"/>
      <c r="S474" s="141"/>
      <c r="T474" s="141"/>
      <c r="U474" s="141"/>
      <c r="V474" s="141"/>
      <c r="W474" s="141"/>
      <c r="X474" s="141"/>
      <c r="Y474" s="141"/>
      <c r="Z474" s="141"/>
    </row>
    <row r="475" spans="1:26" ht="15" thickBot="1" x14ac:dyDescent="0.35">
      <c r="A475" s="141"/>
      <c r="B475" s="141"/>
      <c r="C475" s="141"/>
      <c r="D475" s="141"/>
      <c r="E475" s="141"/>
      <c r="F475" s="141"/>
      <c r="G475" s="141"/>
      <c r="H475" s="141"/>
      <c r="I475" s="141"/>
      <c r="J475" s="141"/>
      <c r="K475" s="141"/>
      <c r="L475" s="141"/>
      <c r="M475" s="141"/>
      <c r="N475" s="141"/>
      <c r="O475" s="141"/>
      <c r="P475" s="141"/>
      <c r="Q475" s="141"/>
      <c r="R475" s="141"/>
      <c r="S475" s="141"/>
      <c r="T475" s="141"/>
      <c r="U475" s="141"/>
      <c r="V475" s="141"/>
      <c r="W475" s="141"/>
      <c r="X475" s="141"/>
      <c r="Y475" s="141"/>
      <c r="Z475" s="141"/>
    </row>
    <row r="476" spans="1:26" ht="15" thickBot="1" x14ac:dyDescent="0.35">
      <c r="A476" s="141"/>
      <c r="B476" s="141"/>
      <c r="C476" s="141"/>
      <c r="D476" s="141"/>
      <c r="E476" s="141"/>
      <c r="F476" s="141"/>
      <c r="G476" s="141"/>
      <c r="H476" s="141"/>
      <c r="I476" s="141"/>
      <c r="J476" s="141"/>
      <c r="K476" s="141"/>
      <c r="L476" s="141"/>
      <c r="M476" s="141"/>
      <c r="N476" s="141"/>
      <c r="O476" s="141"/>
      <c r="P476" s="141"/>
      <c r="Q476" s="141"/>
      <c r="R476" s="141"/>
      <c r="S476" s="141"/>
      <c r="T476" s="141"/>
      <c r="U476" s="141"/>
      <c r="V476" s="141"/>
      <c r="W476" s="141"/>
      <c r="X476" s="141"/>
      <c r="Y476" s="141"/>
      <c r="Z476" s="141"/>
    </row>
    <row r="477" spans="1:26" ht="15" thickBot="1" x14ac:dyDescent="0.35">
      <c r="A477" s="141"/>
      <c r="B477" s="141"/>
      <c r="C477" s="141"/>
      <c r="D477" s="141"/>
      <c r="E477" s="141"/>
      <c r="F477" s="141"/>
      <c r="G477" s="141"/>
      <c r="H477" s="141"/>
      <c r="I477" s="141"/>
      <c r="J477" s="141"/>
      <c r="K477" s="141"/>
      <c r="L477" s="141"/>
      <c r="M477" s="141"/>
      <c r="N477" s="141"/>
      <c r="O477" s="141"/>
      <c r="P477" s="141"/>
      <c r="Q477" s="141"/>
      <c r="R477" s="141"/>
      <c r="S477" s="141"/>
      <c r="T477" s="141"/>
      <c r="U477" s="141"/>
      <c r="V477" s="141"/>
      <c r="W477" s="141"/>
      <c r="X477" s="141"/>
      <c r="Y477" s="141"/>
      <c r="Z477" s="141"/>
    </row>
    <row r="478" spans="1:26" ht="15" thickBot="1" x14ac:dyDescent="0.35">
      <c r="A478" s="141"/>
      <c r="B478" s="141"/>
      <c r="C478" s="141"/>
      <c r="D478" s="141"/>
      <c r="E478" s="141"/>
      <c r="F478" s="141"/>
      <c r="G478" s="141"/>
      <c r="H478" s="141"/>
      <c r="I478" s="141"/>
      <c r="J478" s="141"/>
      <c r="K478" s="141"/>
      <c r="L478" s="141"/>
      <c r="M478" s="141"/>
      <c r="N478" s="141"/>
      <c r="O478" s="141"/>
      <c r="P478" s="141"/>
      <c r="Q478" s="141"/>
      <c r="R478" s="141"/>
      <c r="S478" s="141"/>
      <c r="T478" s="141"/>
      <c r="U478" s="141"/>
      <c r="V478" s="141"/>
      <c r="W478" s="141"/>
      <c r="X478" s="141"/>
      <c r="Y478" s="141"/>
      <c r="Z478" s="141"/>
    </row>
    <row r="479" spans="1:26" ht="15" thickBot="1" x14ac:dyDescent="0.35">
      <c r="A479" s="141"/>
      <c r="B479" s="141"/>
      <c r="C479" s="141"/>
      <c r="D479" s="141"/>
      <c r="E479" s="141"/>
      <c r="F479" s="141"/>
      <c r="G479" s="141"/>
      <c r="H479" s="141"/>
      <c r="I479" s="141"/>
      <c r="J479" s="141"/>
      <c r="K479" s="141"/>
      <c r="L479" s="141"/>
      <c r="M479" s="141"/>
      <c r="N479" s="141"/>
      <c r="O479" s="141"/>
      <c r="P479" s="141"/>
      <c r="Q479" s="141"/>
      <c r="R479" s="141"/>
      <c r="S479" s="141"/>
      <c r="T479" s="141"/>
      <c r="U479" s="141"/>
      <c r="V479" s="141"/>
      <c r="W479" s="141"/>
      <c r="X479" s="141"/>
      <c r="Y479" s="141"/>
      <c r="Z479" s="141"/>
    </row>
    <row r="480" spans="1:26" ht="15" thickBot="1" x14ac:dyDescent="0.35">
      <c r="A480" s="141"/>
      <c r="B480" s="141"/>
      <c r="C480" s="141"/>
      <c r="D480" s="141"/>
      <c r="E480" s="141"/>
      <c r="F480" s="141"/>
      <c r="G480" s="141"/>
      <c r="H480" s="141"/>
      <c r="I480" s="141"/>
      <c r="J480" s="141"/>
      <c r="K480" s="141"/>
      <c r="L480" s="141"/>
      <c r="M480" s="141"/>
      <c r="N480" s="141"/>
      <c r="O480" s="141"/>
      <c r="P480" s="141"/>
      <c r="Q480" s="141"/>
      <c r="R480" s="141"/>
      <c r="S480" s="141"/>
      <c r="T480" s="141"/>
      <c r="U480" s="141"/>
      <c r="V480" s="141"/>
      <c r="W480" s="141"/>
      <c r="X480" s="141"/>
      <c r="Y480" s="141"/>
      <c r="Z480" s="141"/>
    </row>
    <row r="481" spans="1:26" ht="15" thickBot="1" x14ac:dyDescent="0.35">
      <c r="A481" s="141"/>
      <c r="B481" s="141"/>
      <c r="C481" s="141"/>
      <c r="D481" s="141"/>
      <c r="E481" s="141"/>
      <c r="F481" s="141"/>
      <c r="G481" s="141"/>
      <c r="H481" s="141"/>
      <c r="I481" s="141"/>
      <c r="J481" s="141"/>
      <c r="K481" s="141"/>
      <c r="L481" s="141"/>
      <c r="M481" s="141"/>
      <c r="N481" s="141"/>
      <c r="O481" s="141"/>
      <c r="P481" s="141"/>
      <c r="Q481" s="141"/>
      <c r="R481" s="141"/>
      <c r="S481" s="141"/>
      <c r="T481" s="141"/>
      <c r="U481" s="141"/>
      <c r="V481" s="141"/>
      <c r="W481" s="141"/>
      <c r="X481" s="141"/>
      <c r="Y481" s="141"/>
      <c r="Z481" s="141"/>
    </row>
    <row r="482" spans="1:26" ht="15" thickBot="1" x14ac:dyDescent="0.35">
      <c r="A482" s="141"/>
      <c r="B482" s="141"/>
      <c r="C482" s="141"/>
      <c r="D482" s="141"/>
      <c r="E482" s="141"/>
      <c r="F482" s="141"/>
      <c r="G482" s="141"/>
      <c r="H482" s="141"/>
      <c r="I482" s="141"/>
      <c r="J482" s="141"/>
      <c r="K482" s="141"/>
      <c r="L482" s="141"/>
      <c r="M482" s="141"/>
      <c r="N482" s="141"/>
      <c r="O482" s="141"/>
      <c r="P482" s="141"/>
      <c r="Q482" s="141"/>
      <c r="R482" s="141"/>
      <c r="S482" s="141"/>
      <c r="T482" s="141"/>
      <c r="U482" s="141"/>
      <c r="V482" s="141"/>
      <c r="W482" s="141"/>
      <c r="X482" s="141"/>
      <c r="Y482" s="141"/>
      <c r="Z482" s="141"/>
    </row>
    <row r="483" spans="1:26" ht="15" thickBot="1" x14ac:dyDescent="0.35">
      <c r="A483" s="141"/>
      <c r="B483" s="141"/>
      <c r="C483" s="141"/>
      <c r="D483" s="141"/>
      <c r="E483" s="141"/>
      <c r="F483" s="141"/>
      <c r="G483" s="141"/>
      <c r="H483" s="141"/>
      <c r="I483" s="141"/>
      <c r="J483" s="141"/>
      <c r="K483" s="141"/>
      <c r="L483" s="141"/>
      <c r="M483" s="141"/>
      <c r="N483" s="141"/>
      <c r="O483" s="141"/>
      <c r="P483" s="141"/>
      <c r="Q483" s="141"/>
      <c r="R483" s="141"/>
      <c r="S483" s="141"/>
      <c r="T483" s="141"/>
      <c r="U483" s="141"/>
      <c r="V483" s="141"/>
      <c r="W483" s="141"/>
      <c r="X483" s="141"/>
      <c r="Y483" s="141"/>
      <c r="Z483" s="141"/>
    </row>
    <row r="484" spans="1:26" ht="15" thickBot="1" x14ac:dyDescent="0.35">
      <c r="A484" s="141"/>
      <c r="B484" s="141"/>
      <c r="C484" s="141"/>
      <c r="D484" s="141"/>
      <c r="E484" s="141"/>
      <c r="F484" s="141"/>
      <c r="G484" s="141"/>
      <c r="H484" s="141"/>
      <c r="I484" s="141"/>
      <c r="J484" s="141"/>
      <c r="K484" s="141"/>
      <c r="L484" s="141"/>
      <c r="M484" s="141"/>
      <c r="N484" s="141"/>
      <c r="O484" s="141"/>
      <c r="P484" s="141"/>
      <c r="Q484" s="141"/>
      <c r="R484" s="141"/>
      <c r="S484" s="141"/>
      <c r="T484" s="141"/>
      <c r="U484" s="141"/>
      <c r="V484" s="141"/>
      <c r="W484" s="141"/>
      <c r="X484" s="141"/>
      <c r="Y484" s="141"/>
      <c r="Z484" s="141"/>
    </row>
    <row r="485" spans="1:26" ht="15" thickBot="1" x14ac:dyDescent="0.35">
      <c r="A485" s="141"/>
      <c r="B485" s="141"/>
      <c r="C485" s="141"/>
      <c r="D485" s="141"/>
      <c r="E485" s="141"/>
      <c r="F485" s="141"/>
      <c r="G485" s="141"/>
      <c r="H485" s="141"/>
      <c r="I485" s="141"/>
      <c r="J485" s="141"/>
      <c r="K485" s="141"/>
      <c r="L485" s="141"/>
      <c r="M485" s="141"/>
      <c r="N485" s="141"/>
      <c r="O485" s="141"/>
      <c r="P485" s="141"/>
      <c r="Q485" s="141"/>
      <c r="R485" s="141"/>
      <c r="S485" s="141"/>
      <c r="T485" s="141"/>
      <c r="U485" s="141"/>
      <c r="V485" s="141"/>
      <c r="W485" s="141"/>
      <c r="X485" s="141"/>
      <c r="Y485" s="141"/>
      <c r="Z485" s="141"/>
    </row>
    <row r="486" spans="1:26" ht="15" thickBot="1" x14ac:dyDescent="0.35">
      <c r="A486" s="141"/>
      <c r="B486" s="141"/>
      <c r="C486" s="141"/>
      <c r="D486" s="141"/>
      <c r="E486" s="141"/>
      <c r="F486" s="141"/>
      <c r="G486" s="141"/>
      <c r="H486" s="141"/>
      <c r="I486" s="141"/>
      <c r="J486" s="141"/>
      <c r="K486" s="141"/>
      <c r="L486" s="141"/>
      <c r="M486" s="141"/>
      <c r="N486" s="141"/>
      <c r="O486" s="141"/>
      <c r="P486" s="141"/>
      <c r="Q486" s="141"/>
      <c r="R486" s="141"/>
      <c r="S486" s="141"/>
      <c r="T486" s="141"/>
      <c r="U486" s="141"/>
      <c r="V486" s="141"/>
      <c r="W486" s="141"/>
      <c r="X486" s="141"/>
      <c r="Y486" s="141"/>
      <c r="Z486" s="141"/>
    </row>
    <row r="487" spans="1:26" ht="15" thickBot="1" x14ac:dyDescent="0.35">
      <c r="A487" s="141"/>
      <c r="B487" s="141"/>
      <c r="C487" s="141"/>
      <c r="D487" s="141"/>
      <c r="E487" s="141"/>
      <c r="F487" s="141"/>
      <c r="G487" s="141"/>
      <c r="H487" s="141"/>
      <c r="I487" s="141"/>
      <c r="J487" s="141"/>
      <c r="K487" s="141"/>
      <c r="L487" s="141"/>
      <c r="M487" s="141"/>
      <c r="N487" s="141"/>
      <c r="O487" s="141"/>
      <c r="P487" s="141"/>
      <c r="Q487" s="141"/>
      <c r="R487" s="141"/>
      <c r="S487" s="141"/>
      <c r="T487" s="141"/>
      <c r="U487" s="141"/>
      <c r="V487" s="141"/>
      <c r="W487" s="141"/>
      <c r="X487" s="141"/>
      <c r="Y487" s="141"/>
      <c r="Z487" s="141"/>
    </row>
    <row r="488" spans="1:26" ht="15" thickBot="1" x14ac:dyDescent="0.35">
      <c r="A488" s="141"/>
      <c r="B488" s="141"/>
      <c r="C488" s="141"/>
      <c r="D488" s="141"/>
      <c r="E488" s="141"/>
      <c r="F488" s="141"/>
      <c r="G488" s="141"/>
      <c r="H488" s="141"/>
      <c r="I488" s="141"/>
      <c r="J488" s="141"/>
      <c r="K488" s="141"/>
      <c r="L488" s="141"/>
      <c r="M488" s="141"/>
      <c r="N488" s="141"/>
      <c r="O488" s="141"/>
      <c r="P488" s="141"/>
      <c r="Q488" s="141"/>
      <c r="R488" s="141"/>
      <c r="S488" s="141"/>
      <c r="T488" s="141"/>
      <c r="U488" s="141"/>
      <c r="V488" s="141"/>
      <c r="W488" s="141"/>
      <c r="X488" s="141"/>
      <c r="Y488" s="141"/>
      <c r="Z488" s="141"/>
    </row>
    <row r="489" spans="1:26" ht="15" thickBot="1" x14ac:dyDescent="0.35">
      <c r="A489" s="141"/>
      <c r="B489" s="141"/>
      <c r="C489" s="141"/>
      <c r="D489" s="141"/>
      <c r="E489" s="141"/>
      <c r="F489" s="141"/>
      <c r="G489" s="141"/>
      <c r="H489" s="141"/>
      <c r="I489" s="141"/>
      <c r="J489" s="141"/>
      <c r="K489" s="141"/>
      <c r="L489" s="141"/>
      <c r="M489" s="141"/>
      <c r="N489" s="141"/>
      <c r="O489" s="141"/>
      <c r="P489" s="141"/>
      <c r="Q489" s="141"/>
      <c r="R489" s="141"/>
      <c r="S489" s="141"/>
      <c r="T489" s="141"/>
      <c r="U489" s="141"/>
      <c r="V489" s="141"/>
      <c r="W489" s="141"/>
      <c r="X489" s="141"/>
      <c r="Y489" s="141"/>
      <c r="Z489" s="141"/>
    </row>
    <row r="490" spans="1:26" ht="15" thickBot="1" x14ac:dyDescent="0.35">
      <c r="A490" s="141"/>
      <c r="B490" s="141"/>
      <c r="C490" s="141"/>
      <c r="D490" s="141"/>
      <c r="E490" s="141"/>
      <c r="F490" s="141"/>
      <c r="G490" s="141"/>
      <c r="H490" s="141"/>
      <c r="I490" s="141"/>
      <c r="J490" s="141"/>
      <c r="K490" s="141"/>
      <c r="L490" s="141"/>
      <c r="M490" s="141"/>
      <c r="N490" s="141"/>
      <c r="O490" s="141"/>
      <c r="P490" s="141"/>
      <c r="Q490" s="141"/>
      <c r="R490" s="141"/>
      <c r="S490" s="141"/>
      <c r="T490" s="141"/>
      <c r="U490" s="141"/>
      <c r="V490" s="141"/>
      <c r="W490" s="141"/>
      <c r="X490" s="141"/>
      <c r="Y490" s="141"/>
      <c r="Z490" s="141"/>
    </row>
    <row r="491" spans="1:26" ht="15" thickBot="1" x14ac:dyDescent="0.35">
      <c r="A491" s="141"/>
      <c r="B491" s="141"/>
      <c r="C491" s="141"/>
      <c r="D491" s="141"/>
      <c r="E491" s="141"/>
      <c r="F491" s="141"/>
      <c r="G491" s="141"/>
      <c r="H491" s="141"/>
      <c r="I491" s="141"/>
      <c r="J491" s="141"/>
      <c r="K491" s="141"/>
      <c r="L491" s="141"/>
      <c r="M491" s="141"/>
      <c r="N491" s="141"/>
      <c r="O491" s="141"/>
      <c r="P491" s="141"/>
      <c r="Q491" s="141"/>
      <c r="R491" s="141"/>
      <c r="S491" s="141"/>
      <c r="T491" s="141"/>
      <c r="U491" s="141"/>
      <c r="V491" s="141"/>
      <c r="W491" s="141"/>
      <c r="X491" s="141"/>
      <c r="Y491" s="141"/>
      <c r="Z491" s="141"/>
    </row>
    <row r="492" spans="1:26" ht="15" thickBot="1" x14ac:dyDescent="0.35">
      <c r="A492" s="141"/>
      <c r="B492" s="141"/>
      <c r="C492" s="141"/>
      <c r="D492" s="141"/>
      <c r="E492" s="141"/>
      <c r="F492" s="141"/>
      <c r="G492" s="141"/>
      <c r="H492" s="141"/>
      <c r="I492" s="141"/>
      <c r="J492" s="141"/>
      <c r="K492" s="141"/>
      <c r="L492" s="141"/>
      <c r="M492" s="141"/>
      <c r="N492" s="141"/>
      <c r="O492" s="141"/>
      <c r="P492" s="141"/>
      <c r="Q492" s="141"/>
      <c r="R492" s="141"/>
      <c r="S492" s="141"/>
      <c r="T492" s="141"/>
      <c r="U492" s="141"/>
      <c r="V492" s="141"/>
      <c r="W492" s="141"/>
      <c r="X492" s="141"/>
      <c r="Y492" s="141"/>
      <c r="Z492" s="141"/>
    </row>
    <row r="493" spans="1:26" ht="15" thickBot="1" x14ac:dyDescent="0.35">
      <c r="A493" s="141"/>
      <c r="B493" s="141"/>
      <c r="C493" s="141"/>
      <c r="D493" s="141"/>
      <c r="E493" s="141"/>
      <c r="F493" s="141"/>
      <c r="G493" s="141"/>
      <c r="H493" s="141"/>
      <c r="I493" s="141"/>
      <c r="J493" s="141"/>
      <c r="K493" s="141"/>
      <c r="L493" s="141"/>
      <c r="M493" s="141"/>
      <c r="N493" s="141"/>
      <c r="O493" s="141"/>
      <c r="P493" s="141"/>
      <c r="Q493" s="141"/>
      <c r="R493" s="141"/>
      <c r="S493" s="141"/>
      <c r="T493" s="141"/>
      <c r="U493" s="141"/>
      <c r="V493" s="141"/>
      <c r="W493" s="141"/>
      <c r="X493" s="141"/>
      <c r="Y493" s="141"/>
      <c r="Z493" s="141"/>
    </row>
    <row r="494" spans="1:26" ht="15" thickBot="1" x14ac:dyDescent="0.35">
      <c r="A494" s="141"/>
      <c r="B494" s="141"/>
      <c r="C494" s="141"/>
      <c r="D494" s="141"/>
      <c r="E494" s="141"/>
      <c r="F494" s="141"/>
      <c r="G494" s="141"/>
      <c r="H494" s="141"/>
      <c r="I494" s="141"/>
      <c r="J494" s="141"/>
      <c r="K494" s="141"/>
      <c r="L494" s="141"/>
      <c r="M494" s="141"/>
      <c r="N494" s="141"/>
      <c r="O494" s="141"/>
      <c r="P494" s="141"/>
      <c r="Q494" s="141"/>
      <c r="R494" s="141"/>
      <c r="S494" s="141"/>
      <c r="T494" s="141"/>
      <c r="U494" s="141"/>
      <c r="V494" s="141"/>
      <c r="W494" s="141"/>
      <c r="X494" s="141"/>
      <c r="Y494" s="141"/>
      <c r="Z494" s="141"/>
    </row>
    <row r="495" spans="1:26" ht="15" thickBot="1" x14ac:dyDescent="0.35">
      <c r="A495" s="141"/>
      <c r="B495" s="141"/>
      <c r="C495" s="141"/>
      <c r="D495" s="141"/>
      <c r="E495" s="141"/>
      <c r="F495" s="141"/>
      <c r="G495" s="141"/>
      <c r="H495" s="141"/>
      <c r="I495" s="141"/>
      <c r="J495" s="141"/>
      <c r="K495" s="141"/>
      <c r="L495" s="141"/>
      <c r="M495" s="141"/>
      <c r="N495" s="141"/>
      <c r="O495" s="141"/>
      <c r="P495" s="141"/>
      <c r="Q495" s="141"/>
      <c r="R495" s="141"/>
      <c r="S495" s="141"/>
      <c r="T495" s="141"/>
      <c r="U495" s="141"/>
      <c r="V495" s="141"/>
      <c r="W495" s="141"/>
      <c r="X495" s="141"/>
      <c r="Y495" s="141"/>
      <c r="Z495" s="141"/>
    </row>
    <row r="496" spans="1:26" ht="15" thickBot="1" x14ac:dyDescent="0.35">
      <c r="A496" s="141"/>
      <c r="B496" s="141"/>
      <c r="C496" s="141"/>
      <c r="D496" s="141"/>
      <c r="E496" s="141"/>
      <c r="F496" s="141"/>
      <c r="G496" s="141"/>
      <c r="H496" s="141"/>
      <c r="I496" s="141"/>
      <c r="J496" s="141"/>
      <c r="K496" s="141"/>
      <c r="L496" s="141"/>
      <c r="M496" s="141"/>
      <c r="N496" s="141"/>
      <c r="O496" s="141"/>
      <c r="P496" s="141"/>
      <c r="Q496" s="141"/>
      <c r="R496" s="141"/>
      <c r="S496" s="141"/>
      <c r="T496" s="141"/>
      <c r="U496" s="141"/>
      <c r="V496" s="141"/>
      <c r="W496" s="141"/>
      <c r="X496" s="141"/>
      <c r="Y496" s="141"/>
      <c r="Z496" s="141"/>
    </row>
    <row r="497" spans="1:26" ht="15" thickBot="1" x14ac:dyDescent="0.35">
      <c r="A497" s="141"/>
      <c r="B497" s="141"/>
      <c r="C497" s="141"/>
      <c r="D497" s="141"/>
      <c r="E497" s="141"/>
      <c r="F497" s="141"/>
      <c r="G497" s="141"/>
      <c r="H497" s="141"/>
      <c r="I497" s="141"/>
      <c r="J497" s="141"/>
      <c r="K497" s="141"/>
      <c r="L497" s="141"/>
      <c r="M497" s="141"/>
      <c r="N497" s="141"/>
      <c r="O497" s="141"/>
      <c r="P497" s="141"/>
      <c r="Q497" s="141"/>
      <c r="R497" s="141"/>
      <c r="S497" s="141"/>
      <c r="T497" s="141"/>
      <c r="U497" s="141"/>
      <c r="V497" s="141"/>
      <c r="W497" s="141"/>
      <c r="X497" s="141"/>
      <c r="Y497" s="141"/>
      <c r="Z497" s="141"/>
    </row>
    <row r="498" spans="1:26" ht="15" thickBot="1" x14ac:dyDescent="0.35">
      <c r="A498" s="141"/>
      <c r="B498" s="141"/>
      <c r="C498" s="141"/>
      <c r="D498" s="141"/>
      <c r="E498" s="141"/>
      <c r="F498" s="141"/>
      <c r="G498" s="141"/>
      <c r="H498" s="141"/>
      <c r="I498" s="141"/>
      <c r="J498" s="141"/>
      <c r="K498" s="141"/>
      <c r="L498" s="141"/>
      <c r="M498" s="141"/>
      <c r="N498" s="141"/>
      <c r="O498" s="141"/>
      <c r="P498" s="141"/>
      <c r="Q498" s="141"/>
      <c r="R498" s="141"/>
      <c r="S498" s="141"/>
      <c r="T498" s="141"/>
      <c r="U498" s="141"/>
      <c r="V498" s="141"/>
      <c r="W498" s="141"/>
      <c r="X498" s="141"/>
      <c r="Y498" s="141"/>
      <c r="Z498" s="141"/>
    </row>
    <row r="499" spans="1:26" ht="15" thickBot="1" x14ac:dyDescent="0.35">
      <c r="A499" s="141"/>
      <c r="B499" s="141"/>
      <c r="C499" s="141"/>
      <c r="D499" s="141"/>
      <c r="E499" s="141"/>
      <c r="F499" s="141"/>
      <c r="G499" s="141"/>
      <c r="H499" s="141"/>
      <c r="I499" s="141"/>
      <c r="J499" s="141"/>
      <c r="K499" s="141"/>
      <c r="L499" s="141"/>
      <c r="M499" s="141"/>
      <c r="N499" s="141"/>
      <c r="O499" s="141"/>
      <c r="P499" s="141"/>
      <c r="Q499" s="141"/>
      <c r="R499" s="141"/>
      <c r="S499" s="141"/>
      <c r="T499" s="141"/>
      <c r="U499" s="141"/>
      <c r="V499" s="141"/>
      <c r="W499" s="141"/>
      <c r="X499" s="141"/>
      <c r="Y499" s="141"/>
      <c r="Z499" s="141"/>
    </row>
    <row r="500" spans="1:26" ht="15" thickBot="1" x14ac:dyDescent="0.35">
      <c r="A500" s="141"/>
      <c r="B500" s="141"/>
      <c r="C500" s="141"/>
      <c r="D500" s="141"/>
      <c r="E500" s="141"/>
      <c r="F500" s="141"/>
      <c r="G500" s="141"/>
      <c r="H500" s="141"/>
      <c r="I500" s="141"/>
      <c r="J500" s="141"/>
      <c r="K500" s="141"/>
      <c r="L500" s="141"/>
      <c r="M500" s="141"/>
      <c r="N500" s="141"/>
      <c r="O500" s="141"/>
      <c r="P500" s="141"/>
      <c r="Q500" s="141"/>
      <c r="R500" s="141"/>
      <c r="S500" s="141"/>
      <c r="T500" s="141"/>
      <c r="U500" s="141"/>
      <c r="V500" s="141"/>
      <c r="W500" s="141"/>
      <c r="X500" s="141"/>
      <c r="Y500" s="141"/>
      <c r="Z500" s="141"/>
    </row>
    <row r="501" spans="1:26" ht="15" thickBot="1" x14ac:dyDescent="0.35">
      <c r="A501" s="141"/>
      <c r="B501" s="141"/>
      <c r="C501" s="141"/>
      <c r="D501" s="141"/>
      <c r="E501" s="141"/>
      <c r="F501" s="141"/>
      <c r="G501" s="141"/>
      <c r="H501" s="141"/>
      <c r="I501" s="141"/>
      <c r="J501" s="141"/>
      <c r="K501" s="141"/>
      <c r="L501" s="141"/>
      <c r="M501" s="141"/>
      <c r="N501" s="141"/>
      <c r="O501" s="141"/>
      <c r="P501" s="141"/>
      <c r="Q501" s="141"/>
      <c r="R501" s="141"/>
      <c r="S501" s="141"/>
      <c r="T501" s="141"/>
      <c r="U501" s="141"/>
      <c r="V501" s="141"/>
      <c r="W501" s="141"/>
      <c r="X501" s="141"/>
      <c r="Y501" s="141"/>
      <c r="Z501" s="141"/>
    </row>
    <row r="502" spans="1:26" ht="15" thickBot="1" x14ac:dyDescent="0.35">
      <c r="A502" s="141"/>
      <c r="B502" s="141"/>
      <c r="C502" s="141"/>
      <c r="D502" s="141"/>
      <c r="E502" s="141"/>
      <c r="F502" s="141"/>
      <c r="G502" s="141"/>
      <c r="H502" s="141"/>
      <c r="I502" s="141"/>
      <c r="J502" s="141"/>
      <c r="K502" s="141"/>
      <c r="L502" s="141"/>
      <c r="M502" s="141"/>
      <c r="N502" s="141"/>
      <c r="O502" s="141"/>
      <c r="P502" s="141"/>
      <c r="Q502" s="141"/>
      <c r="R502" s="141"/>
      <c r="S502" s="141"/>
      <c r="T502" s="141"/>
      <c r="U502" s="141"/>
      <c r="V502" s="141"/>
      <c r="W502" s="141"/>
      <c r="X502" s="141"/>
      <c r="Y502" s="141"/>
      <c r="Z502" s="141"/>
    </row>
    <row r="503" spans="1:26" ht="15" thickBot="1" x14ac:dyDescent="0.35">
      <c r="A503" s="141"/>
      <c r="B503" s="141"/>
      <c r="C503" s="141"/>
      <c r="D503" s="141"/>
      <c r="E503" s="141"/>
      <c r="F503" s="141"/>
      <c r="G503" s="141"/>
      <c r="H503" s="141"/>
      <c r="I503" s="141"/>
      <c r="J503" s="141"/>
      <c r="K503" s="141"/>
      <c r="L503" s="141"/>
      <c r="M503" s="141"/>
      <c r="N503" s="141"/>
      <c r="O503" s="141"/>
      <c r="P503" s="141"/>
      <c r="Q503" s="141"/>
      <c r="R503" s="141"/>
      <c r="S503" s="141"/>
      <c r="T503" s="141"/>
      <c r="U503" s="141"/>
      <c r="V503" s="141"/>
      <c r="W503" s="141"/>
      <c r="X503" s="141"/>
      <c r="Y503" s="141"/>
      <c r="Z503" s="141"/>
    </row>
    <row r="504" spans="1:26" ht="15" thickBot="1" x14ac:dyDescent="0.35">
      <c r="A504" s="141"/>
      <c r="B504" s="141"/>
      <c r="C504" s="141"/>
      <c r="D504" s="141"/>
      <c r="E504" s="141"/>
      <c r="F504" s="141"/>
      <c r="G504" s="141"/>
      <c r="H504" s="141"/>
      <c r="I504" s="141"/>
      <c r="J504" s="141"/>
      <c r="K504" s="141"/>
      <c r="L504" s="141"/>
      <c r="M504" s="141"/>
      <c r="N504" s="141"/>
      <c r="O504" s="141"/>
      <c r="P504" s="141"/>
      <c r="Q504" s="141"/>
      <c r="R504" s="141"/>
      <c r="S504" s="141"/>
      <c r="T504" s="141"/>
      <c r="U504" s="141"/>
      <c r="V504" s="141"/>
      <c r="W504" s="141"/>
      <c r="X504" s="141"/>
      <c r="Y504" s="141"/>
      <c r="Z504" s="141"/>
    </row>
    <row r="505" spans="1:26" ht="15" thickBot="1" x14ac:dyDescent="0.35">
      <c r="A505" s="141"/>
      <c r="B505" s="141"/>
      <c r="C505" s="141"/>
      <c r="D505" s="141"/>
      <c r="E505" s="141"/>
      <c r="F505" s="141"/>
      <c r="G505" s="141"/>
      <c r="H505" s="141"/>
      <c r="I505" s="141"/>
      <c r="J505" s="141"/>
      <c r="K505" s="141"/>
      <c r="L505" s="141"/>
      <c r="M505" s="141"/>
      <c r="N505" s="141"/>
      <c r="O505" s="141"/>
      <c r="P505" s="141"/>
      <c r="Q505" s="141"/>
      <c r="R505" s="141"/>
      <c r="S505" s="141"/>
      <c r="T505" s="141"/>
      <c r="U505" s="141"/>
      <c r="V505" s="141"/>
      <c r="W505" s="141"/>
      <c r="X505" s="141"/>
      <c r="Y505" s="141"/>
      <c r="Z505" s="141"/>
    </row>
    <row r="506" spans="1:26" ht="15" thickBot="1" x14ac:dyDescent="0.35">
      <c r="A506" s="141"/>
      <c r="B506" s="141"/>
      <c r="C506" s="141"/>
      <c r="D506" s="141"/>
      <c r="E506" s="141"/>
      <c r="F506" s="141"/>
      <c r="G506" s="141"/>
      <c r="H506" s="141"/>
      <c r="I506" s="141"/>
      <c r="J506" s="141"/>
      <c r="K506" s="141"/>
      <c r="L506" s="141"/>
      <c r="M506" s="141"/>
      <c r="N506" s="141"/>
      <c r="O506" s="141"/>
      <c r="P506" s="141"/>
      <c r="Q506" s="141"/>
      <c r="R506" s="141"/>
      <c r="S506" s="141"/>
      <c r="T506" s="141"/>
      <c r="U506" s="141"/>
      <c r="V506" s="141"/>
      <c r="W506" s="141"/>
      <c r="X506" s="141"/>
      <c r="Y506" s="141"/>
      <c r="Z506" s="141"/>
    </row>
    <row r="507" spans="1:26" ht="15" thickBot="1" x14ac:dyDescent="0.35">
      <c r="A507" s="141"/>
      <c r="B507" s="141"/>
      <c r="C507" s="141"/>
      <c r="D507" s="141"/>
      <c r="E507" s="141"/>
      <c r="F507" s="141"/>
      <c r="G507" s="141"/>
      <c r="H507" s="141"/>
      <c r="I507" s="141"/>
      <c r="J507" s="141"/>
      <c r="K507" s="141"/>
      <c r="L507" s="141"/>
      <c r="M507" s="141"/>
      <c r="N507" s="141"/>
      <c r="O507" s="141"/>
      <c r="P507" s="141"/>
      <c r="Q507" s="141"/>
      <c r="R507" s="141"/>
      <c r="S507" s="141"/>
      <c r="T507" s="141"/>
      <c r="U507" s="141"/>
      <c r="V507" s="141"/>
      <c r="W507" s="141"/>
      <c r="X507" s="141"/>
      <c r="Y507" s="141"/>
      <c r="Z507" s="141"/>
    </row>
    <row r="508" spans="1:26" ht="15" thickBot="1" x14ac:dyDescent="0.35">
      <c r="A508" s="141"/>
      <c r="B508" s="141"/>
      <c r="C508" s="141"/>
      <c r="D508" s="141"/>
      <c r="E508" s="141"/>
      <c r="F508" s="141"/>
      <c r="G508" s="141"/>
      <c r="H508" s="141"/>
      <c r="I508" s="141"/>
      <c r="J508" s="141"/>
      <c r="K508" s="141"/>
      <c r="L508" s="141"/>
      <c r="M508" s="141"/>
      <c r="N508" s="141"/>
      <c r="O508" s="141"/>
      <c r="P508" s="141"/>
      <c r="Q508" s="141"/>
      <c r="R508" s="141"/>
      <c r="S508" s="141"/>
      <c r="T508" s="141"/>
      <c r="U508" s="141"/>
      <c r="V508" s="141"/>
      <c r="W508" s="141"/>
      <c r="X508" s="141"/>
      <c r="Y508" s="141"/>
      <c r="Z508" s="141"/>
    </row>
    <row r="509" spans="1:26" ht="15" thickBot="1" x14ac:dyDescent="0.35">
      <c r="A509" s="141"/>
      <c r="B509" s="141"/>
      <c r="C509" s="141"/>
      <c r="D509" s="141"/>
      <c r="E509" s="141"/>
      <c r="F509" s="141"/>
      <c r="G509" s="141"/>
      <c r="H509" s="141"/>
      <c r="I509" s="141"/>
      <c r="J509" s="141"/>
      <c r="K509" s="141"/>
      <c r="L509" s="141"/>
      <c r="M509" s="141"/>
      <c r="N509" s="141"/>
      <c r="O509" s="141"/>
      <c r="P509" s="141"/>
      <c r="Q509" s="141"/>
      <c r="R509" s="141"/>
      <c r="S509" s="141"/>
      <c r="T509" s="141"/>
      <c r="U509" s="141"/>
      <c r="V509" s="141"/>
      <c r="W509" s="141"/>
      <c r="X509" s="141"/>
      <c r="Y509" s="141"/>
      <c r="Z509" s="141"/>
    </row>
    <row r="510" spans="1:26" ht="15" thickBot="1" x14ac:dyDescent="0.35">
      <c r="A510" s="141"/>
      <c r="B510" s="141"/>
      <c r="C510" s="141"/>
      <c r="D510" s="141"/>
      <c r="E510" s="141"/>
      <c r="F510" s="141"/>
      <c r="G510" s="141"/>
      <c r="H510" s="141"/>
      <c r="I510" s="141"/>
      <c r="J510" s="141"/>
      <c r="K510" s="141"/>
      <c r="L510" s="141"/>
      <c r="M510" s="141"/>
      <c r="N510" s="141"/>
      <c r="O510" s="141"/>
      <c r="P510" s="141"/>
      <c r="Q510" s="141"/>
      <c r="R510" s="141"/>
      <c r="S510" s="141"/>
      <c r="T510" s="141"/>
      <c r="U510" s="141"/>
      <c r="V510" s="141"/>
      <c r="W510" s="141"/>
      <c r="X510" s="141"/>
      <c r="Y510" s="141"/>
      <c r="Z510" s="141"/>
    </row>
    <row r="511" spans="1:26" ht="15" thickBot="1" x14ac:dyDescent="0.35">
      <c r="A511" s="141"/>
      <c r="B511" s="141"/>
      <c r="C511" s="141"/>
      <c r="D511" s="141"/>
      <c r="E511" s="141"/>
      <c r="F511" s="141"/>
      <c r="G511" s="141"/>
      <c r="H511" s="141"/>
      <c r="I511" s="141"/>
      <c r="J511" s="141"/>
      <c r="K511" s="141"/>
      <c r="L511" s="141"/>
      <c r="M511" s="141"/>
      <c r="N511" s="141"/>
      <c r="O511" s="141"/>
      <c r="P511" s="141"/>
      <c r="Q511" s="141"/>
      <c r="R511" s="141"/>
      <c r="S511" s="141"/>
      <c r="T511" s="141"/>
      <c r="U511" s="141"/>
      <c r="V511" s="141"/>
      <c r="W511" s="141"/>
      <c r="X511" s="141"/>
      <c r="Y511" s="141"/>
      <c r="Z511" s="141"/>
    </row>
    <row r="512" spans="1:26" ht="15" thickBot="1" x14ac:dyDescent="0.35">
      <c r="A512" s="141"/>
      <c r="B512" s="141"/>
      <c r="C512" s="141"/>
      <c r="D512" s="141"/>
      <c r="E512" s="141"/>
      <c r="F512" s="141"/>
      <c r="G512" s="141"/>
      <c r="H512" s="141"/>
      <c r="I512" s="141"/>
      <c r="J512" s="141"/>
      <c r="K512" s="141"/>
      <c r="L512" s="141"/>
      <c r="M512" s="141"/>
      <c r="N512" s="141"/>
      <c r="O512" s="141"/>
      <c r="P512" s="141"/>
      <c r="Q512" s="141"/>
      <c r="R512" s="141"/>
      <c r="S512" s="141"/>
      <c r="T512" s="141"/>
      <c r="U512" s="141"/>
      <c r="V512" s="141"/>
      <c r="W512" s="141"/>
      <c r="X512" s="141"/>
      <c r="Y512" s="141"/>
      <c r="Z512" s="141"/>
    </row>
    <row r="513" spans="1:26" ht="15" thickBot="1" x14ac:dyDescent="0.35">
      <c r="A513" s="141"/>
      <c r="B513" s="141"/>
      <c r="C513" s="141"/>
      <c r="D513" s="141"/>
      <c r="E513" s="141"/>
      <c r="F513" s="141"/>
      <c r="G513" s="141"/>
      <c r="H513" s="141"/>
      <c r="I513" s="141"/>
      <c r="J513" s="141"/>
      <c r="K513" s="141"/>
      <c r="L513" s="141"/>
      <c r="M513" s="141"/>
      <c r="N513" s="141"/>
      <c r="O513" s="141"/>
      <c r="P513" s="141"/>
      <c r="Q513" s="141"/>
      <c r="R513" s="141"/>
      <c r="S513" s="141"/>
      <c r="T513" s="141"/>
      <c r="U513" s="141"/>
      <c r="V513" s="141"/>
      <c r="W513" s="141"/>
      <c r="X513" s="141"/>
      <c r="Y513" s="141"/>
      <c r="Z513" s="141"/>
    </row>
    <row r="514" spans="1:26" ht="15" thickBot="1" x14ac:dyDescent="0.35">
      <c r="A514" s="141"/>
      <c r="B514" s="141"/>
      <c r="C514" s="141"/>
      <c r="D514" s="141"/>
      <c r="E514" s="141"/>
      <c r="F514" s="141"/>
      <c r="G514" s="141"/>
      <c r="H514" s="141"/>
      <c r="I514" s="141"/>
      <c r="J514" s="141"/>
      <c r="K514" s="141"/>
      <c r="L514" s="141"/>
      <c r="M514" s="141"/>
      <c r="N514" s="141"/>
      <c r="O514" s="141"/>
      <c r="P514" s="141"/>
      <c r="Q514" s="141"/>
      <c r="R514" s="141"/>
      <c r="S514" s="141"/>
      <c r="T514" s="141"/>
      <c r="U514" s="141"/>
      <c r="V514" s="141"/>
      <c r="W514" s="141"/>
      <c r="X514" s="141"/>
      <c r="Y514" s="141"/>
      <c r="Z514" s="141"/>
    </row>
    <row r="515" spans="1:26" ht="15" thickBot="1" x14ac:dyDescent="0.35">
      <c r="A515" s="141"/>
      <c r="B515" s="141"/>
      <c r="C515" s="141"/>
      <c r="D515" s="141"/>
      <c r="E515" s="141"/>
      <c r="F515" s="141"/>
      <c r="G515" s="141"/>
      <c r="H515" s="141"/>
      <c r="I515" s="141"/>
      <c r="J515" s="141"/>
      <c r="K515" s="141"/>
      <c r="L515" s="141"/>
      <c r="M515" s="141"/>
      <c r="N515" s="141"/>
      <c r="O515" s="141"/>
      <c r="P515" s="141"/>
      <c r="Q515" s="141"/>
      <c r="R515" s="141"/>
      <c r="S515" s="141"/>
      <c r="T515" s="141"/>
      <c r="U515" s="141"/>
      <c r="V515" s="141"/>
      <c r="W515" s="141"/>
      <c r="X515" s="141"/>
      <c r="Y515" s="141"/>
      <c r="Z515" s="141"/>
    </row>
    <row r="516" spans="1:26" ht="15" thickBot="1" x14ac:dyDescent="0.35">
      <c r="A516" s="141"/>
      <c r="B516" s="141"/>
      <c r="C516" s="141"/>
      <c r="D516" s="141"/>
      <c r="E516" s="141"/>
      <c r="F516" s="141"/>
      <c r="G516" s="141"/>
      <c r="H516" s="141"/>
      <c r="I516" s="141"/>
      <c r="J516" s="141"/>
      <c r="K516" s="141"/>
      <c r="L516" s="141"/>
      <c r="M516" s="141"/>
      <c r="N516" s="141"/>
      <c r="O516" s="141"/>
      <c r="P516" s="141"/>
      <c r="Q516" s="141"/>
      <c r="R516" s="141"/>
      <c r="S516" s="141"/>
      <c r="T516" s="141"/>
      <c r="U516" s="141"/>
      <c r="V516" s="141"/>
      <c r="W516" s="141"/>
      <c r="X516" s="141"/>
      <c r="Y516" s="141"/>
      <c r="Z516" s="141"/>
    </row>
    <row r="517" spans="1:26" ht="15" thickBot="1" x14ac:dyDescent="0.35">
      <c r="A517" s="141"/>
      <c r="B517" s="141"/>
      <c r="C517" s="141"/>
      <c r="D517" s="141"/>
      <c r="E517" s="141"/>
      <c r="F517" s="141"/>
      <c r="G517" s="141"/>
      <c r="H517" s="141"/>
      <c r="I517" s="141"/>
      <c r="J517" s="141"/>
      <c r="K517" s="141"/>
      <c r="L517" s="141"/>
      <c r="M517" s="141"/>
      <c r="N517" s="141"/>
      <c r="O517" s="141"/>
      <c r="P517" s="141"/>
      <c r="Q517" s="141"/>
      <c r="R517" s="141"/>
      <c r="S517" s="141"/>
      <c r="T517" s="141"/>
      <c r="U517" s="141"/>
      <c r="V517" s="141"/>
      <c r="W517" s="141"/>
      <c r="X517" s="141"/>
      <c r="Y517" s="141"/>
      <c r="Z517" s="141"/>
    </row>
    <row r="518" spans="1:26" ht="15" thickBot="1" x14ac:dyDescent="0.35">
      <c r="A518" s="141"/>
      <c r="B518" s="141"/>
      <c r="C518" s="141"/>
      <c r="D518" s="141"/>
      <c r="E518" s="141"/>
      <c r="F518" s="141"/>
      <c r="G518" s="141"/>
      <c r="H518" s="141"/>
      <c r="I518" s="141"/>
      <c r="J518" s="141"/>
      <c r="K518" s="141"/>
      <c r="L518" s="141"/>
      <c r="M518" s="141"/>
      <c r="N518" s="141"/>
      <c r="O518" s="141"/>
      <c r="P518" s="141"/>
      <c r="Q518" s="141"/>
      <c r="R518" s="141"/>
      <c r="S518" s="141"/>
      <c r="T518" s="141"/>
      <c r="U518" s="141"/>
      <c r="V518" s="141"/>
      <c r="W518" s="141"/>
      <c r="X518" s="141"/>
      <c r="Y518" s="141"/>
      <c r="Z518" s="141"/>
    </row>
    <row r="519" spans="1:26" ht="15" thickBot="1" x14ac:dyDescent="0.35">
      <c r="A519" s="141"/>
      <c r="B519" s="141"/>
      <c r="C519" s="141"/>
      <c r="D519" s="141"/>
      <c r="E519" s="141"/>
      <c r="F519" s="141"/>
      <c r="G519" s="141"/>
      <c r="H519" s="141"/>
      <c r="I519" s="141"/>
      <c r="J519" s="141"/>
      <c r="K519" s="141"/>
      <c r="L519" s="141"/>
      <c r="M519" s="141"/>
      <c r="N519" s="141"/>
      <c r="O519" s="141"/>
      <c r="P519" s="141"/>
      <c r="Q519" s="141"/>
      <c r="R519" s="141"/>
      <c r="S519" s="141"/>
      <c r="T519" s="141"/>
      <c r="U519" s="141"/>
      <c r="V519" s="141"/>
      <c r="W519" s="141"/>
      <c r="X519" s="141"/>
      <c r="Y519" s="141"/>
      <c r="Z519" s="141"/>
    </row>
    <row r="520" spans="1:26" ht="15" thickBot="1" x14ac:dyDescent="0.35">
      <c r="A520" s="141"/>
      <c r="B520" s="141"/>
      <c r="C520" s="141"/>
      <c r="D520" s="141"/>
      <c r="E520" s="141"/>
      <c r="F520" s="141"/>
      <c r="G520" s="141"/>
      <c r="H520" s="141"/>
      <c r="I520" s="141"/>
      <c r="J520" s="141"/>
      <c r="K520" s="141"/>
      <c r="L520" s="141"/>
      <c r="M520" s="141"/>
      <c r="N520" s="141"/>
      <c r="O520" s="141"/>
      <c r="P520" s="141"/>
      <c r="Q520" s="141"/>
      <c r="R520" s="141"/>
      <c r="S520" s="141"/>
      <c r="T520" s="141"/>
      <c r="U520" s="141"/>
      <c r="V520" s="141"/>
      <c r="W520" s="141"/>
      <c r="X520" s="141"/>
      <c r="Y520" s="141"/>
      <c r="Z520" s="141"/>
    </row>
    <row r="521" spans="1:26" ht="15" thickBot="1" x14ac:dyDescent="0.35">
      <c r="A521" s="141"/>
      <c r="B521" s="141"/>
      <c r="C521" s="141"/>
      <c r="D521" s="141"/>
      <c r="E521" s="141"/>
      <c r="F521" s="141"/>
      <c r="G521" s="141"/>
      <c r="H521" s="141"/>
      <c r="I521" s="141"/>
      <c r="J521" s="141"/>
      <c r="K521" s="141"/>
      <c r="L521" s="141"/>
      <c r="M521" s="141"/>
      <c r="N521" s="141"/>
      <c r="O521" s="141"/>
      <c r="P521" s="141"/>
      <c r="Q521" s="141"/>
      <c r="R521" s="141"/>
      <c r="S521" s="141"/>
      <c r="T521" s="141"/>
      <c r="U521" s="141"/>
      <c r="V521" s="141"/>
      <c r="W521" s="141"/>
      <c r="X521" s="141"/>
      <c r="Y521" s="141"/>
      <c r="Z521" s="141"/>
    </row>
    <row r="522" spans="1:26" ht="15" thickBot="1" x14ac:dyDescent="0.35">
      <c r="A522" s="141"/>
      <c r="B522" s="141"/>
      <c r="C522" s="141"/>
      <c r="D522" s="141"/>
      <c r="E522" s="141"/>
      <c r="F522" s="141"/>
      <c r="G522" s="141"/>
      <c r="H522" s="141"/>
      <c r="I522" s="141"/>
      <c r="J522" s="141"/>
      <c r="K522" s="141"/>
      <c r="L522" s="141"/>
      <c r="M522" s="141"/>
      <c r="N522" s="141"/>
      <c r="O522" s="141"/>
      <c r="P522" s="141"/>
      <c r="Q522" s="141"/>
      <c r="R522" s="141"/>
      <c r="S522" s="141"/>
      <c r="T522" s="141"/>
      <c r="U522" s="141"/>
      <c r="V522" s="141"/>
      <c r="W522" s="141"/>
      <c r="X522" s="141"/>
      <c r="Y522" s="141"/>
      <c r="Z522" s="141"/>
    </row>
    <row r="523" spans="1:26" ht="15" thickBot="1" x14ac:dyDescent="0.35">
      <c r="A523" s="141"/>
      <c r="B523" s="141"/>
      <c r="C523" s="141"/>
      <c r="D523" s="141"/>
      <c r="E523" s="141"/>
      <c r="F523" s="141"/>
      <c r="G523" s="141"/>
      <c r="H523" s="141"/>
      <c r="I523" s="141"/>
      <c r="J523" s="141"/>
      <c r="K523" s="141"/>
      <c r="L523" s="141"/>
      <c r="M523" s="141"/>
      <c r="N523" s="141"/>
      <c r="O523" s="141"/>
      <c r="P523" s="141"/>
      <c r="Q523" s="141"/>
      <c r="R523" s="141"/>
      <c r="S523" s="141"/>
      <c r="T523" s="141"/>
      <c r="U523" s="141"/>
      <c r="V523" s="141"/>
      <c r="W523" s="141"/>
      <c r="X523" s="141"/>
      <c r="Y523" s="141"/>
      <c r="Z523" s="141"/>
    </row>
    <row r="524" spans="1:26" ht="15" thickBot="1" x14ac:dyDescent="0.35">
      <c r="A524" s="141"/>
      <c r="B524" s="141"/>
      <c r="C524" s="141"/>
      <c r="D524" s="141"/>
      <c r="E524" s="141"/>
      <c r="F524" s="141"/>
      <c r="G524" s="141"/>
      <c r="H524" s="141"/>
      <c r="I524" s="141"/>
      <c r="J524" s="141"/>
      <c r="K524" s="141"/>
      <c r="L524" s="141"/>
      <c r="M524" s="141"/>
      <c r="N524" s="141"/>
      <c r="O524" s="141"/>
      <c r="P524" s="141"/>
      <c r="Q524" s="141"/>
      <c r="R524" s="141"/>
      <c r="S524" s="141"/>
      <c r="T524" s="141"/>
      <c r="U524" s="141"/>
      <c r="V524" s="141"/>
      <c r="W524" s="141"/>
      <c r="X524" s="141"/>
      <c r="Y524" s="141"/>
      <c r="Z524" s="141"/>
    </row>
    <row r="525" spans="1:26" ht="15" thickBot="1" x14ac:dyDescent="0.35">
      <c r="A525" s="141"/>
      <c r="B525" s="141"/>
      <c r="C525" s="141"/>
      <c r="D525" s="141"/>
      <c r="E525" s="141"/>
      <c r="F525" s="141"/>
      <c r="G525" s="141"/>
      <c r="H525" s="141"/>
      <c r="I525" s="141"/>
      <c r="J525" s="141"/>
      <c r="K525" s="141"/>
      <c r="L525" s="141"/>
      <c r="M525" s="141"/>
      <c r="N525" s="141"/>
      <c r="O525" s="141"/>
      <c r="P525" s="141"/>
      <c r="Q525" s="141"/>
      <c r="R525" s="141"/>
      <c r="S525" s="141"/>
      <c r="T525" s="141"/>
      <c r="U525" s="141"/>
      <c r="V525" s="141"/>
      <c r="W525" s="141"/>
      <c r="X525" s="141"/>
      <c r="Y525" s="141"/>
      <c r="Z525" s="141"/>
    </row>
    <row r="526" spans="1:26" ht="15" thickBot="1" x14ac:dyDescent="0.35">
      <c r="A526" s="141"/>
      <c r="B526" s="141"/>
      <c r="C526" s="141"/>
      <c r="D526" s="141"/>
      <c r="E526" s="141"/>
      <c r="F526" s="141"/>
      <c r="G526" s="141"/>
      <c r="H526" s="141"/>
      <c r="I526" s="141"/>
      <c r="J526" s="141"/>
      <c r="K526" s="141"/>
      <c r="L526" s="141"/>
      <c r="M526" s="141"/>
      <c r="N526" s="141"/>
      <c r="O526" s="141"/>
      <c r="P526" s="141"/>
      <c r="Q526" s="141"/>
      <c r="R526" s="141"/>
      <c r="S526" s="141"/>
      <c r="T526" s="141"/>
      <c r="U526" s="141"/>
      <c r="V526" s="141"/>
      <c r="W526" s="141"/>
      <c r="X526" s="141"/>
      <c r="Y526" s="141"/>
      <c r="Z526" s="141"/>
    </row>
    <row r="527" spans="1:26" ht="15" thickBot="1" x14ac:dyDescent="0.35">
      <c r="A527" s="141"/>
      <c r="B527" s="141"/>
      <c r="C527" s="141"/>
      <c r="D527" s="141"/>
      <c r="E527" s="141"/>
      <c r="F527" s="141"/>
      <c r="G527" s="141"/>
      <c r="H527" s="141"/>
      <c r="I527" s="141"/>
      <c r="J527" s="141"/>
      <c r="K527" s="141"/>
      <c r="L527" s="141"/>
      <c r="M527" s="141"/>
      <c r="N527" s="141"/>
      <c r="O527" s="141"/>
      <c r="P527" s="141"/>
      <c r="Q527" s="141"/>
      <c r="R527" s="141"/>
      <c r="S527" s="141"/>
      <c r="T527" s="141"/>
      <c r="U527" s="141"/>
      <c r="V527" s="141"/>
      <c r="W527" s="141"/>
      <c r="X527" s="141"/>
      <c r="Y527" s="141"/>
      <c r="Z527" s="141"/>
    </row>
    <row r="528" spans="1:26" ht="15" thickBot="1" x14ac:dyDescent="0.35">
      <c r="A528" s="141"/>
      <c r="B528" s="141"/>
      <c r="C528" s="141"/>
      <c r="D528" s="141"/>
      <c r="E528" s="141"/>
      <c r="F528" s="141"/>
      <c r="G528" s="141"/>
      <c r="H528" s="141"/>
      <c r="I528" s="141"/>
      <c r="J528" s="141"/>
      <c r="K528" s="141"/>
      <c r="L528" s="141"/>
      <c r="M528" s="141"/>
      <c r="N528" s="141"/>
      <c r="O528" s="141"/>
      <c r="P528" s="141"/>
      <c r="Q528" s="141"/>
      <c r="R528" s="141"/>
      <c r="S528" s="141"/>
      <c r="T528" s="141"/>
      <c r="U528" s="141"/>
      <c r="V528" s="141"/>
      <c r="W528" s="141"/>
      <c r="X528" s="141"/>
      <c r="Y528" s="141"/>
      <c r="Z528" s="141"/>
    </row>
    <row r="529" spans="1:26" ht="15" thickBot="1" x14ac:dyDescent="0.35">
      <c r="A529" s="141"/>
      <c r="B529" s="141"/>
      <c r="C529" s="141"/>
      <c r="D529" s="141"/>
      <c r="E529" s="141"/>
      <c r="F529" s="141"/>
      <c r="G529" s="141"/>
      <c r="H529" s="141"/>
      <c r="I529" s="141"/>
      <c r="J529" s="141"/>
      <c r="K529" s="141"/>
      <c r="L529" s="141"/>
      <c r="M529" s="141"/>
      <c r="N529" s="141"/>
      <c r="O529" s="141"/>
      <c r="P529" s="141"/>
      <c r="Q529" s="141"/>
      <c r="R529" s="141"/>
      <c r="S529" s="141"/>
      <c r="T529" s="141"/>
      <c r="U529" s="141"/>
      <c r="V529" s="141"/>
      <c r="W529" s="141"/>
      <c r="X529" s="141"/>
      <c r="Y529" s="141"/>
      <c r="Z529" s="141"/>
    </row>
    <row r="530" spans="1:26" ht="15" thickBot="1" x14ac:dyDescent="0.35">
      <c r="A530" s="141"/>
      <c r="B530" s="141"/>
      <c r="C530" s="141"/>
      <c r="D530" s="141"/>
      <c r="E530" s="141"/>
      <c r="F530" s="141"/>
      <c r="G530" s="141"/>
      <c r="H530" s="141"/>
      <c r="I530" s="141"/>
      <c r="J530" s="141"/>
      <c r="K530" s="141"/>
      <c r="L530" s="141"/>
      <c r="M530" s="141"/>
      <c r="N530" s="141"/>
      <c r="O530" s="141"/>
      <c r="P530" s="141"/>
      <c r="Q530" s="141"/>
      <c r="R530" s="141"/>
      <c r="S530" s="141"/>
      <c r="T530" s="141"/>
      <c r="U530" s="141"/>
      <c r="V530" s="141"/>
      <c r="W530" s="141"/>
      <c r="X530" s="141"/>
      <c r="Y530" s="141"/>
      <c r="Z530" s="141"/>
    </row>
    <row r="531" spans="1:26" ht="15" thickBot="1" x14ac:dyDescent="0.35">
      <c r="A531" s="141"/>
      <c r="B531" s="141"/>
      <c r="C531" s="141"/>
      <c r="D531" s="141"/>
      <c r="E531" s="141"/>
      <c r="F531" s="141"/>
      <c r="G531" s="141"/>
      <c r="H531" s="141"/>
      <c r="I531" s="141"/>
      <c r="J531" s="141"/>
      <c r="K531" s="141"/>
      <c r="L531" s="141"/>
      <c r="M531" s="141"/>
      <c r="N531" s="141"/>
      <c r="O531" s="141"/>
      <c r="P531" s="141"/>
      <c r="Q531" s="141"/>
      <c r="R531" s="141"/>
      <c r="S531" s="141"/>
      <c r="T531" s="141"/>
      <c r="U531" s="141"/>
      <c r="V531" s="141"/>
      <c r="W531" s="141"/>
      <c r="X531" s="141"/>
      <c r="Y531" s="141"/>
      <c r="Z531" s="141"/>
    </row>
    <row r="532" spans="1:26" ht="15" thickBot="1" x14ac:dyDescent="0.35">
      <c r="A532" s="141"/>
      <c r="B532" s="141"/>
      <c r="C532" s="141"/>
      <c r="D532" s="141"/>
      <c r="E532" s="141"/>
      <c r="F532" s="141"/>
      <c r="G532" s="141"/>
      <c r="H532" s="141"/>
      <c r="I532" s="141"/>
      <c r="J532" s="141"/>
      <c r="K532" s="141"/>
      <c r="L532" s="141"/>
      <c r="M532" s="141"/>
      <c r="N532" s="141"/>
      <c r="O532" s="141"/>
      <c r="P532" s="141"/>
      <c r="Q532" s="141"/>
      <c r="R532" s="141"/>
      <c r="S532" s="141"/>
      <c r="T532" s="141"/>
      <c r="U532" s="141"/>
      <c r="V532" s="141"/>
      <c r="W532" s="141"/>
      <c r="X532" s="141"/>
      <c r="Y532" s="141"/>
      <c r="Z532" s="141"/>
    </row>
    <row r="533" spans="1:26" ht="15" thickBot="1" x14ac:dyDescent="0.35">
      <c r="A533" s="141"/>
      <c r="B533" s="141"/>
      <c r="C533" s="141"/>
      <c r="D533" s="141"/>
      <c r="E533" s="141"/>
      <c r="F533" s="141"/>
      <c r="G533" s="141"/>
      <c r="H533" s="141"/>
      <c r="I533" s="141"/>
      <c r="J533" s="141"/>
      <c r="K533" s="141"/>
      <c r="L533" s="141"/>
      <c r="M533" s="141"/>
      <c r="N533" s="141"/>
      <c r="O533" s="141"/>
      <c r="P533" s="141"/>
      <c r="Q533" s="141"/>
      <c r="R533" s="141"/>
      <c r="S533" s="141"/>
      <c r="T533" s="141"/>
      <c r="U533" s="141"/>
      <c r="V533" s="141"/>
      <c r="W533" s="141"/>
      <c r="X533" s="141"/>
      <c r="Y533" s="141"/>
      <c r="Z533" s="141"/>
    </row>
    <row r="534" spans="1:26" ht="15" thickBot="1" x14ac:dyDescent="0.35">
      <c r="A534" s="141"/>
      <c r="B534" s="141"/>
      <c r="C534" s="141"/>
      <c r="D534" s="141"/>
      <c r="E534" s="141"/>
      <c r="F534" s="141"/>
      <c r="G534" s="141"/>
      <c r="H534" s="141"/>
      <c r="I534" s="141"/>
      <c r="J534" s="141"/>
      <c r="K534" s="141"/>
      <c r="L534" s="141"/>
      <c r="M534" s="141"/>
      <c r="N534" s="141"/>
      <c r="O534" s="141"/>
      <c r="P534" s="141"/>
      <c r="Q534" s="141"/>
      <c r="R534" s="141"/>
      <c r="S534" s="141"/>
      <c r="T534" s="141"/>
      <c r="U534" s="141"/>
      <c r="V534" s="141"/>
      <c r="W534" s="141"/>
      <c r="X534" s="141"/>
      <c r="Y534" s="141"/>
      <c r="Z534" s="141"/>
    </row>
    <row r="535" spans="1:26" ht="15" thickBot="1" x14ac:dyDescent="0.35">
      <c r="A535" s="141"/>
      <c r="B535" s="141"/>
      <c r="C535" s="141"/>
      <c r="D535" s="141"/>
      <c r="E535" s="141"/>
      <c r="F535" s="141"/>
      <c r="G535" s="141"/>
      <c r="H535" s="141"/>
      <c r="I535" s="141"/>
      <c r="J535" s="141"/>
      <c r="K535" s="141"/>
      <c r="L535" s="141"/>
      <c r="M535" s="141"/>
      <c r="N535" s="141"/>
      <c r="O535" s="141"/>
      <c r="P535" s="141"/>
      <c r="Q535" s="141"/>
      <c r="R535" s="141"/>
      <c r="S535" s="141"/>
      <c r="T535" s="141"/>
      <c r="U535" s="141"/>
      <c r="V535" s="141"/>
      <c r="W535" s="141"/>
      <c r="X535" s="141"/>
      <c r="Y535" s="141"/>
      <c r="Z535" s="141"/>
    </row>
    <row r="536" spans="1:26" ht="15" thickBot="1" x14ac:dyDescent="0.35">
      <c r="A536" s="141"/>
      <c r="B536" s="141"/>
      <c r="C536" s="141"/>
      <c r="D536" s="141"/>
      <c r="E536" s="141"/>
      <c r="F536" s="141"/>
      <c r="G536" s="141"/>
      <c r="H536" s="141"/>
      <c r="I536" s="141"/>
      <c r="J536" s="141"/>
      <c r="K536" s="141"/>
      <c r="L536" s="141"/>
      <c r="M536" s="141"/>
      <c r="N536" s="141"/>
      <c r="O536" s="141"/>
      <c r="P536" s="141"/>
      <c r="Q536" s="141"/>
      <c r="R536" s="141"/>
      <c r="S536" s="141"/>
      <c r="T536" s="141"/>
      <c r="U536" s="141"/>
      <c r="V536" s="141"/>
      <c r="W536" s="141"/>
      <c r="X536" s="141"/>
      <c r="Y536" s="141"/>
      <c r="Z536" s="141"/>
    </row>
    <row r="537" spans="1:26" ht="15" thickBot="1" x14ac:dyDescent="0.35">
      <c r="A537" s="141"/>
      <c r="B537" s="141"/>
      <c r="C537" s="141"/>
      <c r="D537" s="141"/>
      <c r="E537" s="141"/>
      <c r="F537" s="141"/>
      <c r="G537" s="141"/>
      <c r="H537" s="141"/>
      <c r="I537" s="141"/>
      <c r="J537" s="141"/>
      <c r="K537" s="141"/>
      <c r="L537" s="141"/>
      <c r="M537" s="141"/>
      <c r="N537" s="141"/>
      <c r="O537" s="141"/>
      <c r="P537" s="141"/>
      <c r="Q537" s="141"/>
      <c r="R537" s="141"/>
      <c r="S537" s="141"/>
      <c r="T537" s="141"/>
      <c r="U537" s="141"/>
      <c r="V537" s="141"/>
      <c r="W537" s="141"/>
      <c r="X537" s="141"/>
      <c r="Y537" s="141"/>
      <c r="Z537" s="141"/>
    </row>
    <row r="538" spans="1:26" ht="15" thickBot="1" x14ac:dyDescent="0.35">
      <c r="A538" s="141"/>
      <c r="B538" s="141"/>
      <c r="C538" s="141"/>
      <c r="D538" s="141"/>
      <c r="E538" s="141"/>
      <c r="F538" s="141"/>
      <c r="G538" s="141"/>
      <c r="H538" s="141"/>
      <c r="I538" s="141"/>
      <c r="J538" s="141"/>
      <c r="K538" s="141"/>
      <c r="L538" s="141"/>
      <c r="M538" s="141"/>
      <c r="N538" s="141"/>
      <c r="O538" s="141"/>
      <c r="P538" s="141"/>
      <c r="Q538" s="141"/>
      <c r="R538" s="141"/>
      <c r="S538" s="141"/>
      <c r="T538" s="141"/>
      <c r="U538" s="141"/>
      <c r="V538" s="141"/>
      <c r="W538" s="141"/>
      <c r="X538" s="141"/>
      <c r="Y538" s="141"/>
      <c r="Z538" s="141"/>
    </row>
    <row r="539" spans="1:26" ht="15" thickBot="1" x14ac:dyDescent="0.35">
      <c r="A539" s="141"/>
      <c r="B539" s="141"/>
      <c r="C539" s="141"/>
      <c r="D539" s="141"/>
      <c r="E539" s="141"/>
      <c r="F539" s="141"/>
      <c r="G539" s="141"/>
      <c r="H539" s="141"/>
      <c r="I539" s="141"/>
      <c r="J539" s="141"/>
      <c r="K539" s="141"/>
      <c r="L539" s="141"/>
      <c r="M539" s="141"/>
      <c r="N539" s="141"/>
      <c r="O539" s="141"/>
      <c r="P539" s="141"/>
      <c r="Q539" s="141"/>
      <c r="R539" s="141"/>
      <c r="S539" s="141"/>
      <c r="T539" s="141"/>
      <c r="U539" s="141"/>
      <c r="V539" s="141"/>
      <c r="W539" s="141"/>
      <c r="X539" s="141"/>
      <c r="Y539" s="141"/>
      <c r="Z539" s="141"/>
    </row>
    <row r="540" spans="1:26" ht="15" thickBot="1" x14ac:dyDescent="0.35">
      <c r="A540" s="141"/>
      <c r="B540" s="141"/>
      <c r="C540" s="141"/>
      <c r="D540" s="141"/>
      <c r="E540" s="141"/>
      <c r="F540" s="141"/>
      <c r="G540" s="141"/>
      <c r="H540" s="141"/>
      <c r="I540" s="141"/>
      <c r="J540" s="141"/>
      <c r="K540" s="141"/>
      <c r="L540" s="141"/>
      <c r="M540" s="141"/>
      <c r="N540" s="141"/>
      <c r="O540" s="141"/>
      <c r="P540" s="141"/>
      <c r="Q540" s="141"/>
      <c r="R540" s="141"/>
      <c r="S540" s="141"/>
      <c r="T540" s="141"/>
      <c r="U540" s="141"/>
      <c r="V540" s="141"/>
      <c r="W540" s="141"/>
      <c r="X540" s="141"/>
      <c r="Y540" s="141"/>
      <c r="Z540" s="141"/>
    </row>
    <row r="541" spans="1:26" ht="15" thickBot="1" x14ac:dyDescent="0.35">
      <c r="A541" s="141"/>
      <c r="B541" s="141"/>
      <c r="C541" s="141"/>
      <c r="D541" s="141"/>
      <c r="E541" s="141"/>
      <c r="F541" s="141"/>
      <c r="G541" s="141"/>
      <c r="H541" s="141"/>
      <c r="I541" s="141"/>
      <c r="J541" s="141"/>
      <c r="K541" s="141"/>
      <c r="L541" s="141"/>
      <c r="M541" s="141"/>
      <c r="N541" s="141"/>
      <c r="O541" s="141"/>
      <c r="P541" s="141"/>
      <c r="Q541" s="141"/>
      <c r="R541" s="141"/>
      <c r="S541" s="141"/>
      <c r="T541" s="141"/>
      <c r="U541" s="141"/>
      <c r="V541" s="141"/>
      <c r="W541" s="141"/>
      <c r="X541" s="141"/>
      <c r="Y541" s="141"/>
      <c r="Z541" s="141"/>
    </row>
    <row r="542" spans="1:26" ht="15" thickBot="1" x14ac:dyDescent="0.35">
      <c r="A542" s="141"/>
      <c r="B542" s="141"/>
      <c r="C542" s="141"/>
      <c r="D542" s="141"/>
      <c r="E542" s="141"/>
      <c r="F542" s="141"/>
      <c r="G542" s="141"/>
      <c r="H542" s="141"/>
      <c r="I542" s="141"/>
      <c r="J542" s="141"/>
      <c r="K542" s="141"/>
      <c r="L542" s="141"/>
      <c r="M542" s="141"/>
      <c r="N542" s="141"/>
      <c r="O542" s="141"/>
      <c r="P542" s="141"/>
      <c r="Q542" s="141"/>
      <c r="R542" s="141"/>
      <c r="S542" s="141"/>
      <c r="T542" s="141"/>
      <c r="U542" s="141"/>
      <c r="V542" s="141"/>
      <c r="W542" s="141"/>
      <c r="X542" s="141"/>
      <c r="Y542" s="141"/>
      <c r="Z542" s="141"/>
    </row>
    <row r="543" spans="1:26" ht="15" thickBot="1" x14ac:dyDescent="0.35">
      <c r="A543" s="141"/>
      <c r="B543" s="141"/>
      <c r="C543" s="141"/>
      <c r="D543" s="141"/>
      <c r="E543" s="141"/>
      <c r="F543" s="141"/>
      <c r="G543" s="141"/>
      <c r="H543" s="141"/>
      <c r="I543" s="141"/>
      <c r="J543" s="141"/>
      <c r="K543" s="141"/>
      <c r="L543" s="141"/>
      <c r="M543" s="141"/>
      <c r="N543" s="141"/>
      <c r="O543" s="141"/>
      <c r="P543" s="141"/>
      <c r="Q543" s="141"/>
      <c r="R543" s="141"/>
      <c r="S543" s="141"/>
      <c r="T543" s="141"/>
      <c r="U543" s="141"/>
      <c r="V543" s="141"/>
      <c r="W543" s="141"/>
      <c r="X543" s="141"/>
      <c r="Y543" s="141"/>
      <c r="Z543" s="141"/>
    </row>
    <row r="544" spans="1:26" ht="15" thickBot="1" x14ac:dyDescent="0.35">
      <c r="A544" s="141"/>
      <c r="B544" s="141"/>
      <c r="C544" s="141"/>
      <c r="D544" s="141"/>
      <c r="E544" s="141"/>
      <c r="F544" s="141"/>
      <c r="G544" s="141"/>
      <c r="H544" s="141"/>
      <c r="I544" s="141"/>
      <c r="J544" s="141"/>
      <c r="K544" s="141"/>
      <c r="L544" s="141"/>
      <c r="M544" s="141"/>
      <c r="N544" s="141"/>
      <c r="O544" s="141"/>
      <c r="P544" s="141"/>
      <c r="Q544" s="141"/>
      <c r="R544" s="141"/>
      <c r="S544" s="141"/>
      <c r="T544" s="141"/>
      <c r="U544" s="141"/>
      <c r="V544" s="141"/>
      <c r="W544" s="141"/>
      <c r="X544" s="141"/>
      <c r="Y544" s="141"/>
      <c r="Z544" s="141"/>
    </row>
    <row r="545" spans="1:26" ht="15" thickBot="1" x14ac:dyDescent="0.35">
      <c r="A545" s="141"/>
      <c r="B545" s="141"/>
      <c r="C545" s="141"/>
      <c r="D545" s="141"/>
      <c r="E545" s="141"/>
      <c r="F545" s="141"/>
      <c r="G545" s="141"/>
      <c r="H545" s="141"/>
      <c r="I545" s="141"/>
      <c r="J545" s="141"/>
      <c r="K545" s="141"/>
      <c r="L545" s="141"/>
      <c r="M545" s="141"/>
      <c r="N545" s="141"/>
      <c r="O545" s="141"/>
      <c r="P545" s="141"/>
      <c r="Q545" s="141"/>
      <c r="R545" s="141"/>
      <c r="S545" s="141"/>
      <c r="T545" s="141"/>
      <c r="U545" s="141"/>
      <c r="V545" s="141"/>
      <c r="W545" s="141"/>
      <c r="X545" s="141"/>
      <c r="Y545" s="141"/>
      <c r="Z545" s="141"/>
    </row>
    <row r="546" spans="1:26" ht="15" thickBot="1" x14ac:dyDescent="0.35">
      <c r="A546" s="141"/>
      <c r="B546" s="141"/>
      <c r="C546" s="141"/>
      <c r="D546" s="141"/>
      <c r="E546" s="141"/>
      <c r="F546" s="141"/>
      <c r="G546" s="141"/>
      <c r="H546" s="141"/>
      <c r="I546" s="141"/>
      <c r="J546" s="141"/>
      <c r="K546" s="141"/>
      <c r="L546" s="141"/>
      <c r="M546" s="141"/>
      <c r="N546" s="141"/>
      <c r="O546" s="141"/>
      <c r="P546" s="141"/>
      <c r="Q546" s="141"/>
      <c r="R546" s="141"/>
      <c r="S546" s="141"/>
      <c r="T546" s="141"/>
      <c r="U546" s="141"/>
      <c r="V546" s="141"/>
      <c r="W546" s="141"/>
      <c r="X546" s="141"/>
      <c r="Y546" s="141"/>
      <c r="Z546" s="141"/>
    </row>
    <row r="547" spans="1:26" ht="15" thickBot="1" x14ac:dyDescent="0.35">
      <c r="A547" s="141"/>
      <c r="B547" s="141"/>
      <c r="C547" s="141"/>
      <c r="D547" s="141"/>
      <c r="E547" s="141"/>
      <c r="F547" s="141"/>
      <c r="G547" s="141"/>
      <c r="H547" s="141"/>
      <c r="I547" s="141"/>
      <c r="J547" s="141"/>
      <c r="K547" s="141"/>
      <c r="L547" s="141"/>
      <c r="M547" s="141"/>
      <c r="N547" s="141"/>
      <c r="O547" s="141"/>
      <c r="P547" s="141"/>
      <c r="Q547" s="141"/>
      <c r="R547" s="141"/>
      <c r="S547" s="141"/>
      <c r="T547" s="141"/>
      <c r="U547" s="141"/>
      <c r="V547" s="141"/>
      <c r="W547" s="141"/>
      <c r="X547" s="141"/>
      <c r="Y547" s="141"/>
      <c r="Z547" s="141"/>
    </row>
    <row r="548" spans="1:26" ht="15" thickBot="1" x14ac:dyDescent="0.35">
      <c r="A548" s="141"/>
      <c r="B548" s="141"/>
      <c r="C548" s="141"/>
      <c r="D548" s="141"/>
      <c r="E548" s="141"/>
      <c r="F548" s="141"/>
      <c r="G548" s="141"/>
      <c r="H548" s="141"/>
      <c r="I548" s="141"/>
      <c r="J548" s="141"/>
      <c r="K548" s="141"/>
      <c r="L548" s="141"/>
      <c r="M548" s="141"/>
      <c r="N548" s="141"/>
      <c r="O548" s="141"/>
      <c r="P548" s="141"/>
      <c r="Q548" s="141"/>
      <c r="R548" s="141"/>
      <c r="S548" s="141"/>
      <c r="T548" s="141"/>
      <c r="U548" s="141"/>
      <c r="V548" s="141"/>
      <c r="W548" s="141"/>
      <c r="X548" s="141"/>
      <c r="Y548" s="141"/>
      <c r="Z548" s="141"/>
    </row>
    <row r="549" spans="1:26" ht="15" thickBot="1" x14ac:dyDescent="0.35">
      <c r="A549" s="141"/>
      <c r="B549" s="141"/>
      <c r="C549" s="141"/>
      <c r="D549" s="141"/>
      <c r="E549" s="141"/>
      <c r="F549" s="141"/>
      <c r="G549" s="141"/>
      <c r="H549" s="141"/>
      <c r="I549" s="141"/>
      <c r="J549" s="141"/>
      <c r="K549" s="141"/>
      <c r="L549" s="141"/>
      <c r="M549" s="141"/>
      <c r="N549" s="141"/>
      <c r="O549" s="141"/>
      <c r="P549" s="141"/>
      <c r="Q549" s="141"/>
      <c r="R549" s="141"/>
      <c r="S549" s="141"/>
      <c r="T549" s="141"/>
      <c r="U549" s="141"/>
      <c r="V549" s="141"/>
      <c r="W549" s="141"/>
      <c r="X549" s="141"/>
      <c r="Y549" s="141"/>
      <c r="Z549" s="141"/>
    </row>
    <row r="550" spans="1:26" ht="15" thickBot="1" x14ac:dyDescent="0.35">
      <c r="A550" s="141"/>
      <c r="B550" s="141"/>
      <c r="C550" s="141"/>
      <c r="D550" s="141"/>
      <c r="E550" s="141"/>
      <c r="F550" s="141"/>
      <c r="G550" s="141"/>
      <c r="H550" s="141"/>
      <c r="I550" s="141"/>
      <c r="J550" s="141"/>
      <c r="K550" s="141"/>
      <c r="L550" s="141"/>
      <c r="M550" s="141"/>
      <c r="N550" s="141"/>
      <c r="O550" s="141"/>
      <c r="P550" s="141"/>
      <c r="Q550" s="141"/>
      <c r="R550" s="141"/>
      <c r="S550" s="141"/>
      <c r="T550" s="141"/>
      <c r="U550" s="141"/>
      <c r="V550" s="141"/>
      <c r="W550" s="141"/>
      <c r="X550" s="141"/>
      <c r="Y550" s="141"/>
      <c r="Z550" s="141"/>
    </row>
    <row r="551" spans="1:26" ht="15" thickBot="1" x14ac:dyDescent="0.35">
      <c r="A551" s="141"/>
      <c r="B551" s="141"/>
      <c r="C551" s="141"/>
      <c r="D551" s="141"/>
      <c r="E551" s="141"/>
      <c r="F551" s="141"/>
      <c r="G551" s="141"/>
      <c r="H551" s="141"/>
      <c r="I551" s="141"/>
      <c r="J551" s="141"/>
      <c r="K551" s="141"/>
      <c r="L551" s="141"/>
      <c r="M551" s="141"/>
      <c r="N551" s="141"/>
      <c r="O551" s="141"/>
      <c r="P551" s="141"/>
      <c r="Q551" s="141"/>
      <c r="R551" s="141"/>
      <c r="S551" s="141"/>
      <c r="T551" s="141"/>
      <c r="U551" s="141"/>
      <c r="V551" s="141"/>
      <c r="W551" s="141"/>
      <c r="X551" s="141"/>
      <c r="Y551" s="141"/>
      <c r="Z551" s="141"/>
    </row>
    <row r="552" spans="1:26" ht="15" thickBot="1" x14ac:dyDescent="0.35">
      <c r="A552" s="141"/>
      <c r="B552" s="141"/>
      <c r="C552" s="141"/>
      <c r="D552" s="141"/>
      <c r="E552" s="141"/>
      <c r="F552" s="141"/>
      <c r="G552" s="141"/>
      <c r="H552" s="141"/>
      <c r="I552" s="141"/>
      <c r="J552" s="141"/>
      <c r="K552" s="141"/>
      <c r="L552" s="141"/>
      <c r="M552" s="141"/>
      <c r="N552" s="141"/>
      <c r="O552" s="141"/>
      <c r="P552" s="141"/>
      <c r="Q552" s="141"/>
      <c r="R552" s="141"/>
      <c r="S552" s="141"/>
      <c r="T552" s="141"/>
      <c r="U552" s="141"/>
      <c r="V552" s="141"/>
      <c r="W552" s="141"/>
      <c r="X552" s="141"/>
      <c r="Y552" s="141"/>
      <c r="Z552" s="141"/>
    </row>
    <row r="553" spans="1:26" ht="15" thickBot="1" x14ac:dyDescent="0.35">
      <c r="A553" s="141"/>
      <c r="B553" s="141"/>
      <c r="C553" s="141"/>
      <c r="D553" s="141"/>
      <c r="E553" s="141"/>
      <c r="F553" s="141"/>
      <c r="G553" s="141"/>
      <c r="H553" s="141"/>
      <c r="I553" s="141"/>
      <c r="J553" s="141"/>
      <c r="K553" s="141"/>
      <c r="L553" s="141"/>
      <c r="M553" s="141"/>
      <c r="N553" s="141"/>
      <c r="O553" s="141"/>
      <c r="P553" s="141"/>
      <c r="Q553" s="141"/>
      <c r="R553" s="141"/>
      <c r="S553" s="141"/>
      <c r="T553" s="141"/>
      <c r="U553" s="141"/>
      <c r="V553" s="141"/>
      <c r="W553" s="141"/>
      <c r="X553" s="141"/>
      <c r="Y553" s="141"/>
      <c r="Z553" s="141"/>
    </row>
    <row r="554" spans="1:26" ht="15" thickBot="1" x14ac:dyDescent="0.35">
      <c r="A554" s="141"/>
      <c r="B554" s="141"/>
      <c r="C554" s="141"/>
      <c r="D554" s="141"/>
      <c r="E554" s="141"/>
      <c r="F554" s="141"/>
      <c r="G554" s="141"/>
      <c r="H554" s="141"/>
      <c r="I554" s="141"/>
      <c r="J554" s="141"/>
      <c r="K554" s="141"/>
      <c r="L554" s="141"/>
      <c r="M554" s="141"/>
      <c r="N554" s="141"/>
      <c r="O554" s="141"/>
      <c r="P554" s="141"/>
      <c r="Q554" s="141"/>
      <c r="R554" s="141"/>
      <c r="S554" s="141"/>
      <c r="T554" s="141"/>
      <c r="U554" s="141"/>
      <c r="V554" s="141"/>
      <c r="W554" s="141"/>
      <c r="X554" s="141"/>
      <c r="Y554" s="141"/>
      <c r="Z554" s="141"/>
    </row>
    <row r="555" spans="1:26" ht="15" thickBot="1" x14ac:dyDescent="0.35">
      <c r="A555" s="141"/>
      <c r="B555" s="141"/>
      <c r="C555" s="141"/>
      <c r="D555" s="141"/>
      <c r="E555" s="141"/>
      <c r="F555" s="141"/>
      <c r="G555" s="141"/>
      <c r="H555" s="141"/>
      <c r="I555" s="141"/>
      <c r="J555" s="141"/>
      <c r="K555" s="141"/>
      <c r="L555" s="141"/>
      <c r="M555" s="141"/>
      <c r="N555" s="141"/>
      <c r="O555" s="141"/>
      <c r="P555" s="141"/>
      <c r="Q555" s="141"/>
      <c r="R555" s="141"/>
      <c r="S555" s="141"/>
      <c r="T555" s="141"/>
      <c r="U555" s="141"/>
      <c r="V555" s="141"/>
      <c r="W555" s="141"/>
      <c r="X555" s="141"/>
      <c r="Y555" s="141"/>
      <c r="Z555" s="141"/>
    </row>
    <row r="556" spans="1:26" ht="15" thickBot="1" x14ac:dyDescent="0.35">
      <c r="A556" s="141"/>
      <c r="B556" s="141"/>
      <c r="C556" s="141"/>
      <c r="D556" s="141"/>
      <c r="E556" s="141"/>
      <c r="F556" s="141"/>
      <c r="G556" s="141"/>
      <c r="H556" s="141"/>
      <c r="I556" s="141"/>
      <c r="J556" s="141"/>
      <c r="K556" s="141"/>
      <c r="L556" s="141"/>
      <c r="M556" s="141"/>
      <c r="N556" s="141"/>
      <c r="O556" s="141"/>
      <c r="P556" s="141"/>
      <c r="Q556" s="141"/>
      <c r="R556" s="141"/>
      <c r="S556" s="141"/>
      <c r="T556" s="141"/>
      <c r="U556" s="141"/>
      <c r="V556" s="141"/>
      <c r="W556" s="141"/>
      <c r="X556" s="141"/>
      <c r="Y556" s="141"/>
      <c r="Z556" s="141"/>
    </row>
    <row r="557" spans="1:26" ht="15" thickBot="1" x14ac:dyDescent="0.35">
      <c r="A557" s="141"/>
      <c r="B557" s="141"/>
      <c r="C557" s="141"/>
      <c r="D557" s="141"/>
      <c r="E557" s="141"/>
      <c r="F557" s="141"/>
      <c r="G557" s="141"/>
      <c r="H557" s="141"/>
      <c r="I557" s="141"/>
      <c r="J557" s="141"/>
      <c r="K557" s="141"/>
      <c r="L557" s="141"/>
      <c r="M557" s="141"/>
      <c r="N557" s="141"/>
      <c r="O557" s="141"/>
      <c r="P557" s="141"/>
      <c r="Q557" s="141"/>
      <c r="R557" s="141"/>
      <c r="S557" s="141"/>
      <c r="T557" s="141"/>
      <c r="U557" s="141"/>
      <c r="V557" s="141"/>
      <c r="W557" s="141"/>
      <c r="X557" s="141"/>
      <c r="Y557" s="141"/>
      <c r="Z557" s="141"/>
    </row>
    <row r="558" spans="1:26" ht="15" thickBot="1" x14ac:dyDescent="0.35">
      <c r="A558" s="141"/>
      <c r="B558" s="141"/>
      <c r="C558" s="141"/>
      <c r="D558" s="141"/>
      <c r="E558" s="141"/>
      <c r="F558" s="141"/>
      <c r="G558" s="141"/>
      <c r="H558" s="141"/>
      <c r="I558" s="141"/>
      <c r="J558" s="141"/>
      <c r="K558" s="141"/>
      <c r="L558" s="141"/>
      <c r="M558" s="141"/>
      <c r="N558" s="141"/>
      <c r="O558" s="141"/>
      <c r="P558" s="141"/>
      <c r="Q558" s="141"/>
      <c r="R558" s="141"/>
      <c r="S558" s="141"/>
      <c r="T558" s="141"/>
      <c r="U558" s="141"/>
      <c r="V558" s="141"/>
      <c r="W558" s="141"/>
      <c r="X558" s="141"/>
      <c r="Y558" s="141"/>
      <c r="Z558" s="141"/>
    </row>
    <row r="559" spans="1:26" ht="15" thickBot="1" x14ac:dyDescent="0.35">
      <c r="A559" s="141"/>
      <c r="B559" s="141"/>
      <c r="C559" s="141"/>
      <c r="D559" s="141"/>
      <c r="E559" s="141"/>
      <c r="F559" s="141"/>
      <c r="G559" s="141"/>
      <c r="H559" s="141"/>
      <c r="I559" s="141"/>
      <c r="J559" s="141"/>
      <c r="K559" s="141"/>
      <c r="L559" s="141"/>
      <c r="M559" s="141"/>
      <c r="N559" s="141"/>
      <c r="O559" s="141"/>
      <c r="P559" s="141"/>
      <c r="Q559" s="141"/>
      <c r="R559" s="141"/>
      <c r="S559" s="141"/>
      <c r="T559" s="141"/>
      <c r="U559" s="141"/>
      <c r="V559" s="141"/>
      <c r="W559" s="141"/>
      <c r="X559" s="141"/>
      <c r="Y559" s="141"/>
      <c r="Z559" s="141"/>
    </row>
    <row r="560" spans="1:26" ht="15" thickBot="1" x14ac:dyDescent="0.35">
      <c r="A560" s="141"/>
      <c r="B560" s="141"/>
      <c r="C560" s="141"/>
      <c r="D560" s="141"/>
      <c r="E560" s="141"/>
      <c r="F560" s="141"/>
      <c r="G560" s="141"/>
      <c r="H560" s="141"/>
      <c r="I560" s="141"/>
      <c r="J560" s="141"/>
      <c r="K560" s="141"/>
      <c r="L560" s="141"/>
      <c r="M560" s="141"/>
      <c r="N560" s="141"/>
      <c r="O560" s="141"/>
      <c r="P560" s="141"/>
      <c r="Q560" s="141"/>
      <c r="R560" s="141"/>
      <c r="S560" s="141"/>
      <c r="T560" s="141"/>
      <c r="U560" s="141"/>
      <c r="V560" s="141"/>
      <c r="W560" s="141"/>
      <c r="X560" s="141"/>
      <c r="Y560" s="141"/>
      <c r="Z560" s="141"/>
    </row>
    <row r="561" spans="1:26" ht="15" thickBot="1" x14ac:dyDescent="0.35">
      <c r="A561" s="141"/>
      <c r="B561" s="141"/>
      <c r="C561" s="141"/>
      <c r="D561" s="141"/>
      <c r="E561" s="141"/>
      <c r="F561" s="141"/>
      <c r="G561" s="141"/>
      <c r="H561" s="141"/>
      <c r="I561" s="141"/>
      <c r="J561" s="141"/>
      <c r="K561" s="141"/>
      <c r="L561" s="141"/>
      <c r="M561" s="141"/>
      <c r="N561" s="141"/>
      <c r="O561" s="141"/>
      <c r="P561" s="141"/>
      <c r="Q561" s="141"/>
      <c r="R561" s="141"/>
      <c r="S561" s="141"/>
      <c r="T561" s="141"/>
      <c r="U561" s="141"/>
      <c r="V561" s="141"/>
      <c r="W561" s="141"/>
      <c r="X561" s="141"/>
      <c r="Y561" s="141"/>
      <c r="Z561" s="141"/>
    </row>
    <row r="562" spans="1:26" ht="15" thickBot="1" x14ac:dyDescent="0.35">
      <c r="A562" s="141"/>
      <c r="B562" s="141"/>
      <c r="C562" s="141"/>
      <c r="D562" s="141"/>
      <c r="E562" s="141"/>
      <c r="F562" s="141"/>
      <c r="G562" s="141"/>
      <c r="H562" s="141"/>
      <c r="I562" s="141"/>
      <c r="J562" s="141"/>
      <c r="K562" s="141"/>
      <c r="L562" s="141"/>
      <c r="M562" s="141"/>
      <c r="N562" s="141"/>
      <c r="O562" s="141"/>
      <c r="P562" s="141"/>
      <c r="Q562" s="141"/>
      <c r="R562" s="141"/>
      <c r="S562" s="141"/>
      <c r="T562" s="141"/>
      <c r="U562" s="141"/>
      <c r="V562" s="141"/>
      <c r="W562" s="141"/>
      <c r="X562" s="141"/>
      <c r="Y562" s="141"/>
      <c r="Z562" s="141"/>
    </row>
    <row r="563" spans="1:26" ht="15" thickBot="1" x14ac:dyDescent="0.35">
      <c r="A563" s="141"/>
      <c r="B563" s="141"/>
      <c r="C563" s="141"/>
      <c r="D563" s="141"/>
      <c r="E563" s="141"/>
      <c r="F563" s="141"/>
      <c r="G563" s="141"/>
      <c r="H563" s="141"/>
      <c r="I563" s="141"/>
      <c r="J563" s="141"/>
      <c r="K563" s="141"/>
      <c r="L563" s="141"/>
      <c r="M563" s="141"/>
      <c r="N563" s="141"/>
      <c r="O563" s="141"/>
      <c r="P563" s="141"/>
      <c r="Q563" s="141"/>
      <c r="R563" s="141"/>
      <c r="S563" s="141"/>
      <c r="T563" s="141"/>
      <c r="U563" s="141"/>
      <c r="V563" s="141"/>
      <c r="W563" s="141"/>
      <c r="X563" s="141"/>
      <c r="Y563" s="141"/>
      <c r="Z563" s="141"/>
    </row>
    <row r="564" spans="1:26" ht="15" thickBot="1" x14ac:dyDescent="0.35">
      <c r="A564" s="141"/>
      <c r="B564" s="141"/>
      <c r="C564" s="141"/>
      <c r="D564" s="141"/>
      <c r="E564" s="141"/>
      <c r="F564" s="141"/>
      <c r="G564" s="141"/>
      <c r="H564" s="141"/>
      <c r="I564" s="141"/>
      <c r="J564" s="141"/>
      <c r="K564" s="141"/>
      <c r="L564" s="141"/>
      <c r="M564" s="141"/>
      <c r="N564" s="141"/>
      <c r="O564" s="141"/>
      <c r="P564" s="141"/>
      <c r="Q564" s="141"/>
      <c r="R564" s="141"/>
      <c r="S564" s="141"/>
      <c r="T564" s="141"/>
      <c r="U564" s="141"/>
      <c r="V564" s="141"/>
      <c r="W564" s="141"/>
      <c r="X564" s="141"/>
      <c r="Y564" s="141"/>
      <c r="Z564" s="141"/>
    </row>
    <row r="565" spans="1:26" ht="15" thickBot="1" x14ac:dyDescent="0.35">
      <c r="A565" s="141"/>
      <c r="B565" s="141"/>
      <c r="C565" s="141"/>
      <c r="D565" s="141"/>
      <c r="E565" s="141"/>
      <c r="F565" s="141"/>
      <c r="G565" s="141"/>
      <c r="H565" s="141"/>
      <c r="I565" s="141"/>
      <c r="J565" s="141"/>
      <c r="K565" s="141"/>
      <c r="L565" s="141"/>
      <c r="M565" s="141"/>
      <c r="N565" s="141"/>
      <c r="O565" s="141"/>
      <c r="P565" s="141"/>
      <c r="Q565" s="141"/>
      <c r="R565" s="141"/>
      <c r="S565" s="141"/>
      <c r="T565" s="141"/>
      <c r="U565" s="141"/>
      <c r="V565" s="141"/>
      <c r="W565" s="141"/>
      <c r="X565" s="141"/>
      <c r="Y565" s="141"/>
      <c r="Z565" s="141"/>
    </row>
    <row r="566" spans="1:26" ht="15" thickBot="1" x14ac:dyDescent="0.35">
      <c r="A566" s="141"/>
      <c r="B566" s="141"/>
      <c r="C566" s="141"/>
      <c r="D566" s="141"/>
      <c r="E566" s="141"/>
      <c r="F566" s="141"/>
      <c r="G566" s="141"/>
      <c r="H566" s="141"/>
      <c r="I566" s="141"/>
      <c r="J566" s="141"/>
      <c r="K566" s="141"/>
      <c r="L566" s="141"/>
      <c r="M566" s="141"/>
      <c r="N566" s="141"/>
      <c r="O566" s="141"/>
      <c r="P566" s="141"/>
      <c r="Q566" s="141"/>
      <c r="R566" s="141"/>
      <c r="S566" s="141"/>
      <c r="T566" s="141"/>
      <c r="U566" s="141"/>
      <c r="V566" s="141"/>
      <c r="W566" s="141"/>
      <c r="X566" s="141"/>
      <c r="Y566" s="141"/>
      <c r="Z566" s="141"/>
    </row>
    <row r="567" spans="1:26" ht="15" thickBot="1" x14ac:dyDescent="0.35">
      <c r="A567" s="141"/>
      <c r="B567" s="141"/>
      <c r="C567" s="141"/>
      <c r="D567" s="141"/>
      <c r="E567" s="141"/>
      <c r="F567" s="141"/>
      <c r="G567" s="141"/>
      <c r="H567" s="141"/>
      <c r="I567" s="141"/>
      <c r="J567" s="141"/>
      <c r="K567" s="141"/>
      <c r="L567" s="141"/>
      <c r="M567" s="141"/>
      <c r="N567" s="141"/>
      <c r="O567" s="141"/>
      <c r="P567" s="141"/>
      <c r="Q567" s="141"/>
      <c r="R567" s="141"/>
      <c r="S567" s="141"/>
      <c r="T567" s="141"/>
      <c r="U567" s="141"/>
      <c r="V567" s="141"/>
      <c r="W567" s="141"/>
      <c r="X567" s="141"/>
      <c r="Y567" s="141"/>
      <c r="Z567" s="141"/>
    </row>
    <row r="568" spans="1:26" ht="15" thickBot="1" x14ac:dyDescent="0.35">
      <c r="A568" s="141"/>
      <c r="B568" s="141"/>
      <c r="C568" s="141"/>
      <c r="D568" s="141"/>
      <c r="E568" s="141"/>
      <c r="F568" s="141"/>
      <c r="G568" s="141"/>
      <c r="H568" s="141"/>
      <c r="I568" s="141"/>
      <c r="J568" s="141"/>
      <c r="K568" s="141"/>
      <c r="L568" s="141"/>
      <c r="M568" s="141"/>
      <c r="N568" s="141"/>
      <c r="O568" s="141"/>
      <c r="P568" s="141"/>
      <c r="Q568" s="141"/>
      <c r="R568" s="141"/>
      <c r="S568" s="141"/>
      <c r="T568" s="141"/>
      <c r="U568" s="141"/>
      <c r="V568" s="141"/>
      <c r="W568" s="141"/>
      <c r="X568" s="141"/>
      <c r="Y568" s="141"/>
      <c r="Z568" s="141"/>
    </row>
    <row r="569" spans="1:26" ht="15" thickBot="1" x14ac:dyDescent="0.35">
      <c r="A569" s="141"/>
      <c r="B569" s="141"/>
      <c r="C569" s="141"/>
      <c r="D569" s="141"/>
      <c r="E569" s="141"/>
      <c r="F569" s="141"/>
      <c r="G569" s="141"/>
      <c r="H569" s="141"/>
      <c r="I569" s="141"/>
      <c r="J569" s="141"/>
      <c r="K569" s="141"/>
      <c r="L569" s="141"/>
      <c r="M569" s="141"/>
      <c r="N569" s="141"/>
      <c r="O569" s="141"/>
      <c r="P569" s="141"/>
      <c r="Q569" s="141"/>
      <c r="R569" s="141"/>
      <c r="S569" s="141"/>
      <c r="T569" s="141"/>
      <c r="U569" s="141"/>
      <c r="V569" s="141"/>
      <c r="W569" s="141"/>
      <c r="X569" s="141"/>
      <c r="Y569" s="141"/>
      <c r="Z569" s="141"/>
    </row>
    <row r="570" spans="1:26" ht="15" thickBot="1" x14ac:dyDescent="0.35">
      <c r="A570" s="141"/>
      <c r="B570" s="141"/>
      <c r="C570" s="141"/>
      <c r="D570" s="141"/>
      <c r="E570" s="141"/>
      <c r="F570" s="141"/>
      <c r="G570" s="141"/>
      <c r="H570" s="141"/>
      <c r="I570" s="141"/>
      <c r="J570" s="141"/>
      <c r="K570" s="141"/>
      <c r="L570" s="141"/>
      <c r="M570" s="141"/>
      <c r="N570" s="141"/>
      <c r="O570" s="141"/>
      <c r="P570" s="141"/>
      <c r="Q570" s="141"/>
      <c r="R570" s="141"/>
      <c r="S570" s="141"/>
      <c r="T570" s="141"/>
      <c r="U570" s="141"/>
      <c r="V570" s="141"/>
      <c r="W570" s="141"/>
      <c r="X570" s="141"/>
      <c r="Y570" s="141"/>
      <c r="Z570" s="141"/>
    </row>
    <row r="571" spans="1:26" ht="15" thickBot="1" x14ac:dyDescent="0.35">
      <c r="A571" s="141"/>
      <c r="B571" s="141"/>
      <c r="C571" s="141"/>
      <c r="D571" s="141"/>
      <c r="E571" s="141"/>
      <c r="F571" s="141"/>
      <c r="G571" s="141"/>
      <c r="H571" s="141"/>
      <c r="I571" s="141"/>
      <c r="J571" s="141"/>
      <c r="K571" s="141"/>
      <c r="L571" s="141"/>
      <c r="M571" s="141"/>
      <c r="N571" s="141"/>
      <c r="O571" s="141"/>
      <c r="P571" s="141"/>
      <c r="Q571" s="141"/>
      <c r="R571" s="141"/>
      <c r="S571" s="141"/>
      <c r="T571" s="141"/>
      <c r="U571" s="141"/>
      <c r="V571" s="141"/>
      <c r="W571" s="141"/>
      <c r="X571" s="141"/>
      <c r="Y571" s="141"/>
      <c r="Z571" s="141"/>
    </row>
    <row r="572" spans="1:26" ht="15" thickBot="1" x14ac:dyDescent="0.35">
      <c r="A572" s="141"/>
      <c r="B572" s="141"/>
      <c r="C572" s="141"/>
      <c r="D572" s="141"/>
      <c r="E572" s="141"/>
      <c r="F572" s="141"/>
      <c r="G572" s="141"/>
      <c r="H572" s="141"/>
      <c r="I572" s="141"/>
      <c r="J572" s="141"/>
      <c r="K572" s="141"/>
      <c r="L572" s="141"/>
      <c r="M572" s="141"/>
      <c r="N572" s="141"/>
      <c r="O572" s="141"/>
      <c r="P572" s="141"/>
      <c r="Q572" s="141"/>
      <c r="R572" s="141"/>
      <c r="S572" s="141"/>
      <c r="T572" s="141"/>
      <c r="U572" s="141"/>
      <c r="V572" s="141"/>
      <c r="W572" s="141"/>
      <c r="X572" s="141"/>
      <c r="Y572" s="141"/>
      <c r="Z572" s="141"/>
    </row>
    <row r="573" spans="1:26" ht="15" thickBot="1" x14ac:dyDescent="0.35">
      <c r="A573" s="141"/>
      <c r="B573" s="141"/>
      <c r="C573" s="141"/>
      <c r="D573" s="141"/>
      <c r="E573" s="141"/>
      <c r="F573" s="141"/>
      <c r="G573" s="141"/>
      <c r="H573" s="141"/>
      <c r="I573" s="141"/>
      <c r="J573" s="141"/>
      <c r="K573" s="141"/>
      <c r="L573" s="141"/>
      <c r="M573" s="141"/>
      <c r="N573" s="141"/>
      <c r="O573" s="141"/>
      <c r="P573" s="141"/>
      <c r="Q573" s="141"/>
      <c r="R573" s="141"/>
      <c r="S573" s="141"/>
      <c r="T573" s="141"/>
      <c r="U573" s="141"/>
      <c r="V573" s="141"/>
      <c r="W573" s="141"/>
      <c r="X573" s="141"/>
      <c r="Y573" s="141"/>
      <c r="Z573" s="141"/>
    </row>
    <row r="574" spans="1:26" ht="15" thickBot="1" x14ac:dyDescent="0.35">
      <c r="A574" s="141"/>
      <c r="B574" s="141"/>
      <c r="C574" s="141"/>
      <c r="D574" s="141"/>
      <c r="E574" s="141"/>
      <c r="F574" s="141"/>
      <c r="G574" s="141"/>
      <c r="H574" s="141"/>
      <c r="I574" s="141"/>
      <c r="J574" s="141"/>
      <c r="K574" s="141"/>
      <c r="L574" s="141"/>
      <c r="M574" s="141"/>
      <c r="N574" s="141"/>
      <c r="O574" s="141"/>
      <c r="P574" s="141"/>
      <c r="Q574" s="141"/>
      <c r="R574" s="141"/>
      <c r="S574" s="141"/>
      <c r="T574" s="141"/>
      <c r="U574" s="141"/>
      <c r="V574" s="141"/>
      <c r="W574" s="141"/>
      <c r="X574" s="141"/>
      <c r="Y574" s="141"/>
      <c r="Z574" s="141"/>
    </row>
    <row r="575" spans="1:26" ht="15" thickBot="1" x14ac:dyDescent="0.35">
      <c r="A575" s="141"/>
      <c r="B575" s="141"/>
      <c r="C575" s="141"/>
      <c r="D575" s="141"/>
      <c r="E575" s="141"/>
      <c r="F575" s="141"/>
      <c r="G575" s="141"/>
      <c r="H575" s="141"/>
      <c r="I575" s="141"/>
      <c r="J575" s="141"/>
      <c r="K575" s="141"/>
      <c r="L575" s="141"/>
      <c r="M575" s="141"/>
      <c r="N575" s="141"/>
      <c r="O575" s="141"/>
      <c r="P575" s="141"/>
      <c r="Q575" s="141"/>
      <c r="R575" s="141"/>
      <c r="S575" s="141"/>
      <c r="T575" s="141"/>
      <c r="U575" s="141"/>
      <c r="V575" s="141"/>
      <c r="W575" s="141"/>
      <c r="X575" s="141"/>
      <c r="Y575" s="141"/>
      <c r="Z575" s="141"/>
    </row>
    <row r="576" spans="1:26" ht="15" thickBot="1" x14ac:dyDescent="0.35">
      <c r="A576" s="141"/>
      <c r="B576" s="141"/>
      <c r="C576" s="141"/>
      <c r="D576" s="141"/>
      <c r="E576" s="141"/>
      <c r="F576" s="141"/>
      <c r="G576" s="141"/>
      <c r="H576" s="141"/>
      <c r="I576" s="141"/>
      <c r="J576" s="141"/>
      <c r="K576" s="141"/>
      <c r="L576" s="141"/>
      <c r="M576" s="141"/>
      <c r="N576" s="141"/>
      <c r="O576" s="141"/>
      <c r="P576" s="141"/>
      <c r="Q576" s="141"/>
      <c r="R576" s="141"/>
      <c r="S576" s="141"/>
      <c r="T576" s="141"/>
      <c r="U576" s="141"/>
      <c r="V576" s="141"/>
      <c r="W576" s="141"/>
      <c r="X576" s="141"/>
      <c r="Y576" s="141"/>
      <c r="Z576" s="141"/>
    </row>
    <row r="577" spans="1:26" ht="15" thickBot="1" x14ac:dyDescent="0.35">
      <c r="A577" s="141"/>
      <c r="B577" s="141"/>
      <c r="C577" s="141"/>
      <c r="D577" s="141"/>
      <c r="E577" s="141"/>
      <c r="F577" s="141"/>
      <c r="G577" s="141"/>
      <c r="H577" s="141"/>
      <c r="I577" s="141"/>
      <c r="J577" s="141"/>
      <c r="K577" s="141"/>
      <c r="L577" s="141"/>
      <c r="M577" s="141"/>
      <c r="N577" s="141"/>
      <c r="O577" s="141"/>
      <c r="P577" s="141"/>
      <c r="Q577" s="141"/>
      <c r="R577" s="141"/>
      <c r="S577" s="141"/>
      <c r="T577" s="141"/>
      <c r="U577" s="141"/>
      <c r="V577" s="141"/>
      <c r="W577" s="141"/>
      <c r="X577" s="141"/>
      <c r="Y577" s="141"/>
      <c r="Z577" s="141"/>
    </row>
    <row r="578" spans="1:26" ht="15" thickBot="1" x14ac:dyDescent="0.35">
      <c r="A578" s="141"/>
      <c r="B578" s="141"/>
      <c r="C578" s="141"/>
      <c r="D578" s="141"/>
      <c r="E578" s="141"/>
      <c r="F578" s="141"/>
      <c r="G578" s="141"/>
      <c r="H578" s="141"/>
      <c r="I578" s="141"/>
      <c r="J578" s="141"/>
      <c r="K578" s="141"/>
      <c r="L578" s="141"/>
      <c r="M578" s="141"/>
      <c r="N578" s="141"/>
      <c r="O578" s="141"/>
      <c r="P578" s="141"/>
      <c r="Q578" s="141"/>
      <c r="R578" s="141"/>
      <c r="S578" s="141"/>
      <c r="T578" s="141"/>
      <c r="U578" s="141"/>
      <c r="V578" s="141"/>
      <c r="W578" s="141"/>
      <c r="X578" s="141"/>
      <c r="Y578" s="141"/>
      <c r="Z578" s="141"/>
    </row>
    <row r="579" spans="1:26" ht="15" thickBot="1" x14ac:dyDescent="0.35">
      <c r="A579" s="141"/>
      <c r="B579" s="141"/>
      <c r="C579" s="141"/>
      <c r="D579" s="141"/>
      <c r="E579" s="141"/>
      <c r="F579" s="141"/>
      <c r="G579" s="141"/>
      <c r="H579" s="141"/>
      <c r="I579" s="141"/>
      <c r="J579" s="141"/>
      <c r="K579" s="141"/>
      <c r="L579" s="141"/>
      <c r="M579" s="141"/>
      <c r="N579" s="141"/>
      <c r="O579" s="141"/>
      <c r="P579" s="141"/>
      <c r="Q579" s="141"/>
      <c r="R579" s="141"/>
      <c r="S579" s="141"/>
      <c r="T579" s="141"/>
      <c r="U579" s="141"/>
      <c r="V579" s="141"/>
      <c r="W579" s="141"/>
      <c r="X579" s="141"/>
      <c r="Y579" s="141"/>
      <c r="Z579" s="141"/>
    </row>
    <row r="580" spans="1:26" ht="15" thickBot="1" x14ac:dyDescent="0.35">
      <c r="A580" s="141"/>
      <c r="B580" s="141"/>
      <c r="C580" s="141"/>
      <c r="D580" s="141"/>
      <c r="E580" s="141"/>
      <c r="F580" s="141"/>
      <c r="G580" s="141"/>
      <c r="H580" s="141"/>
      <c r="I580" s="141"/>
      <c r="J580" s="141"/>
      <c r="K580" s="141"/>
      <c r="L580" s="141"/>
      <c r="M580" s="141"/>
      <c r="N580" s="141"/>
      <c r="O580" s="141"/>
      <c r="P580" s="141"/>
      <c r="Q580" s="141"/>
      <c r="R580" s="141"/>
      <c r="S580" s="141"/>
      <c r="T580" s="141"/>
      <c r="U580" s="141"/>
      <c r="V580" s="141"/>
      <c r="W580" s="141"/>
      <c r="X580" s="141"/>
      <c r="Y580" s="141"/>
      <c r="Z580" s="141"/>
    </row>
    <row r="581" spans="1:26" ht="15" thickBot="1" x14ac:dyDescent="0.35">
      <c r="A581" s="141"/>
      <c r="B581" s="141"/>
      <c r="C581" s="141"/>
      <c r="D581" s="141"/>
      <c r="E581" s="141"/>
      <c r="F581" s="141"/>
      <c r="G581" s="141"/>
      <c r="H581" s="141"/>
      <c r="I581" s="141"/>
      <c r="J581" s="141"/>
      <c r="K581" s="141"/>
      <c r="L581" s="141"/>
      <c r="M581" s="141"/>
      <c r="N581" s="141"/>
      <c r="O581" s="141"/>
      <c r="P581" s="141"/>
      <c r="Q581" s="141"/>
      <c r="R581" s="141"/>
      <c r="S581" s="141"/>
      <c r="T581" s="141"/>
      <c r="U581" s="141"/>
      <c r="V581" s="141"/>
      <c r="W581" s="141"/>
      <c r="X581" s="141"/>
      <c r="Y581" s="141"/>
      <c r="Z581" s="141"/>
    </row>
    <row r="582" spans="1:26" ht="15" thickBot="1" x14ac:dyDescent="0.35">
      <c r="A582" s="141"/>
      <c r="B582" s="141"/>
      <c r="C582" s="141"/>
      <c r="D582" s="141"/>
      <c r="E582" s="141"/>
      <c r="F582" s="141"/>
      <c r="G582" s="141"/>
      <c r="H582" s="141"/>
      <c r="I582" s="141"/>
      <c r="J582" s="141"/>
      <c r="K582" s="141"/>
      <c r="L582" s="141"/>
      <c r="M582" s="141"/>
      <c r="N582" s="141"/>
      <c r="O582" s="141"/>
      <c r="P582" s="141"/>
      <c r="Q582" s="141"/>
      <c r="R582" s="141"/>
      <c r="S582" s="141"/>
      <c r="T582" s="141"/>
      <c r="U582" s="141"/>
      <c r="V582" s="141"/>
      <c r="W582" s="141"/>
      <c r="X582" s="141"/>
      <c r="Y582" s="141"/>
      <c r="Z582" s="141"/>
    </row>
    <row r="583" spans="1:26" ht="15" thickBot="1" x14ac:dyDescent="0.35">
      <c r="A583" s="141"/>
      <c r="B583" s="141"/>
      <c r="C583" s="141"/>
      <c r="D583" s="141"/>
      <c r="E583" s="141"/>
      <c r="F583" s="141"/>
      <c r="G583" s="141"/>
      <c r="H583" s="141"/>
      <c r="I583" s="141"/>
      <c r="J583" s="141"/>
      <c r="K583" s="141"/>
      <c r="L583" s="141"/>
      <c r="M583" s="141"/>
      <c r="N583" s="141"/>
      <c r="O583" s="141"/>
      <c r="P583" s="141"/>
      <c r="Q583" s="141"/>
      <c r="R583" s="141"/>
      <c r="S583" s="141"/>
      <c r="T583" s="141"/>
      <c r="U583" s="141"/>
      <c r="V583" s="141"/>
      <c r="W583" s="141"/>
      <c r="X583" s="141"/>
      <c r="Y583" s="141"/>
      <c r="Z583" s="141"/>
    </row>
    <row r="584" spans="1:26" ht="15" thickBot="1" x14ac:dyDescent="0.35">
      <c r="A584" s="141"/>
      <c r="B584" s="141"/>
      <c r="C584" s="141"/>
      <c r="D584" s="141"/>
      <c r="E584" s="141"/>
      <c r="F584" s="141"/>
      <c r="G584" s="141"/>
      <c r="H584" s="141"/>
      <c r="I584" s="141"/>
      <c r="J584" s="141"/>
      <c r="K584" s="141"/>
      <c r="L584" s="141"/>
      <c r="M584" s="141"/>
      <c r="N584" s="141"/>
      <c r="O584" s="141"/>
      <c r="P584" s="141"/>
      <c r="Q584" s="141"/>
      <c r="R584" s="141"/>
      <c r="S584" s="141"/>
      <c r="T584" s="141"/>
      <c r="U584" s="141"/>
      <c r="V584" s="141"/>
      <c r="W584" s="141"/>
      <c r="X584" s="141"/>
      <c r="Y584" s="141"/>
      <c r="Z584" s="141"/>
    </row>
    <row r="585" spans="1:26" ht="15" thickBot="1" x14ac:dyDescent="0.35">
      <c r="A585" s="141"/>
      <c r="B585" s="141"/>
      <c r="C585" s="141"/>
      <c r="D585" s="141"/>
      <c r="E585" s="141"/>
      <c r="F585" s="141"/>
      <c r="G585" s="141"/>
      <c r="H585" s="141"/>
      <c r="I585" s="141"/>
      <c r="J585" s="141"/>
      <c r="K585" s="141"/>
      <c r="L585" s="141"/>
      <c r="M585" s="141"/>
      <c r="N585" s="141"/>
      <c r="O585" s="141"/>
      <c r="P585" s="141"/>
      <c r="Q585" s="141"/>
      <c r="R585" s="141"/>
      <c r="S585" s="141"/>
      <c r="T585" s="141"/>
      <c r="U585" s="141"/>
      <c r="V585" s="141"/>
      <c r="W585" s="141"/>
      <c r="X585" s="141"/>
      <c r="Y585" s="141"/>
      <c r="Z585" s="141"/>
    </row>
    <row r="586" spans="1:26" ht="15" thickBot="1" x14ac:dyDescent="0.35">
      <c r="A586" s="141"/>
      <c r="B586" s="141"/>
      <c r="C586" s="141"/>
      <c r="D586" s="141"/>
      <c r="E586" s="141"/>
      <c r="F586" s="141"/>
      <c r="G586" s="141"/>
      <c r="H586" s="141"/>
      <c r="I586" s="141"/>
      <c r="J586" s="141"/>
      <c r="K586" s="141"/>
      <c r="L586" s="141"/>
      <c r="M586" s="141"/>
      <c r="N586" s="141"/>
      <c r="O586" s="141"/>
      <c r="P586" s="141"/>
      <c r="Q586" s="141"/>
      <c r="R586" s="141"/>
      <c r="S586" s="141"/>
      <c r="T586" s="141"/>
      <c r="U586" s="141"/>
      <c r="V586" s="141"/>
      <c r="W586" s="141"/>
      <c r="X586" s="141"/>
      <c r="Y586" s="141"/>
      <c r="Z586" s="141"/>
    </row>
    <row r="587" spans="1:26" ht="15" thickBot="1" x14ac:dyDescent="0.35">
      <c r="A587" s="141"/>
      <c r="B587" s="141"/>
      <c r="C587" s="141"/>
      <c r="D587" s="141"/>
      <c r="E587" s="141"/>
      <c r="F587" s="141"/>
      <c r="G587" s="141"/>
      <c r="H587" s="141"/>
      <c r="I587" s="141"/>
      <c r="J587" s="141"/>
      <c r="K587" s="141"/>
      <c r="L587" s="141"/>
      <c r="M587" s="141"/>
      <c r="N587" s="141"/>
      <c r="O587" s="141"/>
      <c r="P587" s="141"/>
      <c r="Q587" s="141"/>
      <c r="R587" s="141"/>
      <c r="S587" s="141"/>
      <c r="T587" s="141"/>
      <c r="U587" s="141"/>
      <c r="V587" s="141"/>
      <c r="W587" s="141"/>
      <c r="X587" s="141"/>
      <c r="Y587" s="141"/>
      <c r="Z587" s="141"/>
    </row>
    <row r="588" spans="1:26" ht="15" thickBot="1" x14ac:dyDescent="0.35">
      <c r="A588" s="141"/>
      <c r="B588" s="141"/>
      <c r="C588" s="141"/>
      <c r="D588" s="141"/>
      <c r="E588" s="141"/>
      <c r="F588" s="141"/>
      <c r="G588" s="141"/>
      <c r="H588" s="141"/>
      <c r="I588" s="141"/>
      <c r="J588" s="141"/>
      <c r="K588" s="141"/>
      <c r="L588" s="141"/>
      <c r="M588" s="141"/>
      <c r="N588" s="141"/>
      <c r="O588" s="141"/>
      <c r="P588" s="141"/>
      <c r="Q588" s="141"/>
      <c r="R588" s="141"/>
      <c r="S588" s="141"/>
      <c r="T588" s="141"/>
      <c r="U588" s="141"/>
      <c r="V588" s="141"/>
      <c r="W588" s="141"/>
      <c r="X588" s="141"/>
      <c r="Y588" s="141"/>
      <c r="Z588" s="141"/>
    </row>
    <row r="589" spans="1:26" ht="15" thickBot="1" x14ac:dyDescent="0.35">
      <c r="A589" s="141"/>
      <c r="B589" s="141"/>
      <c r="C589" s="141"/>
      <c r="D589" s="141"/>
      <c r="E589" s="141"/>
      <c r="F589" s="141"/>
      <c r="G589" s="141"/>
      <c r="H589" s="141"/>
      <c r="I589" s="141"/>
      <c r="J589" s="141"/>
      <c r="K589" s="141"/>
      <c r="L589" s="141"/>
      <c r="M589" s="141"/>
      <c r="N589" s="141"/>
      <c r="O589" s="141"/>
      <c r="P589" s="141"/>
      <c r="Q589" s="141"/>
      <c r="R589" s="141"/>
      <c r="S589" s="141"/>
      <c r="T589" s="141"/>
      <c r="U589" s="141"/>
      <c r="V589" s="141"/>
      <c r="W589" s="141"/>
      <c r="X589" s="141"/>
      <c r="Y589" s="141"/>
      <c r="Z589" s="141"/>
    </row>
    <row r="590" spans="1:26" ht="15" thickBot="1" x14ac:dyDescent="0.35">
      <c r="A590" s="141"/>
      <c r="B590" s="141"/>
      <c r="C590" s="141"/>
      <c r="D590" s="141"/>
      <c r="E590" s="141"/>
      <c r="F590" s="141"/>
      <c r="G590" s="141"/>
      <c r="H590" s="141"/>
      <c r="I590" s="141"/>
      <c r="J590" s="141"/>
      <c r="K590" s="141"/>
      <c r="L590" s="141"/>
      <c r="M590" s="141"/>
      <c r="N590" s="141"/>
      <c r="O590" s="141"/>
      <c r="P590" s="141"/>
      <c r="Q590" s="141"/>
      <c r="R590" s="141"/>
      <c r="S590" s="141"/>
      <c r="T590" s="141"/>
      <c r="U590" s="141"/>
      <c r="V590" s="141"/>
      <c r="W590" s="141"/>
      <c r="X590" s="141"/>
      <c r="Y590" s="141"/>
      <c r="Z590" s="141"/>
    </row>
    <row r="591" spans="1:26" ht="15" thickBot="1" x14ac:dyDescent="0.35">
      <c r="A591" s="141"/>
      <c r="B591" s="141"/>
      <c r="C591" s="141"/>
      <c r="D591" s="141"/>
      <c r="E591" s="141"/>
      <c r="F591" s="141"/>
      <c r="G591" s="141"/>
      <c r="H591" s="141"/>
      <c r="I591" s="141"/>
      <c r="J591" s="141"/>
      <c r="K591" s="141"/>
      <c r="L591" s="141"/>
      <c r="M591" s="141"/>
      <c r="N591" s="141"/>
      <c r="O591" s="141"/>
      <c r="P591" s="141"/>
      <c r="Q591" s="141"/>
      <c r="R591" s="141"/>
      <c r="S591" s="141"/>
      <c r="T591" s="141"/>
      <c r="U591" s="141"/>
      <c r="V591" s="141"/>
      <c r="W591" s="141"/>
      <c r="X591" s="141"/>
      <c r="Y591" s="141"/>
      <c r="Z591" s="141"/>
    </row>
    <row r="592" spans="1:26" ht="15" thickBot="1" x14ac:dyDescent="0.35">
      <c r="A592" s="141"/>
      <c r="B592" s="141"/>
      <c r="C592" s="141"/>
      <c r="D592" s="141"/>
      <c r="E592" s="141"/>
      <c r="F592" s="141"/>
      <c r="G592" s="141"/>
      <c r="H592" s="141"/>
      <c r="I592" s="141"/>
      <c r="J592" s="141"/>
      <c r="K592" s="141"/>
      <c r="L592" s="141"/>
      <c r="M592" s="141"/>
      <c r="N592" s="141"/>
      <c r="O592" s="141"/>
      <c r="P592" s="141"/>
      <c r="Q592" s="141"/>
      <c r="R592" s="141"/>
      <c r="S592" s="141"/>
      <c r="T592" s="141"/>
      <c r="U592" s="141"/>
      <c r="V592" s="141"/>
      <c r="W592" s="141"/>
      <c r="X592" s="141"/>
      <c r="Y592" s="141"/>
      <c r="Z592" s="141"/>
    </row>
    <row r="593" spans="1:26" ht="15" thickBot="1" x14ac:dyDescent="0.35">
      <c r="A593" s="141"/>
      <c r="B593" s="141"/>
      <c r="C593" s="141"/>
      <c r="D593" s="141"/>
      <c r="E593" s="141"/>
      <c r="F593" s="141"/>
      <c r="G593" s="141"/>
      <c r="H593" s="141"/>
      <c r="I593" s="141"/>
      <c r="J593" s="141"/>
      <c r="K593" s="141"/>
      <c r="L593" s="141"/>
      <c r="M593" s="141"/>
      <c r="N593" s="141"/>
      <c r="O593" s="141"/>
      <c r="P593" s="141"/>
      <c r="Q593" s="141"/>
      <c r="R593" s="141"/>
      <c r="S593" s="141"/>
      <c r="T593" s="141"/>
      <c r="U593" s="141"/>
      <c r="V593" s="141"/>
      <c r="W593" s="141"/>
      <c r="X593" s="141"/>
      <c r="Y593" s="141"/>
      <c r="Z593" s="141"/>
    </row>
    <row r="594" spans="1:26" ht="15" thickBot="1" x14ac:dyDescent="0.35">
      <c r="A594" s="141"/>
      <c r="B594" s="141"/>
      <c r="C594" s="141"/>
      <c r="D594" s="141"/>
      <c r="E594" s="141"/>
      <c r="F594" s="141"/>
      <c r="G594" s="141"/>
      <c r="H594" s="141"/>
      <c r="I594" s="141"/>
      <c r="J594" s="141"/>
      <c r="K594" s="141"/>
      <c r="L594" s="141"/>
      <c r="M594" s="141"/>
      <c r="N594" s="141"/>
      <c r="O594" s="141"/>
      <c r="P594" s="141"/>
      <c r="Q594" s="141"/>
      <c r="R594" s="141"/>
      <c r="S594" s="141"/>
      <c r="T594" s="141"/>
      <c r="U594" s="141"/>
      <c r="V594" s="141"/>
      <c r="W594" s="141"/>
      <c r="X594" s="141"/>
      <c r="Y594" s="141"/>
      <c r="Z594" s="141"/>
    </row>
    <row r="595" spans="1:26" ht="15" thickBot="1" x14ac:dyDescent="0.35">
      <c r="A595" s="141"/>
      <c r="B595" s="141"/>
      <c r="C595" s="141"/>
      <c r="D595" s="141"/>
      <c r="E595" s="141"/>
      <c r="F595" s="141"/>
      <c r="G595" s="141"/>
      <c r="H595" s="141"/>
      <c r="I595" s="141"/>
      <c r="J595" s="141"/>
      <c r="K595" s="141"/>
      <c r="L595" s="141"/>
      <c r="M595" s="141"/>
      <c r="N595" s="141"/>
      <c r="O595" s="141"/>
      <c r="P595" s="141"/>
      <c r="Q595" s="141"/>
      <c r="R595" s="141"/>
      <c r="S595" s="141"/>
      <c r="T595" s="141"/>
      <c r="U595" s="141"/>
      <c r="V595" s="141"/>
      <c r="W595" s="141"/>
      <c r="X595" s="141"/>
      <c r="Y595" s="141"/>
      <c r="Z595" s="141"/>
    </row>
    <row r="596" spans="1:26" ht="15" thickBot="1" x14ac:dyDescent="0.35">
      <c r="A596" s="141"/>
      <c r="B596" s="141"/>
      <c r="C596" s="141"/>
      <c r="D596" s="141"/>
      <c r="E596" s="141"/>
      <c r="F596" s="141"/>
      <c r="G596" s="141"/>
      <c r="H596" s="141"/>
      <c r="I596" s="141"/>
      <c r="J596" s="141"/>
      <c r="K596" s="141"/>
      <c r="L596" s="141"/>
      <c r="M596" s="141"/>
      <c r="N596" s="141"/>
      <c r="O596" s="141"/>
      <c r="P596" s="141"/>
      <c r="Q596" s="141"/>
      <c r="R596" s="141"/>
      <c r="S596" s="141"/>
      <c r="T596" s="141"/>
      <c r="U596" s="141"/>
      <c r="V596" s="141"/>
      <c r="W596" s="141"/>
      <c r="X596" s="141"/>
      <c r="Y596" s="141"/>
      <c r="Z596" s="141"/>
    </row>
    <row r="597" spans="1:26" ht="15" thickBot="1" x14ac:dyDescent="0.35">
      <c r="A597" s="141"/>
      <c r="B597" s="141"/>
      <c r="C597" s="141"/>
      <c r="D597" s="141"/>
      <c r="E597" s="141"/>
      <c r="F597" s="141"/>
      <c r="G597" s="141"/>
      <c r="H597" s="141"/>
      <c r="I597" s="141"/>
      <c r="J597" s="141"/>
      <c r="K597" s="141"/>
      <c r="L597" s="141"/>
      <c r="M597" s="141"/>
      <c r="N597" s="141"/>
      <c r="O597" s="141"/>
      <c r="P597" s="141"/>
      <c r="Q597" s="141"/>
      <c r="R597" s="141"/>
      <c r="S597" s="141"/>
      <c r="T597" s="141"/>
      <c r="U597" s="141"/>
      <c r="V597" s="141"/>
      <c r="W597" s="141"/>
      <c r="X597" s="141"/>
      <c r="Y597" s="141"/>
      <c r="Z597" s="141"/>
    </row>
    <row r="598" spans="1:26" ht="15" thickBot="1" x14ac:dyDescent="0.35">
      <c r="A598" s="141"/>
      <c r="B598" s="141"/>
      <c r="C598" s="141"/>
      <c r="D598" s="141"/>
      <c r="E598" s="141"/>
      <c r="F598" s="141"/>
      <c r="G598" s="141"/>
      <c r="H598" s="141"/>
      <c r="I598" s="141"/>
      <c r="J598" s="141"/>
      <c r="K598" s="141"/>
      <c r="L598" s="141"/>
      <c r="M598" s="141"/>
      <c r="N598" s="141"/>
      <c r="O598" s="141"/>
      <c r="P598" s="141"/>
      <c r="Q598" s="141"/>
      <c r="R598" s="141"/>
      <c r="S598" s="141"/>
      <c r="T598" s="141"/>
      <c r="U598" s="141"/>
      <c r="V598" s="141"/>
      <c r="W598" s="141"/>
      <c r="X598" s="141"/>
      <c r="Y598" s="141"/>
      <c r="Z598" s="141"/>
    </row>
    <row r="599" spans="1:26" ht="15" thickBot="1" x14ac:dyDescent="0.35">
      <c r="A599" s="141"/>
      <c r="B599" s="141"/>
      <c r="C599" s="141"/>
      <c r="D599" s="141"/>
      <c r="E599" s="141"/>
      <c r="F599" s="141"/>
      <c r="G599" s="141"/>
      <c r="H599" s="141"/>
      <c r="I599" s="141"/>
      <c r="J599" s="141"/>
      <c r="K599" s="141"/>
      <c r="L599" s="141"/>
      <c r="M599" s="141"/>
      <c r="N599" s="141"/>
      <c r="O599" s="141"/>
      <c r="P599" s="141"/>
      <c r="Q599" s="141"/>
      <c r="R599" s="141"/>
      <c r="S599" s="141"/>
      <c r="T599" s="141"/>
      <c r="U599" s="141"/>
      <c r="V599" s="141"/>
      <c r="W599" s="141"/>
      <c r="X599" s="141"/>
      <c r="Y599" s="141"/>
      <c r="Z599" s="141"/>
    </row>
    <row r="600" spans="1:26" ht="15" thickBot="1" x14ac:dyDescent="0.35">
      <c r="A600" s="141"/>
      <c r="B600" s="141"/>
      <c r="C600" s="141"/>
      <c r="D600" s="141"/>
      <c r="E600" s="141"/>
      <c r="F600" s="141"/>
      <c r="G600" s="141"/>
      <c r="H600" s="141"/>
      <c r="I600" s="141"/>
      <c r="J600" s="141"/>
      <c r="K600" s="141"/>
      <c r="L600" s="141"/>
      <c r="M600" s="141"/>
      <c r="N600" s="141"/>
      <c r="O600" s="141"/>
      <c r="P600" s="141"/>
      <c r="Q600" s="141"/>
      <c r="R600" s="141"/>
      <c r="S600" s="141"/>
      <c r="T600" s="141"/>
      <c r="U600" s="141"/>
      <c r="V600" s="141"/>
      <c r="W600" s="141"/>
      <c r="X600" s="141"/>
      <c r="Y600" s="141"/>
      <c r="Z600" s="141"/>
    </row>
    <row r="601" spans="1:26" ht="15" thickBot="1" x14ac:dyDescent="0.35">
      <c r="A601" s="141"/>
      <c r="B601" s="141"/>
      <c r="C601" s="141"/>
      <c r="D601" s="141"/>
      <c r="E601" s="141"/>
      <c r="F601" s="141"/>
      <c r="G601" s="141"/>
      <c r="H601" s="141"/>
      <c r="I601" s="141"/>
      <c r="J601" s="141"/>
      <c r="K601" s="141"/>
      <c r="L601" s="141"/>
      <c r="M601" s="141"/>
      <c r="N601" s="141"/>
      <c r="O601" s="141"/>
      <c r="P601" s="141"/>
      <c r="Q601" s="141"/>
      <c r="R601" s="141"/>
      <c r="S601" s="141"/>
      <c r="T601" s="141"/>
      <c r="U601" s="141"/>
      <c r="V601" s="141"/>
      <c r="W601" s="141"/>
      <c r="X601" s="141"/>
      <c r="Y601" s="141"/>
      <c r="Z601" s="141"/>
    </row>
    <row r="602" spans="1:26" ht="15" thickBot="1" x14ac:dyDescent="0.35">
      <c r="A602" s="141"/>
      <c r="B602" s="141"/>
      <c r="C602" s="141"/>
      <c r="D602" s="141"/>
      <c r="E602" s="141"/>
      <c r="F602" s="141"/>
      <c r="G602" s="141"/>
      <c r="H602" s="141"/>
      <c r="I602" s="141"/>
      <c r="J602" s="141"/>
      <c r="K602" s="141"/>
      <c r="L602" s="141"/>
      <c r="M602" s="141"/>
      <c r="N602" s="141"/>
      <c r="O602" s="141"/>
      <c r="P602" s="141"/>
      <c r="Q602" s="141"/>
      <c r="R602" s="141"/>
      <c r="S602" s="141"/>
      <c r="T602" s="141"/>
      <c r="U602" s="141"/>
      <c r="V602" s="141"/>
      <c r="W602" s="141"/>
      <c r="X602" s="141"/>
      <c r="Y602" s="141"/>
      <c r="Z602" s="141"/>
    </row>
    <row r="603" spans="1:26" ht="15" thickBot="1" x14ac:dyDescent="0.35">
      <c r="A603" s="141"/>
      <c r="B603" s="141"/>
      <c r="C603" s="141"/>
      <c r="D603" s="141"/>
      <c r="E603" s="141"/>
      <c r="F603" s="141"/>
      <c r="G603" s="141"/>
      <c r="H603" s="141"/>
      <c r="I603" s="141"/>
      <c r="J603" s="141"/>
      <c r="K603" s="141"/>
      <c r="L603" s="141"/>
      <c r="M603" s="141"/>
      <c r="N603" s="141"/>
      <c r="O603" s="141"/>
      <c r="P603" s="141"/>
      <c r="Q603" s="141"/>
      <c r="R603" s="141"/>
      <c r="S603" s="141"/>
      <c r="T603" s="141"/>
      <c r="U603" s="141"/>
      <c r="V603" s="141"/>
      <c r="W603" s="141"/>
      <c r="X603" s="141"/>
      <c r="Y603" s="141"/>
      <c r="Z603" s="141"/>
    </row>
    <row r="604" spans="1:26" ht="15" thickBot="1" x14ac:dyDescent="0.35">
      <c r="A604" s="141"/>
      <c r="B604" s="141"/>
      <c r="C604" s="141"/>
      <c r="D604" s="141"/>
      <c r="E604" s="141"/>
      <c r="F604" s="141"/>
      <c r="G604" s="141"/>
      <c r="H604" s="141"/>
      <c r="I604" s="141"/>
      <c r="J604" s="141"/>
      <c r="K604" s="141"/>
      <c r="L604" s="141"/>
      <c r="M604" s="141"/>
      <c r="N604" s="141"/>
      <c r="O604" s="141"/>
      <c r="P604" s="141"/>
      <c r="Q604" s="141"/>
      <c r="R604" s="141"/>
      <c r="S604" s="141"/>
      <c r="T604" s="141"/>
      <c r="U604" s="141"/>
      <c r="V604" s="141"/>
      <c r="W604" s="141"/>
      <c r="X604" s="141"/>
      <c r="Y604" s="141"/>
      <c r="Z604" s="141"/>
    </row>
    <row r="605" spans="1:26" ht="15" thickBot="1" x14ac:dyDescent="0.35">
      <c r="A605" s="141"/>
      <c r="B605" s="141"/>
      <c r="C605" s="141"/>
      <c r="D605" s="141"/>
      <c r="E605" s="141"/>
      <c r="F605" s="141"/>
      <c r="G605" s="141"/>
      <c r="H605" s="141"/>
      <c r="I605" s="141"/>
      <c r="J605" s="141"/>
      <c r="K605" s="141"/>
      <c r="L605" s="141"/>
      <c r="M605" s="141"/>
      <c r="N605" s="141"/>
      <c r="O605" s="141"/>
      <c r="P605" s="141"/>
      <c r="Q605" s="141"/>
      <c r="R605" s="141"/>
      <c r="S605" s="141"/>
      <c r="T605" s="141"/>
      <c r="U605" s="141"/>
      <c r="V605" s="141"/>
      <c r="W605" s="141"/>
      <c r="X605" s="141"/>
      <c r="Y605" s="141"/>
      <c r="Z605" s="141"/>
    </row>
    <row r="606" spans="1:26" ht="15" thickBot="1" x14ac:dyDescent="0.35">
      <c r="A606" s="141"/>
      <c r="B606" s="141"/>
      <c r="C606" s="141"/>
      <c r="D606" s="141"/>
      <c r="E606" s="141"/>
      <c r="F606" s="141"/>
      <c r="G606" s="141"/>
      <c r="H606" s="141"/>
      <c r="I606" s="141"/>
      <c r="J606" s="141"/>
      <c r="K606" s="141"/>
      <c r="L606" s="141"/>
      <c r="M606" s="141"/>
      <c r="N606" s="141"/>
      <c r="O606" s="141"/>
      <c r="P606" s="141"/>
      <c r="Q606" s="141"/>
      <c r="R606" s="141"/>
      <c r="S606" s="141"/>
      <c r="T606" s="141"/>
      <c r="U606" s="141"/>
      <c r="V606" s="141"/>
      <c r="W606" s="141"/>
      <c r="X606" s="141"/>
      <c r="Y606" s="141"/>
      <c r="Z606" s="141"/>
    </row>
    <row r="607" spans="1:26" ht="15" thickBot="1" x14ac:dyDescent="0.35">
      <c r="A607" s="141"/>
      <c r="B607" s="141"/>
      <c r="C607" s="141"/>
      <c r="D607" s="141"/>
      <c r="E607" s="141"/>
      <c r="F607" s="141"/>
      <c r="G607" s="141"/>
      <c r="H607" s="141"/>
      <c r="I607" s="141"/>
      <c r="J607" s="141"/>
      <c r="K607" s="141"/>
      <c r="L607" s="141"/>
      <c r="M607" s="141"/>
      <c r="N607" s="141"/>
      <c r="O607" s="141"/>
      <c r="P607" s="141"/>
      <c r="Q607" s="141"/>
      <c r="R607" s="141"/>
      <c r="S607" s="141"/>
      <c r="T607" s="141"/>
      <c r="U607" s="141"/>
      <c r="V607" s="141"/>
      <c r="W607" s="141"/>
      <c r="X607" s="141"/>
      <c r="Y607" s="141"/>
      <c r="Z607" s="141"/>
    </row>
    <row r="608" spans="1:26" ht="15" thickBot="1" x14ac:dyDescent="0.35">
      <c r="A608" s="141"/>
      <c r="B608" s="141"/>
      <c r="C608" s="141"/>
      <c r="D608" s="141"/>
      <c r="E608" s="141"/>
      <c r="F608" s="141"/>
      <c r="G608" s="141"/>
      <c r="H608" s="141"/>
      <c r="I608" s="141"/>
      <c r="J608" s="141"/>
      <c r="K608" s="141"/>
      <c r="L608" s="141"/>
      <c r="M608" s="141"/>
      <c r="N608" s="141"/>
      <c r="O608" s="141"/>
      <c r="P608" s="141"/>
      <c r="Q608" s="141"/>
      <c r="R608" s="141"/>
      <c r="S608" s="141"/>
      <c r="T608" s="141"/>
      <c r="U608" s="141"/>
      <c r="V608" s="141"/>
      <c r="W608" s="141"/>
      <c r="X608" s="141"/>
      <c r="Y608" s="141"/>
      <c r="Z608" s="141"/>
    </row>
    <row r="609" spans="1:26" ht="15" thickBot="1" x14ac:dyDescent="0.35">
      <c r="A609" s="141"/>
      <c r="B609" s="141"/>
      <c r="C609" s="141"/>
      <c r="D609" s="141"/>
      <c r="E609" s="141"/>
      <c r="F609" s="141"/>
      <c r="G609" s="141"/>
      <c r="H609" s="141"/>
      <c r="I609" s="141"/>
      <c r="J609" s="141"/>
      <c r="K609" s="141"/>
      <c r="L609" s="141"/>
      <c r="M609" s="141"/>
      <c r="N609" s="141"/>
      <c r="O609" s="141"/>
      <c r="P609" s="141"/>
      <c r="Q609" s="141"/>
      <c r="R609" s="141"/>
      <c r="S609" s="141"/>
      <c r="T609" s="141"/>
      <c r="U609" s="141"/>
      <c r="V609" s="141"/>
      <c r="W609" s="141"/>
      <c r="X609" s="141"/>
      <c r="Y609" s="141"/>
      <c r="Z609" s="141"/>
    </row>
    <row r="610" spans="1:26" ht="15" thickBot="1" x14ac:dyDescent="0.35">
      <c r="A610" s="141"/>
      <c r="B610" s="141"/>
      <c r="C610" s="141"/>
      <c r="D610" s="141"/>
      <c r="E610" s="141"/>
      <c r="F610" s="141"/>
      <c r="G610" s="141"/>
      <c r="H610" s="141"/>
      <c r="I610" s="141"/>
      <c r="J610" s="141"/>
      <c r="K610" s="141"/>
      <c r="L610" s="141"/>
      <c r="M610" s="141"/>
      <c r="N610" s="141"/>
      <c r="O610" s="141"/>
      <c r="P610" s="141"/>
      <c r="Q610" s="141"/>
      <c r="R610" s="141"/>
      <c r="S610" s="141"/>
      <c r="T610" s="141"/>
      <c r="U610" s="141"/>
      <c r="V610" s="141"/>
      <c r="W610" s="141"/>
      <c r="X610" s="141"/>
      <c r="Y610" s="141"/>
      <c r="Z610" s="141"/>
    </row>
    <row r="611" spans="1:26" ht="15" thickBot="1" x14ac:dyDescent="0.35">
      <c r="A611" s="141"/>
      <c r="B611" s="141"/>
      <c r="C611" s="141"/>
      <c r="D611" s="141"/>
      <c r="E611" s="141"/>
      <c r="F611" s="141"/>
      <c r="G611" s="141"/>
      <c r="H611" s="141"/>
      <c r="I611" s="141"/>
      <c r="J611" s="141"/>
      <c r="K611" s="141"/>
      <c r="L611" s="141"/>
      <c r="M611" s="141"/>
      <c r="N611" s="141"/>
      <c r="O611" s="141"/>
      <c r="P611" s="141"/>
      <c r="Q611" s="141"/>
      <c r="R611" s="141"/>
      <c r="S611" s="141"/>
      <c r="T611" s="141"/>
      <c r="U611" s="141"/>
      <c r="V611" s="141"/>
      <c r="W611" s="141"/>
      <c r="X611" s="141"/>
      <c r="Y611" s="141"/>
      <c r="Z611" s="141"/>
    </row>
    <row r="612" spans="1:26" ht="15" thickBot="1" x14ac:dyDescent="0.35">
      <c r="A612" s="141"/>
      <c r="B612" s="141"/>
      <c r="C612" s="141"/>
      <c r="D612" s="141"/>
      <c r="E612" s="141"/>
      <c r="F612" s="141"/>
      <c r="G612" s="141"/>
      <c r="H612" s="141"/>
      <c r="I612" s="141"/>
      <c r="J612" s="141"/>
      <c r="K612" s="141"/>
      <c r="L612" s="141"/>
      <c r="M612" s="141"/>
      <c r="N612" s="141"/>
      <c r="O612" s="141"/>
      <c r="P612" s="141"/>
      <c r="Q612" s="141"/>
      <c r="R612" s="141"/>
      <c r="S612" s="141"/>
      <c r="T612" s="141"/>
      <c r="U612" s="141"/>
      <c r="V612" s="141"/>
      <c r="W612" s="141"/>
      <c r="X612" s="141"/>
      <c r="Y612" s="141"/>
      <c r="Z612" s="141"/>
    </row>
    <row r="613" spans="1:26" ht="15" thickBot="1" x14ac:dyDescent="0.35">
      <c r="A613" s="141"/>
      <c r="B613" s="141"/>
      <c r="C613" s="141"/>
      <c r="D613" s="141"/>
      <c r="E613" s="141"/>
      <c r="F613" s="141"/>
      <c r="G613" s="141"/>
      <c r="H613" s="141"/>
      <c r="I613" s="141"/>
      <c r="J613" s="141"/>
      <c r="K613" s="141"/>
      <c r="L613" s="141"/>
      <c r="M613" s="141"/>
      <c r="N613" s="141"/>
      <c r="O613" s="141"/>
      <c r="P613" s="141"/>
      <c r="Q613" s="141"/>
      <c r="R613" s="141"/>
      <c r="S613" s="141"/>
      <c r="T613" s="141"/>
      <c r="U613" s="141"/>
      <c r="V613" s="141"/>
      <c r="W613" s="141"/>
      <c r="X613" s="141"/>
      <c r="Y613" s="141"/>
      <c r="Z613" s="141"/>
    </row>
    <row r="614" spans="1:26" ht="15" thickBot="1" x14ac:dyDescent="0.35">
      <c r="A614" s="141"/>
      <c r="B614" s="141"/>
      <c r="C614" s="141"/>
      <c r="D614" s="141"/>
      <c r="E614" s="141"/>
      <c r="F614" s="141"/>
      <c r="G614" s="141"/>
      <c r="H614" s="141"/>
      <c r="I614" s="141"/>
      <c r="J614" s="141"/>
      <c r="K614" s="141"/>
      <c r="L614" s="141"/>
      <c r="M614" s="141"/>
      <c r="N614" s="141"/>
      <c r="O614" s="141"/>
      <c r="P614" s="141"/>
      <c r="Q614" s="141"/>
      <c r="R614" s="141"/>
      <c r="S614" s="141"/>
      <c r="T614" s="141"/>
      <c r="U614" s="141"/>
      <c r="V614" s="141"/>
      <c r="W614" s="141"/>
      <c r="X614" s="141"/>
      <c r="Y614" s="141"/>
      <c r="Z614" s="141"/>
    </row>
    <row r="615" spans="1:26" ht="15" thickBot="1" x14ac:dyDescent="0.35">
      <c r="A615" s="141"/>
      <c r="B615" s="141"/>
      <c r="C615" s="141"/>
      <c r="D615" s="141"/>
      <c r="E615" s="141"/>
      <c r="F615" s="141"/>
      <c r="G615" s="141"/>
      <c r="H615" s="141"/>
      <c r="I615" s="141"/>
      <c r="J615" s="141"/>
      <c r="K615" s="141"/>
      <c r="L615" s="141"/>
      <c r="M615" s="141"/>
      <c r="N615" s="141"/>
      <c r="O615" s="141"/>
      <c r="P615" s="141"/>
      <c r="Q615" s="141"/>
      <c r="R615" s="141"/>
      <c r="S615" s="141"/>
      <c r="T615" s="141"/>
      <c r="U615" s="141"/>
      <c r="V615" s="141"/>
      <c r="W615" s="141"/>
      <c r="X615" s="141"/>
      <c r="Y615" s="141"/>
      <c r="Z615" s="141"/>
    </row>
    <row r="616" spans="1:26" ht="15" thickBot="1" x14ac:dyDescent="0.35">
      <c r="A616" s="141"/>
      <c r="B616" s="141"/>
      <c r="C616" s="141"/>
      <c r="D616" s="141"/>
      <c r="E616" s="141"/>
      <c r="F616" s="141"/>
      <c r="G616" s="141"/>
      <c r="H616" s="141"/>
      <c r="I616" s="141"/>
      <c r="J616" s="141"/>
      <c r="K616" s="141"/>
      <c r="L616" s="141"/>
      <c r="M616" s="141"/>
      <c r="N616" s="141"/>
      <c r="O616" s="141"/>
      <c r="P616" s="141"/>
      <c r="Q616" s="141"/>
      <c r="R616" s="141"/>
      <c r="S616" s="141"/>
      <c r="T616" s="141"/>
      <c r="U616" s="141"/>
      <c r="V616" s="141"/>
      <c r="W616" s="141"/>
      <c r="X616" s="141"/>
      <c r="Y616" s="141"/>
      <c r="Z616" s="141"/>
    </row>
    <row r="617" spans="1:26" ht="15" thickBot="1" x14ac:dyDescent="0.35">
      <c r="A617" s="141"/>
      <c r="B617" s="141"/>
      <c r="C617" s="141"/>
      <c r="D617" s="141"/>
      <c r="E617" s="141"/>
      <c r="F617" s="141"/>
      <c r="G617" s="141"/>
      <c r="H617" s="141"/>
      <c r="I617" s="141"/>
      <c r="J617" s="141"/>
      <c r="K617" s="141"/>
      <c r="L617" s="141"/>
      <c r="M617" s="141"/>
      <c r="N617" s="141"/>
      <c r="O617" s="141"/>
      <c r="P617" s="141"/>
      <c r="Q617" s="141"/>
      <c r="R617" s="141"/>
      <c r="S617" s="141"/>
      <c r="T617" s="141"/>
      <c r="U617" s="141"/>
      <c r="V617" s="141"/>
      <c r="W617" s="141"/>
      <c r="X617" s="141"/>
      <c r="Y617" s="141"/>
      <c r="Z617" s="141"/>
    </row>
    <row r="618" spans="1:26" ht="15" thickBot="1" x14ac:dyDescent="0.35">
      <c r="A618" s="141"/>
      <c r="B618" s="141"/>
      <c r="C618" s="141"/>
      <c r="D618" s="141"/>
      <c r="E618" s="141"/>
      <c r="F618" s="141"/>
      <c r="G618" s="141"/>
      <c r="H618" s="141"/>
      <c r="I618" s="141"/>
      <c r="J618" s="141"/>
      <c r="K618" s="141"/>
      <c r="L618" s="141"/>
      <c r="M618" s="141"/>
      <c r="N618" s="141"/>
      <c r="O618" s="141"/>
      <c r="P618" s="141"/>
      <c r="Q618" s="141"/>
      <c r="R618" s="141"/>
      <c r="S618" s="141"/>
      <c r="T618" s="141"/>
      <c r="U618" s="141"/>
      <c r="V618" s="141"/>
      <c r="W618" s="141"/>
      <c r="X618" s="141"/>
      <c r="Y618" s="141"/>
      <c r="Z618" s="141"/>
    </row>
    <row r="619" spans="1:26" ht="15" thickBot="1" x14ac:dyDescent="0.35">
      <c r="A619" s="141"/>
      <c r="B619" s="141"/>
      <c r="C619" s="141"/>
      <c r="D619" s="141"/>
      <c r="E619" s="141"/>
      <c r="F619" s="141"/>
      <c r="G619" s="141"/>
      <c r="H619" s="141"/>
      <c r="I619" s="141"/>
      <c r="J619" s="141"/>
      <c r="K619" s="141"/>
      <c r="L619" s="141"/>
      <c r="M619" s="141"/>
      <c r="N619" s="141"/>
      <c r="O619" s="141"/>
      <c r="P619" s="141"/>
      <c r="Q619" s="141"/>
      <c r="R619" s="141"/>
      <c r="S619" s="141"/>
      <c r="T619" s="141"/>
      <c r="U619" s="141"/>
      <c r="V619" s="141"/>
      <c r="W619" s="141"/>
      <c r="X619" s="141"/>
      <c r="Y619" s="141"/>
      <c r="Z619" s="141"/>
    </row>
    <row r="620" spans="1:26" ht="15" thickBot="1" x14ac:dyDescent="0.35">
      <c r="A620" s="141"/>
      <c r="B620" s="141"/>
      <c r="C620" s="141"/>
      <c r="D620" s="141"/>
      <c r="E620" s="141"/>
      <c r="F620" s="141"/>
      <c r="G620" s="141"/>
      <c r="H620" s="141"/>
      <c r="I620" s="141"/>
      <c r="J620" s="141"/>
      <c r="K620" s="141"/>
      <c r="L620" s="141"/>
      <c r="M620" s="141"/>
      <c r="N620" s="141"/>
      <c r="O620" s="141"/>
      <c r="P620" s="141"/>
      <c r="Q620" s="141"/>
      <c r="R620" s="141"/>
      <c r="S620" s="141"/>
      <c r="T620" s="141"/>
      <c r="U620" s="141"/>
      <c r="V620" s="141"/>
      <c r="W620" s="141"/>
      <c r="X620" s="141"/>
      <c r="Y620" s="141"/>
      <c r="Z620" s="141"/>
    </row>
    <row r="621" spans="1:26" ht="15" thickBot="1" x14ac:dyDescent="0.35">
      <c r="A621" s="141"/>
      <c r="B621" s="141"/>
      <c r="C621" s="141"/>
      <c r="D621" s="141"/>
      <c r="E621" s="141"/>
      <c r="F621" s="141"/>
      <c r="G621" s="141"/>
      <c r="H621" s="141"/>
      <c r="I621" s="141"/>
      <c r="J621" s="141"/>
      <c r="K621" s="141"/>
      <c r="L621" s="141"/>
      <c r="M621" s="141"/>
      <c r="N621" s="141"/>
      <c r="O621" s="141"/>
      <c r="P621" s="141"/>
      <c r="Q621" s="141"/>
      <c r="R621" s="141"/>
      <c r="S621" s="141"/>
      <c r="T621" s="141"/>
      <c r="U621" s="141"/>
      <c r="V621" s="141"/>
      <c r="W621" s="141"/>
      <c r="X621" s="141"/>
      <c r="Y621" s="141"/>
      <c r="Z621" s="141"/>
    </row>
    <row r="622" spans="1:26" ht="15" thickBot="1" x14ac:dyDescent="0.35">
      <c r="A622" s="141"/>
      <c r="B622" s="141"/>
      <c r="C622" s="141"/>
      <c r="D622" s="141"/>
      <c r="E622" s="141"/>
      <c r="F622" s="141"/>
      <c r="G622" s="141"/>
      <c r="H622" s="141"/>
      <c r="I622" s="141"/>
      <c r="J622" s="141"/>
      <c r="K622" s="141"/>
      <c r="L622" s="141"/>
      <c r="M622" s="141"/>
      <c r="N622" s="141"/>
      <c r="O622" s="141"/>
      <c r="P622" s="141"/>
      <c r="Q622" s="141"/>
      <c r="R622" s="141"/>
      <c r="S622" s="141"/>
      <c r="T622" s="141"/>
      <c r="U622" s="141"/>
      <c r="V622" s="141"/>
      <c r="W622" s="141"/>
      <c r="X622" s="141"/>
      <c r="Y622" s="141"/>
      <c r="Z622" s="141"/>
    </row>
    <row r="623" spans="1:26" ht="15" thickBot="1" x14ac:dyDescent="0.35">
      <c r="A623" s="141"/>
      <c r="B623" s="141"/>
      <c r="C623" s="141"/>
      <c r="D623" s="141"/>
      <c r="E623" s="141"/>
      <c r="F623" s="141"/>
      <c r="G623" s="141"/>
      <c r="H623" s="141"/>
      <c r="I623" s="141"/>
      <c r="J623" s="141"/>
      <c r="K623" s="141"/>
      <c r="L623" s="141"/>
      <c r="M623" s="141"/>
      <c r="N623" s="141"/>
      <c r="O623" s="141"/>
      <c r="P623" s="141"/>
      <c r="Q623" s="141"/>
      <c r="R623" s="141"/>
      <c r="S623" s="141"/>
      <c r="T623" s="141"/>
      <c r="U623" s="141"/>
      <c r="V623" s="141"/>
      <c r="W623" s="141"/>
      <c r="X623" s="141"/>
      <c r="Y623" s="141"/>
      <c r="Z623" s="141"/>
    </row>
    <row r="624" spans="1:26" ht="15" thickBot="1" x14ac:dyDescent="0.35">
      <c r="A624" s="141"/>
      <c r="B624" s="141"/>
      <c r="C624" s="141"/>
      <c r="D624" s="141"/>
      <c r="E624" s="141"/>
      <c r="F624" s="141"/>
      <c r="G624" s="141"/>
      <c r="H624" s="141"/>
      <c r="I624" s="141"/>
      <c r="J624" s="141"/>
      <c r="K624" s="141"/>
      <c r="L624" s="141"/>
      <c r="M624" s="141"/>
      <c r="N624" s="141"/>
      <c r="O624" s="141"/>
      <c r="P624" s="141"/>
      <c r="Q624" s="141"/>
      <c r="R624" s="141"/>
      <c r="S624" s="141"/>
      <c r="T624" s="141"/>
      <c r="U624" s="141"/>
      <c r="V624" s="141"/>
      <c r="W624" s="141"/>
      <c r="X624" s="141"/>
      <c r="Y624" s="141"/>
      <c r="Z624" s="141"/>
    </row>
    <row r="625" spans="1:26" ht="15" thickBot="1" x14ac:dyDescent="0.35">
      <c r="A625" s="141"/>
      <c r="B625" s="141"/>
      <c r="C625" s="141"/>
      <c r="D625" s="141"/>
      <c r="E625" s="141"/>
      <c r="F625" s="141"/>
      <c r="G625" s="141"/>
      <c r="H625" s="141"/>
      <c r="I625" s="141"/>
      <c r="J625" s="141"/>
      <c r="K625" s="141"/>
      <c r="L625" s="141"/>
      <c r="M625" s="141"/>
      <c r="N625" s="141"/>
      <c r="O625" s="141"/>
      <c r="P625" s="141"/>
      <c r="Q625" s="141"/>
      <c r="R625" s="141"/>
      <c r="S625" s="141"/>
      <c r="T625" s="141"/>
      <c r="U625" s="141"/>
      <c r="V625" s="141"/>
      <c r="W625" s="141"/>
      <c r="X625" s="141"/>
      <c r="Y625" s="141"/>
      <c r="Z625" s="141"/>
    </row>
    <row r="626" spans="1:26" ht="15" thickBot="1" x14ac:dyDescent="0.35">
      <c r="A626" s="141"/>
      <c r="B626" s="141"/>
      <c r="C626" s="141"/>
      <c r="D626" s="141"/>
      <c r="E626" s="141"/>
      <c r="F626" s="141"/>
      <c r="G626" s="141"/>
      <c r="H626" s="141"/>
      <c r="I626" s="141"/>
      <c r="J626" s="141"/>
      <c r="K626" s="141"/>
      <c r="L626" s="141"/>
      <c r="M626" s="141"/>
      <c r="N626" s="141"/>
      <c r="O626" s="141"/>
      <c r="P626" s="141"/>
      <c r="Q626" s="141"/>
      <c r="R626" s="141"/>
      <c r="S626" s="141"/>
      <c r="T626" s="141"/>
      <c r="U626" s="141"/>
      <c r="V626" s="141"/>
      <c r="W626" s="141"/>
      <c r="X626" s="141"/>
      <c r="Y626" s="141"/>
      <c r="Z626" s="141"/>
    </row>
    <row r="627" spans="1:26" ht="15" thickBot="1" x14ac:dyDescent="0.35">
      <c r="A627" s="141"/>
      <c r="B627" s="141"/>
      <c r="C627" s="141"/>
      <c r="D627" s="141"/>
      <c r="E627" s="141"/>
      <c r="F627" s="141"/>
      <c r="G627" s="141"/>
      <c r="H627" s="141"/>
      <c r="I627" s="141"/>
      <c r="J627" s="141"/>
      <c r="K627" s="141"/>
      <c r="L627" s="141"/>
      <c r="M627" s="141"/>
      <c r="N627" s="141"/>
      <c r="O627" s="141"/>
      <c r="P627" s="141"/>
      <c r="Q627" s="141"/>
      <c r="R627" s="141"/>
      <c r="S627" s="141"/>
      <c r="T627" s="141"/>
      <c r="U627" s="141"/>
      <c r="V627" s="141"/>
      <c r="W627" s="141"/>
      <c r="X627" s="141"/>
      <c r="Y627" s="141"/>
      <c r="Z627" s="141"/>
    </row>
    <row r="628" spans="1:26" ht="15" thickBot="1" x14ac:dyDescent="0.35">
      <c r="A628" s="141"/>
      <c r="B628" s="141"/>
      <c r="C628" s="141"/>
      <c r="D628" s="141"/>
      <c r="E628" s="141"/>
      <c r="F628" s="141"/>
      <c r="G628" s="141"/>
      <c r="H628" s="141"/>
      <c r="I628" s="141"/>
      <c r="J628" s="141"/>
      <c r="K628" s="141"/>
      <c r="L628" s="141"/>
      <c r="M628" s="141"/>
      <c r="N628" s="141"/>
      <c r="O628" s="141"/>
      <c r="P628" s="141"/>
      <c r="Q628" s="141"/>
      <c r="R628" s="141"/>
      <c r="S628" s="141"/>
      <c r="T628" s="141"/>
      <c r="U628" s="141"/>
      <c r="V628" s="141"/>
      <c r="W628" s="141"/>
      <c r="X628" s="141"/>
      <c r="Y628" s="141"/>
      <c r="Z628" s="141"/>
    </row>
    <row r="629" spans="1:26" ht="15" thickBot="1" x14ac:dyDescent="0.35">
      <c r="A629" s="141"/>
      <c r="B629" s="141"/>
      <c r="C629" s="141"/>
      <c r="D629" s="141"/>
      <c r="E629" s="141"/>
      <c r="F629" s="141"/>
      <c r="G629" s="141"/>
      <c r="H629" s="141"/>
      <c r="I629" s="141"/>
      <c r="J629" s="141"/>
      <c r="K629" s="141"/>
      <c r="L629" s="141"/>
      <c r="M629" s="141"/>
      <c r="N629" s="141"/>
      <c r="O629" s="141"/>
      <c r="P629" s="141"/>
      <c r="Q629" s="141"/>
      <c r="R629" s="141"/>
      <c r="S629" s="141"/>
      <c r="T629" s="141"/>
      <c r="U629" s="141"/>
      <c r="V629" s="141"/>
      <c r="W629" s="141"/>
      <c r="X629" s="141"/>
      <c r="Y629" s="141"/>
      <c r="Z629" s="141"/>
    </row>
    <row r="630" spans="1:26" ht="15" thickBot="1" x14ac:dyDescent="0.35">
      <c r="A630" s="141"/>
      <c r="B630" s="141"/>
      <c r="C630" s="141"/>
      <c r="D630" s="141"/>
      <c r="E630" s="141"/>
      <c r="F630" s="141"/>
      <c r="G630" s="141"/>
      <c r="H630" s="141"/>
      <c r="I630" s="141"/>
      <c r="J630" s="141"/>
      <c r="K630" s="141"/>
      <c r="L630" s="141"/>
      <c r="M630" s="141"/>
      <c r="N630" s="141"/>
      <c r="O630" s="141"/>
      <c r="P630" s="141"/>
      <c r="Q630" s="141"/>
      <c r="R630" s="141"/>
      <c r="S630" s="141"/>
      <c r="T630" s="141"/>
      <c r="U630" s="141"/>
      <c r="V630" s="141"/>
      <c r="W630" s="141"/>
      <c r="X630" s="141"/>
      <c r="Y630" s="141"/>
      <c r="Z630" s="141"/>
    </row>
    <row r="631" spans="1:26" ht="15" thickBot="1" x14ac:dyDescent="0.35">
      <c r="A631" s="141"/>
      <c r="B631" s="141"/>
      <c r="C631" s="141"/>
      <c r="D631" s="141"/>
      <c r="E631" s="141"/>
      <c r="F631" s="141"/>
      <c r="G631" s="141"/>
      <c r="H631" s="141"/>
      <c r="I631" s="141"/>
      <c r="J631" s="141"/>
      <c r="K631" s="141"/>
      <c r="L631" s="141"/>
      <c r="M631" s="141"/>
      <c r="N631" s="141"/>
      <c r="O631" s="141"/>
      <c r="P631" s="141"/>
      <c r="Q631" s="141"/>
      <c r="R631" s="141"/>
      <c r="S631" s="141"/>
      <c r="T631" s="141"/>
      <c r="U631" s="141"/>
      <c r="V631" s="141"/>
      <c r="W631" s="141"/>
      <c r="X631" s="141"/>
      <c r="Y631" s="141"/>
      <c r="Z631" s="141"/>
    </row>
    <row r="632" spans="1:26" ht="15" thickBot="1" x14ac:dyDescent="0.35">
      <c r="A632" s="141"/>
      <c r="B632" s="141"/>
      <c r="C632" s="141"/>
      <c r="D632" s="141"/>
      <c r="E632" s="141"/>
      <c r="F632" s="141"/>
      <c r="G632" s="141"/>
      <c r="H632" s="141"/>
      <c r="I632" s="141"/>
      <c r="J632" s="141"/>
      <c r="K632" s="141"/>
      <c r="L632" s="141"/>
      <c r="M632" s="141"/>
      <c r="N632" s="141"/>
      <c r="O632" s="141"/>
      <c r="P632" s="141"/>
      <c r="Q632" s="141"/>
      <c r="R632" s="141"/>
      <c r="S632" s="141"/>
      <c r="T632" s="141"/>
      <c r="U632" s="141"/>
      <c r="V632" s="141"/>
      <c r="W632" s="141"/>
      <c r="X632" s="141"/>
      <c r="Y632" s="141"/>
      <c r="Z632" s="141"/>
    </row>
    <row r="633" spans="1:26" ht="15" thickBot="1" x14ac:dyDescent="0.35">
      <c r="A633" s="141"/>
      <c r="B633" s="141"/>
      <c r="C633" s="141"/>
      <c r="D633" s="141"/>
      <c r="E633" s="141"/>
      <c r="F633" s="141"/>
      <c r="G633" s="141"/>
      <c r="H633" s="141"/>
      <c r="I633" s="141"/>
      <c r="J633" s="141"/>
      <c r="K633" s="141"/>
      <c r="L633" s="141"/>
      <c r="M633" s="141"/>
      <c r="N633" s="141"/>
      <c r="O633" s="141"/>
      <c r="P633" s="141"/>
      <c r="Q633" s="141"/>
      <c r="R633" s="141"/>
      <c r="S633" s="141"/>
      <c r="T633" s="141"/>
      <c r="U633" s="141"/>
      <c r="V633" s="141"/>
      <c r="W633" s="141"/>
      <c r="X633" s="141"/>
      <c r="Y633" s="141"/>
      <c r="Z633" s="141"/>
    </row>
    <row r="634" spans="1:26" ht="15" thickBot="1" x14ac:dyDescent="0.35">
      <c r="A634" s="141"/>
      <c r="B634" s="141"/>
      <c r="C634" s="141"/>
      <c r="D634" s="141"/>
      <c r="E634" s="141"/>
      <c r="F634" s="141"/>
      <c r="G634" s="141"/>
      <c r="H634" s="141"/>
      <c r="I634" s="141"/>
      <c r="J634" s="141"/>
      <c r="K634" s="141"/>
      <c r="L634" s="141"/>
      <c r="M634" s="141"/>
      <c r="N634" s="141"/>
      <c r="O634" s="141"/>
      <c r="P634" s="141"/>
      <c r="Q634" s="141"/>
      <c r="R634" s="141"/>
      <c r="S634" s="141"/>
      <c r="T634" s="141"/>
      <c r="U634" s="141"/>
      <c r="V634" s="141"/>
      <c r="W634" s="141"/>
      <c r="X634" s="141"/>
      <c r="Y634" s="141"/>
      <c r="Z634" s="141"/>
    </row>
    <row r="635" spans="1:26" ht="15" thickBot="1" x14ac:dyDescent="0.35">
      <c r="A635" s="141"/>
      <c r="B635" s="141"/>
      <c r="C635" s="141"/>
      <c r="D635" s="141"/>
      <c r="E635" s="141"/>
      <c r="F635" s="141"/>
      <c r="G635" s="141"/>
      <c r="H635" s="141"/>
      <c r="I635" s="141"/>
      <c r="J635" s="141"/>
      <c r="K635" s="141"/>
      <c r="L635" s="141"/>
      <c r="M635" s="141"/>
      <c r="N635" s="141"/>
      <c r="O635" s="141"/>
      <c r="P635" s="141"/>
      <c r="Q635" s="141"/>
      <c r="R635" s="141"/>
      <c r="S635" s="141"/>
      <c r="T635" s="141"/>
      <c r="U635" s="141"/>
      <c r="V635" s="141"/>
      <c r="W635" s="141"/>
      <c r="X635" s="141"/>
      <c r="Y635" s="141"/>
      <c r="Z635" s="141"/>
    </row>
    <row r="636" spans="1:26" ht="15" thickBot="1" x14ac:dyDescent="0.35">
      <c r="A636" s="141"/>
      <c r="B636" s="141"/>
      <c r="C636" s="141"/>
      <c r="D636" s="141"/>
      <c r="E636" s="141"/>
      <c r="F636" s="141"/>
      <c r="G636" s="141"/>
      <c r="H636" s="141"/>
      <c r="I636" s="141"/>
      <c r="J636" s="141"/>
      <c r="K636" s="141"/>
      <c r="L636" s="141"/>
      <c r="M636" s="141"/>
      <c r="N636" s="141"/>
      <c r="O636" s="141"/>
      <c r="P636" s="141"/>
      <c r="Q636" s="141"/>
      <c r="R636" s="141"/>
      <c r="S636" s="141"/>
      <c r="T636" s="141"/>
      <c r="U636" s="141"/>
      <c r="V636" s="141"/>
      <c r="W636" s="141"/>
      <c r="X636" s="141"/>
      <c r="Y636" s="141"/>
      <c r="Z636" s="141"/>
    </row>
    <row r="637" spans="1:26" ht="15" thickBot="1" x14ac:dyDescent="0.35">
      <c r="A637" s="141"/>
      <c r="B637" s="141"/>
      <c r="C637" s="141"/>
      <c r="D637" s="141"/>
      <c r="E637" s="141"/>
      <c r="F637" s="141"/>
      <c r="G637" s="141"/>
      <c r="H637" s="141"/>
      <c r="I637" s="141"/>
      <c r="J637" s="141"/>
      <c r="K637" s="141"/>
      <c r="L637" s="141"/>
      <c r="M637" s="141"/>
      <c r="N637" s="141"/>
      <c r="O637" s="141"/>
      <c r="P637" s="141"/>
      <c r="Q637" s="141"/>
      <c r="R637" s="141"/>
      <c r="S637" s="141"/>
      <c r="T637" s="141"/>
      <c r="U637" s="141"/>
      <c r="V637" s="141"/>
      <c r="W637" s="141"/>
      <c r="X637" s="141"/>
      <c r="Y637" s="141"/>
      <c r="Z637" s="141"/>
    </row>
    <row r="638" spans="1:26" ht="15" thickBot="1" x14ac:dyDescent="0.35">
      <c r="A638" s="141"/>
      <c r="B638" s="141"/>
      <c r="C638" s="141"/>
      <c r="D638" s="141"/>
      <c r="E638" s="141"/>
      <c r="F638" s="141"/>
      <c r="G638" s="141"/>
      <c r="H638" s="141"/>
      <c r="I638" s="141"/>
      <c r="J638" s="141"/>
      <c r="K638" s="141"/>
      <c r="L638" s="141"/>
      <c r="M638" s="141"/>
      <c r="N638" s="141"/>
      <c r="O638" s="141"/>
      <c r="P638" s="141"/>
      <c r="Q638" s="141"/>
      <c r="R638" s="141"/>
      <c r="S638" s="141"/>
      <c r="T638" s="141"/>
      <c r="U638" s="141"/>
      <c r="V638" s="141"/>
      <c r="W638" s="141"/>
      <c r="X638" s="141"/>
      <c r="Y638" s="141"/>
      <c r="Z638" s="141"/>
    </row>
    <row r="639" spans="1:26" ht="15" thickBot="1" x14ac:dyDescent="0.35">
      <c r="A639" s="141"/>
      <c r="B639" s="141"/>
      <c r="C639" s="141"/>
      <c r="D639" s="141"/>
      <c r="E639" s="141"/>
      <c r="F639" s="141"/>
      <c r="G639" s="141"/>
      <c r="H639" s="141"/>
      <c r="I639" s="141"/>
      <c r="J639" s="141"/>
      <c r="K639" s="141"/>
      <c r="L639" s="141"/>
      <c r="M639" s="141"/>
      <c r="N639" s="141"/>
      <c r="O639" s="141"/>
      <c r="P639" s="141"/>
      <c r="Q639" s="141"/>
      <c r="R639" s="141"/>
      <c r="S639" s="141"/>
      <c r="T639" s="141"/>
      <c r="U639" s="141"/>
      <c r="V639" s="141"/>
      <c r="W639" s="141"/>
      <c r="X639" s="141"/>
      <c r="Y639" s="141"/>
      <c r="Z639" s="141"/>
    </row>
    <row r="640" spans="1:26" ht="15" thickBot="1" x14ac:dyDescent="0.35">
      <c r="A640" s="141"/>
      <c r="B640" s="141"/>
      <c r="C640" s="141"/>
      <c r="D640" s="141"/>
      <c r="E640" s="141"/>
      <c r="F640" s="141"/>
      <c r="G640" s="141"/>
      <c r="H640" s="141"/>
      <c r="I640" s="141"/>
      <c r="J640" s="141"/>
      <c r="K640" s="141"/>
      <c r="L640" s="141"/>
      <c r="M640" s="141"/>
      <c r="N640" s="141"/>
      <c r="O640" s="141"/>
      <c r="P640" s="141"/>
      <c r="Q640" s="141"/>
      <c r="R640" s="141"/>
      <c r="S640" s="141"/>
      <c r="T640" s="141"/>
      <c r="U640" s="141"/>
      <c r="V640" s="141"/>
      <c r="W640" s="141"/>
      <c r="X640" s="141"/>
      <c r="Y640" s="141"/>
      <c r="Z640" s="141"/>
    </row>
    <row r="641" spans="1:26" ht="15" thickBot="1" x14ac:dyDescent="0.35">
      <c r="A641" s="141"/>
      <c r="B641" s="141"/>
      <c r="C641" s="141"/>
      <c r="D641" s="141"/>
      <c r="E641" s="141"/>
      <c r="F641" s="141"/>
      <c r="G641" s="141"/>
      <c r="H641" s="141"/>
      <c r="I641" s="141"/>
      <c r="J641" s="141"/>
      <c r="K641" s="141"/>
      <c r="L641" s="141"/>
      <c r="M641" s="141"/>
      <c r="N641" s="141"/>
      <c r="O641" s="141"/>
      <c r="P641" s="141"/>
      <c r="Q641" s="141"/>
      <c r="R641" s="141"/>
      <c r="S641" s="141"/>
      <c r="T641" s="141"/>
      <c r="U641" s="141"/>
      <c r="V641" s="141"/>
      <c r="W641" s="141"/>
      <c r="X641" s="141"/>
      <c r="Y641" s="141"/>
      <c r="Z641" s="141"/>
    </row>
    <row r="642" spans="1:26" ht="15" thickBot="1" x14ac:dyDescent="0.35">
      <c r="A642" s="141"/>
      <c r="B642" s="141"/>
      <c r="C642" s="141"/>
      <c r="D642" s="141"/>
      <c r="E642" s="141"/>
      <c r="F642" s="141"/>
      <c r="G642" s="141"/>
      <c r="H642" s="141"/>
      <c r="I642" s="141"/>
      <c r="J642" s="141"/>
      <c r="K642" s="141"/>
      <c r="L642" s="141"/>
      <c r="M642" s="141"/>
      <c r="N642" s="141"/>
      <c r="O642" s="141"/>
      <c r="P642" s="141"/>
      <c r="Q642" s="141"/>
      <c r="R642" s="141"/>
      <c r="S642" s="141"/>
      <c r="T642" s="141"/>
      <c r="U642" s="141"/>
      <c r="V642" s="141"/>
      <c r="W642" s="141"/>
      <c r="X642" s="141"/>
      <c r="Y642" s="141"/>
      <c r="Z642" s="141"/>
    </row>
    <row r="643" spans="1:26" ht="15" thickBot="1" x14ac:dyDescent="0.35">
      <c r="A643" s="141"/>
      <c r="B643" s="141"/>
      <c r="C643" s="141"/>
      <c r="D643" s="141"/>
      <c r="E643" s="141"/>
      <c r="F643" s="141"/>
      <c r="G643" s="141"/>
      <c r="H643" s="141"/>
      <c r="I643" s="141"/>
      <c r="J643" s="141"/>
      <c r="K643" s="141"/>
      <c r="L643" s="141"/>
      <c r="M643" s="141"/>
      <c r="N643" s="141"/>
      <c r="O643" s="141"/>
      <c r="P643" s="141"/>
      <c r="Q643" s="141"/>
      <c r="R643" s="141"/>
      <c r="S643" s="141"/>
      <c r="T643" s="141"/>
      <c r="U643" s="141"/>
      <c r="V643" s="141"/>
      <c r="W643" s="141"/>
      <c r="X643" s="141"/>
      <c r="Y643" s="141"/>
      <c r="Z643" s="141"/>
    </row>
    <row r="644" spans="1:26" ht="15" thickBot="1" x14ac:dyDescent="0.35">
      <c r="A644" s="141"/>
      <c r="B644" s="141"/>
      <c r="C644" s="141"/>
      <c r="D644" s="141"/>
      <c r="E644" s="141"/>
      <c r="F644" s="141"/>
      <c r="G644" s="141"/>
      <c r="H644" s="141"/>
      <c r="I644" s="141"/>
      <c r="J644" s="141"/>
      <c r="K644" s="141"/>
      <c r="L644" s="141"/>
      <c r="M644" s="141"/>
      <c r="N644" s="141"/>
      <c r="O644" s="141"/>
      <c r="P644" s="141"/>
      <c r="Q644" s="141"/>
      <c r="R644" s="141"/>
      <c r="S644" s="141"/>
      <c r="T644" s="141"/>
      <c r="U644" s="141"/>
      <c r="V644" s="141"/>
      <c r="W644" s="141"/>
      <c r="X644" s="141"/>
      <c r="Y644" s="141"/>
      <c r="Z644" s="141"/>
    </row>
    <row r="645" spans="1:26" ht="15" thickBot="1" x14ac:dyDescent="0.35">
      <c r="A645" s="141"/>
      <c r="B645" s="141"/>
      <c r="C645" s="141"/>
      <c r="D645" s="141"/>
      <c r="E645" s="141"/>
      <c r="F645" s="141"/>
      <c r="G645" s="141"/>
      <c r="H645" s="141"/>
      <c r="I645" s="141"/>
      <c r="J645" s="141"/>
      <c r="K645" s="141"/>
      <c r="L645" s="141"/>
      <c r="M645" s="141"/>
      <c r="N645" s="141"/>
      <c r="O645" s="141"/>
      <c r="P645" s="141"/>
      <c r="Q645" s="141"/>
      <c r="R645" s="141"/>
      <c r="S645" s="141"/>
      <c r="T645" s="141"/>
      <c r="U645" s="141"/>
      <c r="V645" s="141"/>
      <c r="W645" s="141"/>
      <c r="X645" s="141"/>
      <c r="Y645" s="141"/>
      <c r="Z645" s="141"/>
    </row>
    <row r="646" spans="1:26" ht="15" thickBot="1" x14ac:dyDescent="0.35">
      <c r="A646" s="141"/>
      <c r="B646" s="141"/>
      <c r="C646" s="141"/>
      <c r="D646" s="141"/>
      <c r="E646" s="141"/>
      <c r="F646" s="141"/>
      <c r="G646" s="141"/>
      <c r="H646" s="141"/>
      <c r="I646" s="141"/>
      <c r="J646" s="141"/>
      <c r="K646" s="141"/>
      <c r="L646" s="141"/>
      <c r="M646" s="141"/>
      <c r="N646" s="141"/>
      <c r="O646" s="141"/>
      <c r="P646" s="141"/>
      <c r="Q646" s="141"/>
      <c r="R646" s="141"/>
      <c r="S646" s="141"/>
      <c r="T646" s="141"/>
      <c r="U646" s="141"/>
      <c r="V646" s="141"/>
      <c r="W646" s="141"/>
      <c r="X646" s="141"/>
      <c r="Y646" s="141"/>
      <c r="Z646" s="141"/>
    </row>
    <row r="647" spans="1:26" ht="15" thickBot="1" x14ac:dyDescent="0.35">
      <c r="A647" s="141"/>
      <c r="B647" s="141"/>
      <c r="C647" s="141"/>
      <c r="D647" s="141"/>
      <c r="E647" s="141"/>
      <c r="F647" s="141"/>
      <c r="G647" s="141"/>
      <c r="H647" s="141"/>
      <c r="I647" s="141"/>
      <c r="J647" s="141"/>
      <c r="K647" s="141"/>
      <c r="L647" s="141"/>
      <c r="M647" s="141"/>
      <c r="N647" s="141"/>
      <c r="O647" s="141"/>
      <c r="P647" s="141"/>
      <c r="Q647" s="141"/>
      <c r="R647" s="141"/>
      <c r="S647" s="141"/>
      <c r="T647" s="141"/>
      <c r="U647" s="141"/>
      <c r="V647" s="141"/>
      <c r="W647" s="141"/>
      <c r="X647" s="141"/>
      <c r="Y647" s="141"/>
      <c r="Z647" s="141"/>
    </row>
    <row r="648" spans="1:26" ht="15" thickBot="1" x14ac:dyDescent="0.35">
      <c r="A648" s="141"/>
      <c r="B648" s="141"/>
      <c r="C648" s="141"/>
      <c r="D648" s="141"/>
      <c r="E648" s="141"/>
      <c r="F648" s="141"/>
      <c r="G648" s="141"/>
      <c r="H648" s="141"/>
      <c r="I648" s="141"/>
      <c r="J648" s="141"/>
      <c r="K648" s="141"/>
      <c r="L648" s="141"/>
      <c r="M648" s="141"/>
      <c r="N648" s="141"/>
      <c r="O648" s="141"/>
      <c r="P648" s="141"/>
      <c r="Q648" s="141"/>
      <c r="R648" s="141"/>
      <c r="S648" s="141"/>
      <c r="T648" s="141"/>
      <c r="U648" s="141"/>
      <c r="V648" s="141"/>
      <c r="W648" s="141"/>
      <c r="X648" s="141"/>
      <c r="Y648" s="141"/>
      <c r="Z648" s="141"/>
    </row>
    <row r="649" spans="1:26" ht="15" thickBot="1" x14ac:dyDescent="0.35">
      <c r="A649" s="141"/>
      <c r="B649" s="141"/>
      <c r="C649" s="141"/>
      <c r="D649" s="141"/>
      <c r="E649" s="141"/>
      <c r="F649" s="141"/>
      <c r="G649" s="141"/>
      <c r="H649" s="141"/>
      <c r="I649" s="141"/>
      <c r="J649" s="141"/>
      <c r="K649" s="141"/>
      <c r="L649" s="141"/>
      <c r="M649" s="141"/>
      <c r="N649" s="141"/>
      <c r="O649" s="141"/>
      <c r="P649" s="141"/>
      <c r="Q649" s="141"/>
      <c r="R649" s="141"/>
      <c r="S649" s="141"/>
      <c r="T649" s="141"/>
      <c r="U649" s="141"/>
      <c r="V649" s="141"/>
      <c r="W649" s="141"/>
      <c r="X649" s="141"/>
      <c r="Y649" s="141"/>
      <c r="Z649" s="141"/>
    </row>
    <row r="650" spans="1:26" ht="15" thickBot="1" x14ac:dyDescent="0.35">
      <c r="A650" s="141"/>
      <c r="B650" s="141"/>
      <c r="C650" s="141"/>
      <c r="D650" s="141"/>
      <c r="E650" s="141"/>
      <c r="F650" s="141"/>
      <c r="G650" s="141"/>
      <c r="H650" s="141"/>
      <c r="I650" s="141"/>
      <c r="J650" s="141"/>
      <c r="K650" s="141"/>
      <c r="L650" s="141"/>
      <c r="M650" s="141"/>
      <c r="N650" s="141"/>
      <c r="O650" s="141"/>
      <c r="P650" s="141"/>
      <c r="Q650" s="141"/>
      <c r="R650" s="141"/>
      <c r="S650" s="141"/>
      <c r="T650" s="141"/>
      <c r="U650" s="141"/>
      <c r="V650" s="141"/>
      <c r="W650" s="141"/>
      <c r="X650" s="141"/>
      <c r="Y650" s="141"/>
      <c r="Z650" s="141"/>
    </row>
    <row r="651" spans="1:26" ht="15" thickBot="1" x14ac:dyDescent="0.35">
      <c r="A651" s="141"/>
      <c r="B651" s="141"/>
      <c r="C651" s="141"/>
      <c r="D651" s="141"/>
      <c r="E651" s="141"/>
      <c r="F651" s="141"/>
      <c r="G651" s="141"/>
      <c r="H651" s="141"/>
      <c r="I651" s="141"/>
      <c r="J651" s="141"/>
      <c r="K651" s="141"/>
      <c r="L651" s="141"/>
      <c r="M651" s="141"/>
      <c r="N651" s="141"/>
      <c r="O651" s="141"/>
      <c r="P651" s="141"/>
      <c r="Q651" s="141"/>
      <c r="R651" s="141"/>
      <c r="S651" s="141"/>
      <c r="T651" s="141"/>
      <c r="U651" s="141"/>
      <c r="V651" s="141"/>
      <c r="W651" s="141"/>
      <c r="X651" s="141"/>
      <c r="Y651" s="141"/>
      <c r="Z651" s="141"/>
    </row>
    <row r="652" spans="1:26" ht="15" thickBot="1" x14ac:dyDescent="0.35">
      <c r="A652" s="141"/>
      <c r="B652" s="141"/>
      <c r="C652" s="141"/>
      <c r="D652" s="141"/>
      <c r="E652" s="141"/>
      <c r="F652" s="141"/>
      <c r="G652" s="141"/>
      <c r="H652" s="141"/>
      <c r="I652" s="141"/>
      <c r="J652" s="141"/>
      <c r="K652" s="141"/>
      <c r="L652" s="141"/>
      <c r="M652" s="141"/>
      <c r="N652" s="141"/>
      <c r="O652" s="141"/>
      <c r="P652" s="141"/>
      <c r="Q652" s="141"/>
      <c r="R652" s="141"/>
      <c r="S652" s="141"/>
      <c r="T652" s="141"/>
      <c r="U652" s="141"/>
      <c r="V652" s="141"/>
      <c r="W652" s="141"/>
      <c r="X652" s="141"/>
      <c r="Y652" s="141"/>
      <c r="Z652" s="141"/>
    </row>
    <row r="653" spans="1:26" ht="15" thickBot="1" x14ac:dyDescent="0.35">
      <c r="A653" s="141"/>
      <c r="B653" s="141"/>
      <c r="C653" s="141"/>
      <c r="D653" s="141"/>
      <c r="E653" s="141"/>
      <c r="F653" s="141"/>
      <c r="G653" s="141"/>
      <c r="H653" s="141"/>
      <c r="I653" s="141"/>
      <c r="J653" s="141"/>
      <c r="K653" s="141"/>
      <c r="L653" s="141"/>
      <c r="M653" s="141"/>
      <c r="N653" s="141"/>
      <c r="O653" s="141"/>
      <c r="P653" s="141"/>
      <c r="Q653" s="141"/>
      <c r="R653" s="141"/>
      <c r="S653" s="141"/>
      <c r="T653" s="141"/>
      <c r="U653" s="141"/>
      <c r="V653" s="141"/>
      <c r="W653" s="141"/>
      <c r="X653" s="141"/>
      <c r="Y653" s="141"/>
      <c r="Z653" s="141"/>
    </row>
    <row r="654" spans="1:26" ht="15" thickBot="1" x14ac:dyDescent="0.35">
      <c r="A654" s="141"/>
      <c r="B654" s="141"/>
      <c r="C654" s="141"/>
      <c r="D654" s="141"/>
      <c r="E654" s="141"/>
      <c r="F654" s="141"/>
      <c r="G654" s="141"/>
      <c r="H654" s="141"/>
      <c r="I654" s="141"/>
      <c r="J654" s="141"/>
      <c r="K654" s="141"/>
      <c r="L654" s="141"/>
      <c r="M654" s="141"/>
      <c r="N654" s="141"/>
      <c r="O654" s="141"/>
      <c r="P654" s="141"/>
      <c r="Q654" s="141"/>
      <c r="R654" s="141"/>
      <c r="S654" s="141"/>
      <c r="T654" s="141"/>
      <c r="U654" s="141"/>
      <c r="V654" s="141"/>
      <c r="W654" s="141"/>
      <c r="X654" s="141"/>
      <c r="Y654" s="141"/>
      <c r="Z654" s="141"/>
    </row>
    <row r="655" spans="1:26" ht="15" thickBot="1" x14ac:dyDescent="0.35">
      <c r="A655" s="141"/>
      <c r="B655" s="141"/>
      <c r="C655" s="141"/>
      <c r="D655" s="141"/>
      <c r="E655" s="141"/>
      <c r="F655" s="141"/>
      <c r="G655" s="141"/>
      <c r="H655" s="141"/>
      <c r="I655" s="141"/>
      <c r="J655" s="141"/>
      <c r="K655" s="141"/>
      <c r="L655" s="141"/>
      <c r="M655" s="141"/>
      <c r="N655" s="141"/>
      <c r="O655" s="141"/>
      <c r="P655" s="141"/>
      <c r="Q655" s="141"/>
      <c r="R655" s="141"/>
      <c r="S655" s="141"/>
      <c r="T655" s="141"/>
      <c r="U655" s="141"/>
      <c r="V655" s="141"/>
      <c r="W655" s="141"/>
      <c r="X655" s="141"/>
      <c r="Y655" s="141"/>
      <c r="Z655" s="141"/>
    </row>
    <row r="656" spans="1:26" ht="15" thickBot="1" x14ac:dyDescent="0.35">
      <c r="A656" s="141"/>
      <c r="B656" s="141"/>
      <c r="C656" s="141"/>
      <c r="D656" s="141"/>
      <c r="E656" s="141"/>
      <c r="F656" s="141"/>
      <c r="G656" s="141"/>
      <c r="H656" s="141"/>
      <c r="I656" s="141"/>
      <c r="J656" s="141"/>
      <c r="K656" s="141"/>
      <c r="L656" s="141"/>
      <c r="M656" s="141"/>
      <c r="N656" s="141"/>
      <c r="O656" s="141"/>
      <c r="P656" s="141"/>
      <c r="Q656" s="141"/>
      <c r="R656" s="141"/>
      <c r="S656" s="141"/>
      <c r="T656" s="141"/>
      <c r="U656" s="141"/>
      <c r="V656" s="141"/>
      <c r="W656" s="141"/>
      <c r="X656" s="141"/>
      <c r="Y656" s="141"/>
      <c r="Z656" s="141"/>
    </row>
    <row r="657" spans="1:26" ht="15" thickBot="1" x14ac:dyDescent="0.35">
      <c r="A657" s="141"/>
      <c r="B657" s="141"/>
      <c r="C657" s="141"/>
      <c r="D657" s="141"/>
      <c r="E657" s="141"/>
      <c r="F657" s="141"/>
      <c r="G657" s="141"/>
      <c r="H657" s="141"/>
      <c r="I657" s="141"/>
      <c r="J657" s="141"/>
      <c r="K657" s="141"/>
      <c r="L657" s="141"/>
      <c r="M657" s="141"/>
      <c r="N657" s="141"/>
      <c r="O657" s="141"/>
      <c r="P657" s="141"/>
      <c r="Q657" s="141"/>
      <c r="R657" s="141"/>
      <c r="S657" s="141"/>
      <c r="T657" s="141"/>
      <c r="U657" s="141"/>
      <c r="V657" s="141"/>
      <c r="W657" s="141"/>
      <c r="X657" s="141"/>
      <c r="Y657" s="141"/>
      <c r="Z657" s="141"/>
    </row>
    <row r="658" spans="1:26" ht="15" thickBot="1" x14ac:dyDescent="0.35">
      <c r="A658" s="141"/>
      <c r="B658" s="141"/>
      <c r="C658" s="141"/>
      <c r="D658" s="141"/>
      <c r="E658" s="141"/>
      <c r="F658" s="141"/>
      <c r="G658" s="141"/>
      <c r="H658" s="141"/>
      <c r="I658" s="141"/>
      <c r="J658" s="141"/>
      <c r="K658" s="141"/>
      <c r="L658" s="141"/>
      <c r="M658" s="141"/>
      <c r="N658" s="141"/>
      <c r="O658" s="141"/>
      <c r="P658" s="141"/>
      <c r="Q658" s="141"/>
      <c r="R658" s="141"/>
      <c r="S658" s="141"/>
      <c r="T658" s="141"/>
      <c r="U658" s="141"/>
      <c r="V658" s="141"/>
      <c r="W658" s="141"/>
      <c r="X658" s="141"/>
      <c r="Y658" s="141"/>
      <c r="Z658" s="141"/>
    </row>
    <row r="659" spans="1:26" ht="15" thickBot="1" x14ac:dyDescent="0.35">
      <c r="A659" s="141"/>
      <c r="B659" s="141"/>
      <c r="C659" s="141"/>
      <c r="D659" s="141"/>
      <c r="E659" s="141"/>
      <c r="F659" s="141"/>
      <c r="G659" s="141"/>
      <c r="H659" s="141"/>
      <c r="I659" s="141"/>
      <c r="J659" s="141"/>
      <c r="K659" s="141"/>
      <c r="L659" s="141"/>
      <c r="M659" s="141"/>
      <c r="N659" s="141"/>
      <c r="O659" s="141"/>
      <c r="P659" s="141"/>
      <c r="Q659" s="141"/>
      <c r="R659" s="141"/>
      <c r="S659" s="141"/>
      <c r="T659" s="141"/>
      <c r="U659" s="141"/>
      <c r="V659" s="141"/>
      <c r="W659" s="141"/>
      <c r="X659" s="141"/>
      <c r="Y659" s="141"/>
      <c r="Z659" s="141"/>
    </row>
    <row r="660" spans="1:26" ht="15" thickBot="1" x14ac:dyDescent="0.35">
      <c r="A660" s="141"/>
      <c r="B660" s="141"/>
      <c r="C660" s="141"/>
      <c r="D660" s="141"/>
      <c r="E660" s="141"/>
      <c r="F660" s="141"/>
      <c r="G660" s="141"/>
      <c r="H660" s="141"/>
      <c r="I660" s="141"/>
      <c r="J660" s="141"/>
      <c r="K660" s="141"/>
      <c r="L660" s="141"/>
      <c r="M660" s="141"/>
      <c r="N660" s="141"/>
      <c r="O660" s="141"/>
      <c r="P660" s="141"/>
      <c r="Q660" s="141"/>
      <c r="R660" s="141"/>
      <c r="S660" s="141"/>
      <c r="T660" s="141"/>
      <c r="U660" s="141"/>
      <c r="V660" s="141"/>
      <c r="W660" s="141"/>
      <c r="X660" s="141"/>
      <c r="Y660" s="141"/>
      <c r="Z660" s="141"/>
    </row>
    <row r="661" spans="1:26" ht="15" thickBot="1" x14ac:dyDescent="0.35">
      <c r="A661" s="141"/>
      <c r="B661" s="141"/>
      <c r="C661" s="141"/>
      <c r="D661" s="141"/>
      <c r="E661" s="141"/>
      <c r="F661" s="141"/>
      <c r="G661" s="141"/>
      <c r="H661" s="141"/>
      <c r="I661" s="141"/>
      <c r="J661" s="141"/>
      <c r="K661" s="141"/>
      <c r="L661" s="141"/>
      <c r="M661" s="141"/>
      <c r="N661" s="141"/>
      <c r="O661" s="141"/>
      <c r="P661" s="141"/>
      <c r="Q661" s="141"/>
      <c r="R661" s="141"/>
      <c r="S661" s="141"/>
      <c r="T661" s="141"/>
      <c r="U661" s="141"/>
      <c r="V661" s="141"/>
      <c r="W661" s="141"/>
      <c r="X661" s="141"/>
      <c r="Y661" s="141"/>
      <c r="Z661" s="141"/>
    </row>
    <row r="662" spans="1:26" ht="15" thickBot="1" x14ac:dyDescent="0.35">
      <c r="A662" s="141"/>
      <c r="B662" s="141"/>
      <c r="C662" s="141"/>
      <c r="D662" s="141"/>
      <c r="E662" s="141"/>
      <c r="F662" s="141"/>
      <c r="G662" s="141"/>
      <c r="H662" s="141"/>
      <c r="I662" s="141"/>
      <c r="J662" s="141"/>
      <c r="K662" s="141"/>
      <c r="L662" s="141"/>
      <c r="M662" s="141"/>
      <c r="N662" s="141"/>
      <c r="O662" s="141"/>
      <c r="P662" s="141"/>
      <c r="Q662" s="141"/>
      <c r="R662" s="141"/>
      <c r="S662" s="141"/>
      <c r="T662" s="141"/>
      <c r="U662" s="141"/>
      <c r="V662" s="141"/>
      <c r="W662" s="141"/>
      <c r="X662" s="141"/>
      <c r="Y662" s="141"/>
      <c r="Z662" s="141"/>
    </row>
    <row r="663" spans="1:26" ht="15" thickBot="1" x14ac:dyDescent="0.35">
      <c r="A663" s="141"/>
      <c r="B663" s="141"/>
      <c r="C663" s="141"/>
      <c r="D663" s="141"/>
      <c r="E663" s="141"/>
      <c r="F663" s="141"/>
      <c r="G663" s="141"/>
      <c r="H663" s="141"/>
      <c r="I663" s="141"/>
      <c r="J663" s="141"/>
      <c r="K663" s="141"/>
      <c r="L663" s="141"/>
      <c r="M663" s="141"/>
      <c r="N663" s="141"/>
      <c r="O663" s="141"/>
      <c r="P663" s="141"/>
      <c r="Q663" s="141"/>
      <c r="R663" s="141"/>
      <c r="S663" s="141"/>
      <c r="T663" s="141"/>
      <c r="U663" s="141"/>
      <c r="V663" s="141"/>
      <c r="W663" s="141"/>
      <c r="X663" s="141"/>
      <c r="Y663" s="141"/>
      <c r="Z663" s="141"/>
    </row>
    <row r="664" spans="1:26" ht="15" thickBot="1" x14ac:dyDescent="0.35">
      <c r="A664" s="141"/>
      <c r="B664" s="141"/>
      <c r="C664" s="141"/>
      <c r="D664" s="141"/>
      <c r="E664" s="141"/>
      <c r="F664" s="141"/>
      <c r="G664" s="141"/>
      <c r="H664" s="141"/>
      <c r="I664" s="141"/>
      <c r="J664" s="141"/>
      <c r="K664" s="141"/>
      <c r="L664" s="141"/>
      <c r="M664" s="141"/>
      <c r="N664" s="141"/>
      <c r="O664" s="141"/>
      <c r="P664" s="141"/>
      <c r="Q664" s="141"/>
      <c r="R664" s="141"/>
      <c r="S664" s="141"/>
      <c r="T664" s="141"/>
      <c r="U664" s="141"/>
      <c r="V664" s="141"/>
      <c r="W664" s="141"/>
      <c r="X664" s="141"/>
      <c r="Y664" s="141"/>
      <c r="Z664" s="141"/>
    </row>
    <row r="665" spans="1:26" ht="15" thickBot="1" x14ac:dyDescent="0.35">
      <c r="A665" s="141"/>
      <c r="B665" s="141"/>
      <c r="C665" s="141"/>
      <c r="D665" s="141"/>
      <c r="E665" s="141"/>
      <c r="F665" s="141"/>
      <c r="G665" s="141"/>
      <c r="H665" s="141"/>
      <c r="I665" s="141"/>
      <c r="J665" s="141"/>
      <c r="K665" s="141"/>
      <c r="L665" s="141"/>
      <c r="M665" s="141"/>
      <c r="N665" s="141"/>
      <c r="O665" s="141"/>
      <c r="P665" s="141"/>
      <c r="Q665" s="141"/>
      <c r="R665" s="141"/>
      <c r="S665" s="141"/>
      <c r="T665" s="141"/>
      <c r="U665" s="141"/>
      <c r="V665" s="141"/>
      <c r="W665" s="141"/>
      <c r="X665" s="141"/>
      <c r="Y665" s="141"/>
      <c r="Z665" s="141"/>
    </row>
    <row r="666" spans="1:26" ht="15" thickBot="1" x14ac:dyDescent="0.35">
      <c r="A666" s="141"/>
      <c r="B666" s="141"/>
      <c r="C666" s="141"/>
      <c r="D666" s="141"/>
      <c r="E666" s="141"/>
      <c r="F666" s="141"/>
      <c r="G666" s="141"/>
      <c r="H666" s="141"/>
      <c r="I666" s="141"/>
      <c r="J666" s="141"/>
      <c r="K666" s="141"/>
      <c r="L666" s="141"/>
      <c r="M666" s="141"/>
      <c r="N666" s="141"/>
      <c r="O666" s="141"/>
      <c r="P666" s="141"/>
      <c r="Q666" s="141"/>
      <c r="R666" s="141"/>
      <c r="S666" s="141"/>
      <c r="T666" s="141"/>
      <c r="U666" s="141"/>
      <c r="V666" s="141"/>
      <c r="W666" s="141"/>
      <c r="X666" s="141"/>
      <c r="Y666" s="141"/>
      <c r="Z666" s="141"/>
    </row>
    <row r="667" spans="1:26" ht="15" thickBot="1" x14ac:dyDescent="0.35">
      <c r="A667" s="141"/>
      <c r="B667" s="141"/>
      <c r="C667" s="141"/>
      <c r="D667" s="141"/>
      <c r="E667" s="141"/>
      <c r="F667" s="141"/>
      <c r="G667" s="141"/>
      <c r="H667" s="141"/>
      <c r="I667" s="141"/>
      <c r="J667" s="141"/>
      <c r="K667" s="141"/>
      <c r="L667" s="141"/>
      <c r="M667" s="141"/>
      <c r="N667" s="141"/>
      <c r="O667" s="141"/>
      <c r="P667" s="141"/>
      <c r="Q667" s="141"/>
      <c r="R667" s="141"/>
      <c r="S667" s="141"/>
      <c r="T667" s="141"/>
      <c r="U667" s="141"/>
      <c r="V667" s="141"/>
      <c r="W667" s="141"/>
      <c r="X667" s="141"/>
      <c r="Y667" s="141"/>
      <c r="Z667" s="141"/>
    </row>
    <row r="668" spans="1:26" ht="15" thickBot="1" x14ac:dyDescent="0.35">
      <c r="A668" s="141"/>
      <c r="B668" s="141"/>
      <c r="C668" s="141"/>
      <c r="D668" s="141"/>
      <c r="E668" s="141"/>
      <c r="F668" s="141"/>
      <c r="G668" s="141"/>
      <c r="H668" s="141"/>
      <c r="I668" s="141"/>
      <c r="J668" s="141"/>
      <c r="K668" s="141"/>
      <c r="L668" s="141"/>
      <c r="M668" s="141"/>
      <c r="N668" s="141"/>
      <c r="O668" s="141"/>
      <c r="P668" s="141"/>
      <c r="Q668" s="141"/>
      <c r="R668" s="141"/>
      <c r="S668" s="141"/>
      <c r="T668" s="141"/>
      <c r="U668" s="141"/>
      <c r="V668" s="141"/>
      <c r="W668" s="141"/>
      <c r="X668" s="141"/>
      <c r="Y668" s="141"/>
      <c r="Z668" s="141"/>
    </row>
    <row r="669" spans="1:26" ht="15" thickBot="1" x14ac:dyDescent="0.35">
      <c r="A669" s="141"/>
      <c r="B669" s="141"/>
      <c r="C669" s="141"/>
      <c r="D669" s="141"/>
      <c r="E669" s="141"/>
      <c r="F669" s="141"/>
      <c r="G669" s="141"/>
      <c r="H669" s="141"/>
      <c r="I669" s="141"/>
      <c r="J669" s="141"/>
      <c r="K669" s="141"/>
      <c r="L669" s="141"/>
      <c r="M669" s="141"/>
      <c r="N669" s="141"/>
      <c r="O669" s="141"/>
      <c r="P669" s="141"/>
      <c r="Q669" s="141"/>
      <c r="R669" s="141"/>
      <c r="S669" s="141"/>
      <c r="T669" s="141"/>
      <c r="U669" s="141"/>
      <c r="V669" s="141"/>
      <c r="W669" s="141"/>
      <c r="X669" s="141"/>
      <c r="Y669" s="141"/>
      <c r="Z669" s="141"/>
    </row>
    <row r="670" spans="1:26" ht="15" thickBot="1" x14ac:dyDescent="0.35">
      <c r="A670" s="141"/>
      <c r="B670" s="141"/>
      <c r="C670" s="141"/>
      <c r="D670" s="141"/>
      <c r="E670" s="141"/>
      <c r="F670" s="141"/>
      <c r="G670" s="141"/>
      <c r="H670" s="141"/>
      <c r="I670" s="141"/>
      <c r="J670" s="141"/>
      <c r="K670" s="141"/>
      <c r="L670" s="141"/>
      <c r="M670" s="141"/>
      <c r="N670" s="141"/>
      <c r="O670" s="141"/>
      <c r="P670" s="141"/>
      <c r="Q670" s="141"/>
      <c r="R670" s="141"/>
      <c r="S670" s="141"/>
      <c r="T670" s="141"/>
      <c r="U670" s="141"/>
      <c r="V670" s="141"/>
      <c r="W670" s="141"/>
      <c r="X670" s="141"/>
      <c r="Y670" s="141"/>
      <c r="Z670" s="141"/>
    </row>
    <row r="671" spans="1:26" ht="15" thickBot="1" x14ac:dyDescent="0.35">
      <c r="A671" s="141"/>
      <c r="B671" s="141"/>
      <c r="C671" s="141"/>
      <c r="D671" s="141"/>
      <c r="E671" s="141"/>
      <c r="F671" s="141"/>
      <c r="G671" s="141"/>
      <c r="H671" s="141"/>
      <c r="I671" s="141"/>
      <c r="J671" s="141"/>
      <c r="K671" s="141"/>
      <c r="L671" s="141"/>
      <c r="M671" s="141"/>
      <c r="N671" s="141"/>
      <c r="O671" s="141"/>
      <c r="P671" s="141"/>
      <c r="Q671" s="141"/>
      <c r="R671" s="141"/>
      <c r="S671" s="141"/>
      <c r="T671" s="141"/>
      <c r="U671" s="141"/>
      <c r="V671" s="141"/>
      <c r="W671" s="141"/>
      <c r="X671" s="141"/>
      <c r="Y671" s="141"/>
      <c r="Z671" s="141"/>
    </row>
    <row r="672" spans="1:26" ht="15" thickBot="1" x14ac:dyDescent="0.35">
      <c r="A672" s="141"/>
      <c r="B672" s="141"/>
      <c r="C672" s="141"/>
      <c r="D672" s="141"/>
      <c r="E672" s="141"/>
      <c r="F672" s="141"/>
      <c r="G672" s="141"/>
      <c r="H672" s="141"/>
      <c r="I672" s="141"/>
      <c r="J672" s="141"/>
      <c r="K672" s="141"/>
      <c r="L672" s="141"/>
      <c r="M672" s="141"/>
      <c r="N672" s="141"/>
      <c r="O672" s="141"/>
      <c r="P672" s="141"/>
      <c r="Q672" s="141"/>
      <c r="R672" s="141"/>
      <c r="S672" s="141"/>
      <c r="T672" s="141"/>
      <c r="U672" s="141"/>
      <c r="V672" s="141"/>
      <c r="W672" s="141"/>
      <c r="X672" s="141"/>
      <c r="Y672" s="141"/>
      <c r="Z672" s="141"/>
    </row>
    <row r="673" spans="1:26" ht="15" thickBot="1" x14ac:dyDescent="0.35">
      <c r="A673" s="141"/>
      <c r="B673" s="141"/>
      <c r="C673" s="141"/>
      <c r="D673" s="141"/>
      <c r="E673" s="141"/>
      <c r="F673" s="141"/>
      <c r="G673" s="141"/>
      <c r="H673" s="141"/>
      <c r="I673" s="141"/>
      <c r="J673" s="141"/>
      <c r="K673" s="141"/>
      <c r="L673" s="141"/>
      <c r="M673" s="141"/>
      <c r="N673" s="141"/>
      <c r="O673" s="141"/>
      <c r="P673" s="141"/>
      <c r="Q673" s="141"/>
      <c r="R673" s="141"/>
      <c r="S673" s="141"/>
      <c r="T673" s="141"/>
      <c r="U673" s="141"/>
      <c r="V673" s="141"/>
      <c r="W673" s="141"/>
      <c r="X673" s="141"/>
      <c r="Y673" s="141"/>
      <c r="Z673" s="141"/>
    </row>
    <row r="674" spans="1:26" ht="15" thickBot="1" x14ac:dyDescent="0.35">
      <c r="A674" s="141"/>
      <c r="B674" s="141"/>
      <c r="C674" s="141"/>
      <c r="D674" s="141"/>
      <c r="E674" s="141"/>
      <c r="F674" s="141"/>
      <c r="G674" s="141"/>
      <c r="H674" s="141"/>
      <c r="I674" s="141"/>
      <c r="J674" s="141"/>
      <c r="K674" s="141"/>
      <c r="L674" s="141"/>
      <c r="M674" s="141"/>
      <c r="N674" s="141"/>
      <c r="O674" s="141"/>
      <c r="P674" s="141"/>
      <c r="Q674" s="141"/>
      <c r="R674" s="141"/>
      <c r="S674" s="141"/>
      <c r="T674" s="141"/>
      <c r="U674" s="141"/>
      <c r="V674" s="141"/>
      <c r="W674" s="141"/>
      <c r="X674" s="141"/>
      <c r="Y674" s="141"/>
      <c r="Z674" s="141"/>
    </row>
    <row r="675" spans="1:26" ht="15" thickBot="1" x14ac:dyDescent="0.35">
      <c r="A675" s="141"/>
      <c r="B675" s="141"/>
      <c r="C675" s="141"/>
      <c r="D675" s="141"/>
      <c r="E675" s="141"/>
      <c r="F675" s="141"/>
      <c r="G675" s="141"/>
      <c r="H675" s="141"/>
      <c r="I675" s="141"/>
      <c r="J675" s="141"/>
      <c r="K675" s="141"/>
      <c r="L675" s="141"/>
      <c r="M675" s="141"/>
      <c r="N675" s="141"/>
      <c r="O675" s="141"/>
      <c r="P675" s="141"/>
      <c r="Q675" s="141"/>
      <c r="R675" s="141"/>
      <c r="S675" s="141"/>
      <c r="T675" s="141"/>
      <c r="U675" s="141"/>
      <c r="V675" s="141"/>
      <c r="W675" s="141"/>
      <c r="X675" s="141"/>
      <c r="Y675" s="141"/>
      <c r="Z675" s="141"/>
    </row>
    <row r="676" spans="1:26" ht="15" thickBot="1" x14ac:dyDescent="0.35">
      <c r="A676" s="141"/>
      <c r="B676" s="141"/>
      <c r="C676" s="141"/>
      <c r="D676" s="141"/>
      <c r="E676" s="141"/>
      <c r="F676" s="141"/>
      <c r="G676" s="141"/>
      <c r="H676" s="141"/>
      <c r="I676" s="141"/>
      <c r="J676" s="141"/>
      <c r="K676" s="141"/>
      <c r="L676" s="141"/>
      <c r="M676" s="141"/>
      <c r="N676" s="141"/>
      <c r="O676" s="141"/>
      <c r="P676" s="141"/>
      <c r="Q676" s="141"/>
      <c r="R676" s="141"/>
      <c r="S676" s="141"/>
      <c r="T676" s="141"/>
      <c r="U676" s="141"/>
      <c r="V676" s="141"/>
      <c r="W676" s="141"/>
      <c r="X676" s="141"/>
      <c r="Y676" s="141"/>
      <c r="Z676" s="141"/>
    </row>
    <row r="677" spans="1:26" ht="15" thickBot="1" x14ac:dyDescent="0.35">
      <c r="A677" s="141"/>
      <c r="B677" s="141"/>
      <c r="C677" s="141"/>
      <c r="D677" s="141"/>
      <c r="E677" s="141"/>
      <c r="F677" s="141"/>
      <c r="G677" s="141"/>
      <c r="H677" s="141"/>
      <c r="I677" s="141"/>
      <c r="J677" s="141"/>
      <c r="K677" s="141"/>
      <c r="L677" s="141"/>
      <c r="M677" s="141"/>
      <c r="N677" s="141"/>
      <c r="O677" s="141"/>
      <c r="P677" s="141"/>
      <c r="Q677" s="141"/>
      <c r="R677" s="141"/>
      <c r="S677" s="141"/>
      <c r="T677" s="141"/>
      <c r="U677" s="141"/>
      <c r="V677" s="141"/>
      <c r="W677" s="141"/>
      <c r="X677" s="141"/>
      <c r="Y677" s="141"/>
      <c r="Z677" s="141"/>
    </row>
    <row r="678" spans="1:26" ht="15" thickBot="1" x14ac:dyDescent="0.35">
      <c r="A678" s="141"/>
      <c r="B678" s="141"/>
      <c r="C678" s="141"/>
      <c r="D678" s="141"/>
      <c r="E678" s="141"/>
      <c r="F678" s="141"/>
      <c r="G678" s="141"/>
      <c r="H678" s="141"/>
      <c r="I678" s="141"/>
      <c r="J678" s="141"/>
      <c r="K678" s="141"/>
      <c r="L678" s="141"/>
      <c r="M678" s="141"/>
      <c r="N678" s="141"/>
      <c r="O678" s="141"/>
      <c r="P678" s="141"/>
      <c r="Q678" s="141"/>
      <c r="R678" s="141"/>
      <c r="S678" s="141"/>
      <c r="T678" s="141"/>
      <c r="U678" s="141"/>
      <c r="V678" s="141"/>
      <c r="W678" s="141"/>
      <c r="X678" s="141"/>
      <c r="Y678" s="141"/>
      <c r="Z678" s="141"/>
    </row>
    <row r="679" spans="1:26" ht="15" thickBot="1" x14ac:dyDescent="0.35">
      <c r="A679" s="141"/>
      <c r="B679" s="141"/>
      <c r="C679" s="141"/>
      <c r="D679" s="141"/>
      <c r="E679" s="141"/>
      <c r="F679" s="141"/>
      <c r="G679" s="141"/>
      <c r="H679" s="141"/>
      <c r="I679" s="141"/>
      <c r="J679" s="141"/>
      <c r="K679" s="141"/>
      <c r="L679" s="141"/>
      <c r="M679" s="141"/>
      <c r="N679" s="141"/>
      <c r="O679" s="141"/>
      <c r="P679" s="141"/>
      <c r="Q679" s="141"/>
      <c r="R679" s="141"/>
      <c r="S679" s="141"/>
      <c r="T679" s="141"/>
      <c r="U679" s="141"/>
      <c r="V679" s="141"/>
      <c r="W679" s="141"/>
      <c r="X679" s="141"/>
      <c r="Y679" s="141"/>
      <c r="Z679" s="141"/>
    </row>
    <row r="680" spans="1:26" ht="15" thickBot="1" x14ac:dyDescent="0.35">
      <c r="A680" s="141"/>
      <c r="B680" s="141"/>
      <c r="C680" s="141"/>
      <c r="D680" s="141"/>
      <c r="E680" s="141"/>
      <c r="F680" s="141"/>
      <c r="G680" s="141"/>
      <c r="H680" s="141"/>
      <c r="I680" s="141"/>
      <c r="J680" s="141"/>
      <c r="K680" s="141"/>
      <c r="L680" s="141"/>
      <c r="M680" s="141"/>
      <c r="N680" s="141"/>
      <c r="O680" s="141"/>
      <c r="P680" s="141"/>
      <c r="Q680" s="141"/>
      <c r="R680" s="141"/>
      <c r="S680" s="141"/>
      <c r="T680" s="141"/>
      <c r="U680" s="141"/>
      <c r="V680" s="141"/>
      <c r="W680" s="141"/>
      <c r="X680" s="141"/>
      <c r="Y680" s="141"/>
      <c r="Z680" s="141"/>
    </row>
    <row r="681" spans="1:26" ht="15" thickBot="1" x14ac:dyDescent="0.35">
      <c r="A681" s="141"/>
      <c r="B681" s="141"/>
      <c r="C681" s="141"/>
      <c r="D681" s="141"/>
      <c r="E681" s="141"/>
      <c r="F681" s="141"/>
      <c r="G681" s="141"/>
      <c r="H681" s="141"/>
      <c r="I681" s="141"/>
      <c r="J681" s="141"/>
      <c r="K681" s="141"/>
      <c r="L681" s="141"/>
      <c r="M681" s="141"/>
      <c r="N681" s="141"/>
      <c r="O681" s="141"/>
      <c r="P681" s="141"/>
      <c r="Q681" s="141"/>
      <c r="R681" s="141"/>
      <c r="S681" s="141"/>
      <c r="T681" s="141"/>
      <c r="U681" s="141"/>
      <c r="V681" s="141"/>
      <c r="W681" s="141"/>
      <c r="X681" s="141"/>
      <c r="Y681" s="141"/>
      <c r="Z681" s="141"/>
    </row>
    <row r="682" spans="1:26" ht="15" thickBot="1" x14ac:dyDescent="0.35">
      <c r="A682" s="141"/>
      <c r="B682" s="141"/>
      <c r="C682" s="141"/>
      <c r="D682" s="141"/>
      <c r="E682" s="141"/>
      <c r="F682" s="141"/>
      <c r="G682" s="141"/>
      <c r="H682" s="141"/>
      <c r="I682" s="141"/>
      <c r="J682" s="141"/>
      <c r="K682" s="141"/>
      <c r="L682" s="141"/>
      <c r="M682" s="141"/>
      <c r="N682" s="141"/>
      <c r="O682" s="141"/>
      <c r="P682" s="141"/>
      <c r="Q682" s="141"/>
      <c r="R682" s="141"/>
      <c r="S682" s="141"/>
      <c r="T682" s="141"/>
      <c r="U682" s="141"/>
      <c r="V682" s="141"/>
      <c r="W682" s="141"/>
      <c r="X682" s="141"/>
      <c r="Y682" s="141"/>
      <c r="Z682" s="141"/>
    </row>
    <row r="683" spans="1:26" ht="15" thickBot="1" x14ac:dyDescent="0.35">
      <c r="A683" s="141"/>
      <c r="B683" s="141"/>
      <c r="C683" s="141"/>
      <c r="D683" s="141"/>
      <c r="E683" s="141"/>
      <c r="F683" s="141"/>
      <c r="G683" s="141"/>
      <c r="H683" s="141"/>
      <c r="I683" s="141"/>
      <c r="J683" s="141"/>
      <c r="K683" s="141"/>
      <c r="L683" s="141"/>
      <c r="M683" s="141"/>
      <c r="N683" s="141"/>
      <c r="O683" s="141"/>
      <c r="P683" s="141"/>
      <c r="Q683" s="141"/>
      <c r="R683" s="141"/>
      <c r="S683" s="141"/>
      <c r="T683" s="141"/>
      <c r="U683" s="141"/>
      <c r="V683" s="141"/>
      <c r="W683" s="141"/>
      <c r="X683" s="141"/>
      <c r="Y683" s="141"/>
      <c r="Z683" s="141"/>
    </row>
    <row r="684" spans="1:26" ht="15" thickBot="1" x14ac:dyDescent="0.35">
      <c r="A684" s="141"/>
      <c r="B684" s="141"/>
      <c r="C684" s="141"/>
      <c r="D684" s="141"/>
      <c r="E684" s="141"/>
      <c r="F684" s="141"/>
      <c r="G684" s="141"/>
      <c r="H684" s="141"/>
      <c r="I684" s="141"/>
      <c r="J684" s="141"/>
      <c r="K684" s="141"/>
      <c r="L684" s="141"/>
      <c r="M684" s="141"/>
      <c r="N684" s="141"/>
      <c r="O684" s="141"/>
      <c r="P684" s="141"/>
      <c r="Q684" s="141"/>
      <c r="R684" s="141"/>
      <c r="S684" s="141"/>
      <c r="T684" s="141"/>
      <c r="U684" s="141"/>
      <c r="V684" s="141"/>
      <c r="W684" s="141"/>
      <c r="X684" s="141"/>
      <c r="Y684" s="141"/>
      <c r="Z684" s="141"/>
    </row>
    <row r="685" spans="1:26" ht="15" thickBot="1" x14ac:dyDescent="0.35">
      <c r="A685" s="141"/>
      <c r="B685" s="141"/>
      <c r="C685" s="141"/>
      <c r="D685" s="141"/>
      <c r="E685" s="141"/>
      <c r="F685" s="141"/>
      <c r="G685" s="141"/>
      <c r="H685" s="141"/>
      <c r="I685" s="141"/>
      <c r="J685" s="141"/>
      <c r="K685" s="141"/>
      <c r="L685" s="141"/>
      <c r="M685" s="141"/>
      <c r="N685" s="141"/>
      <c r="O685" s="141"/>
      <c r="P685" s="141"/>
      <c r="Q685" s="141"/>
      <c r="R685" s="141"/>
      <c r="S685" s="141"/>
      <c r="T685" s="141"/>
      <c r="U685" s="141"/>
      <c r="V685" s="141"/>
      <c r="W685" s="141"/>
      <c r="X685" s="141"/>
      <c r="Y685" s="141"/>
      <c r="Z685" s="141"/>
    </row>
    <row r="686" spans="1:26" ht="15" thickBot="1" x14ac:dyDescent="0.35">
      <c r="A686" s="141"/>
      <c r="B686" s="141"/>
      <c r="C686" s="141"/>
      <c r="D686" s="141"/>
      <c r="E686" s="141"/>
      <c r="F686" s="141"/>
      <c r="G686" s="141"/>
      <c r="H686" s="141"/>
      <c r="I686" s="141"/>
      <c r="J686" s="141"/>
      <c r="K686" s="141"/>
      <c r="L686" s="141"/>
      <c r="M686" s="141"/>
      <c r="N686" s="141"/>
      <c r="O686" s="141"/>
      <c r="P686" s="141"/>
      <c r="Q686" s="141"/>
      <c r="R686" s="141"/>
      <c r="S686" s="141"/>
      <c r="T686" s="141"/>
      <c r="U686" s="141"/>
      <c r="V686" s="141"/>
      <c r="W686" s="141"/>
      <c r="X686" s="141"/>
      <c r="Y686" s="141"/>
      <c r="Z686" s="141"/>
    </row>
    <row r="687" spans="1:26" ht="15" thickBot="1" x14ac:dyDescent="0.35">
      <c r="A687" s="141"/>
      <c r="B687" s="141"/>
      <c r="C687" s="141"/>
      <c r="D687" s="141"/>
      <c r="E687" s="141"/>
      <c r="F687" s="141"/>
      <c r="G687" s="141"/>
      <c r="H687" s="141"/>
      <c r="I687" s="141"/>
      <c r="J687" s="141"/>
      <c r="K687" s="141"/>
      <c r="L687" s="141"/>
      <c r="M687" s="141"/>
      <c r="N687" s="141"/>
      <c r="O687" s="141"/>
      <c r="P687" s="141"/>
      <c r="Q687" s="141"/>
      <c r="R687" s="141"/>
      <c r="S687" s="141"/>
      <c r="T687" s="141"/>
      <c r="U687" s="141"/>
      <c r="V687" s="141"/>
      <c r="W687" s="141"/>
      <c r="X687" s="141"/>
      <c r="Y687" s="141"/>
      <c r="Z687" s="141"/>
    </row>
    <row r="688" spans="1:26" ht="15" thickBot="1" x14ac:dyDescent="0.35">
      <c r="A688" s="141"/>
      <c r="B688" s="141"/>
      <c r="C688" s="141"/>
      <c r="D688" s="141"/>
      <c r="E688" s="141"/>
      <c r="F688" s="141"/>
      <c r="G688" s="141"/>
      <c r="H688" s="141"/>
      <c r="I688" s="141"/>
      <c r="J688" s="141"/>
      <c r="K688" s="141"/>
      <c r="L688" s="141"/>
      <c r="M688" s="141"/>
      <c r="N688" s="141"/>
      <c r="O688" s="141"/>
      <c r="P688" s="141"/>
      <c r="Q688" s="141"/>
      <c r="R688" s="141"/>
      <c r="S688" s="141"/>
      <c r="T688" s="141"/>
      <c r="U688" s="141"/>
      <c r="V688" s="141"/>
      <c r="W688" s="141"/>
      <c r="X688" s="141"/>
      <c r="Y688" s="141"/>
      <c r="Z688" s="141"/>
    </row>
    <row r="689" spans="1:26" ht="15" thickBot="1" x14ac:dyDescent="0.35">
      <c r="A689" s="141"/>
      <c r="B689" s="141"/>
      <c r="C689" s="141"/>
      <c r="D689" s="141"/>
      <c r="E689" s="141"/>
      <c r="F689" s="141"/>
      <c r="G689" s="141"/>
      <c r="H689" s="141"/>
      <c r="I689" s="141"/>
      <c r="J689" s="141"/>
      <c r="K689" s="141"/>
      <c r="L689" s="141"/>
      <c r="M689" s="141"/>
      <c r="N689" s="141"/>
      <c r="O689" s="141"/>
      <c r="P689" s="141"/>
      <c r="Q689" s="141"/>
      <c r="R689" s="141"/>
      <c r="S689" s="141"/>
      <c r="T689" s="141"/>
      <c r="U689" s="141"/>
      <c r="V689" s="141"/>
      <c r="W689" s="141"/>
      <c r="X689" s="141"/>
      <c r="Y689" s="141"/>
      <c r="Z689" s="141"/>
    </row>
    <row r="690" spans="1:26" ht="15" thickBot="1" x14ac:dyDescent="0.35">
      <c r="A690" s="141"/>
      <c r="B690" s="141"/>
      <c r="C690" s="141"/>
      <c r="D690" s="141"/>
      <c r="E690" s="141"/>
      <c r="F690" s="141"/>
      <c r="G690" s="141"/>
      <c r="H690" s="141"/>
      <c r="I690" s="141"/>
      <c r="J690" s="141"/>
      <c r="K690" s="141"/>
      <c r="L690" s="141"/>
      <c r="M690" s="141"/>
      <c r="N690" s="141"/>
      <c r="O690" s="141"/>
      <c r="P690" s="141"/>
      <c r="Q690" s="141"/>
      <c r="R690" s="141"/>
      <c r="S690" s="141"/>
      <c r="T690" s="141"/>
      <c r="U690" s="141"/>
      <c r="V690" s="141"/>
      <c r="W690" s="141"/>
      <c r="X690" s="141"/>
      <c r="Y690" s="141"/>
      <c r="Z690" s="141"/>
    </row>
    <row r="691" spans="1:26" ht="15" thickBot="1" x14ac:dyDescent="0.35">
      <c r="A691" s="141"/>
      <c r="B691" s="141"/>
      <c r="C691" s="141"/>
      <c r="D691" s="141"/>
      <c r="E691" s="141"/>
      <c r="F691" s="141"/>
      <c r="G691" s="141"/>
      <c r="H691" s="141"/>
      <c r="I691" s="141"/>
      <c r="J691" s="141"/>
      <c r="K691" s="141"/>
      <c r="L691" s="141"/>
      <c r="M691" s="141"/>
      <c r="N691" s="141"/>
      <c r="O691" s="141"/>
      <c r="P691" s="141"/>
      <c r="Q691" s="141"/>
      <c r="R691" s="141"/>
      <c r="S691" s="141"/>
      <c r="T691" s="141"/>
      <c r="U691" s="141"/>
      <c r="V691" s="141"/>
      <c r="W691" s="141"/>
      <c r="X691" s="141"/>
      <c r="Y691" s="141"/>
      <c r="Z691" s="141"/>
    </row>
    <row r="692" spans="1:26" ht="15" thickBot="1" x14ac:dyDescent="0.35">
      <c r="A692" s="141"/>
      <c r="B692" s="141"/>
      <c r="C692" s="141"/>
      <c r="D692" s="141"/>
      <c r="E692" s="141"/>
      <c r="F692" s="141"/>
      <c r="G692" s="141"/>
      <c r="H692" s="141"/>
      <c r="I692" s="141"/>
      <c r="J692" s="141"/>
      <c r="K692" s="141"/>
      <c r="L692" s="141"/>
      <c r="M692" s="141"/>
      <c r="N692" s="141"/>
      <c r="O692" s="141"/>
      <c r="P692" s="141"/>
      <c r="Q692" s="141"/>
      <c r="R692" s="141"/>
      <c r="S692" s="141"/>
      <c r="T692" s="141"/>
      <c r="U692" s="141"/>
      <c r="V692" s="141"/>
      <c r="W692" s="141"/>
      <c r="X692" s="141"/>
      <c r="Y692" s="141"/>
      <c r="Z692" s="141"/>
    </row>
    <row r="693" spans="1:26" ht="15" thickBot="1" x14ac:dyDescent="0.35">
      <c r="A693" s="141"/>
      <c r="B693" s="141"/>
      <c r="C693" s="141"/>
      <c r="D693" s="141"/>
      <c r="E693" s="141"/>
      <c r="F693" s="141"/>
      <c r="G693" s="141"/>
      <c r="H693" s="141"/>
      <c r="I693" s="141"/>
      <c r="J693" s="141"/>
      <c r="K693" s="141"/>
      <c r="L693" s="141"/>
      <c r="M693" s="141"/>
      <c r="N693" s="141"/>
      <c r="O693" s="141"/>
      <c r="P693" s="141"/>
      <c r="Q693" s="141"/>
      <c r="R693" s="141"/>
      <c r="S693" s="141"/>
      <c r="T693" s="141"/>
      <c r="U693" s="141"/>
      <c r="V693" s="141"/>
      <c r="W693" s="141"/>
      <c r="X693" s="141"/>
      <c r="Y693" s="141"/>
      <c r="Z693" s="141"/>
    </row>
    <row r="694" spans="1:26" ht="15" thickBot="1" x14ac:dyDescent="0.35">
      <c r="A694" s="141"/>
      <c r="B694" s="141"/>
      <c r="C694" s="141"/>
      <c r="D694" s="141"/>
      <c r="E694" s="141"/>
      <c r="F694" s="141"/>
      <c r="G694" s="141"/>
      <c r="H694" s="141"/>
      <c r="I694" s="141"/>
      <c r="J694" s="141"/>
      <c r="K694" s="141"/>
      <c r="L694" s="141"/>
      <c r="M694" s="141"/>
      <c r="N694" s="141"/>
      <c r="O694" s="141"/>
      <c r="P694" s="141"/>
      <c r="Q694" s="141"/>
      <c r="R694" s="141"/>
      <c r="S694" s="141"/>
      <c r="T694" s="141"/>
      <c r="U694" s="141"/>
      <c r="V694" s="141"/>
      <c r="W694" s="141"/>
      <c r="X694" s="141"/>
      <c r="Y694" s="141"/>
      <c r="Z694" s="141"/>
    </row>
    <row r="695" spans="1:26" ht="15" thickBot="1" x14ac:dyDescent="0.35">
      <c r="A695" s="141"/>
      <c r="B695" s="141"/>
      <c r="C695" s="141"/>
      <c r="D695" s="141"/>
      <c r="E695" s="141"/>
      <c r="F695" s="141"/>
      <c r="G695" s="141"/>
      <c r="H695" s="141"/>
      <c r="I695" s="141"/>
      <c r="J695" s="141"/>
      <c r="K695" s="141"/>
      <c r="L695" s="141"/>
      <c r="M695" s="141"/>
      <c r="N695" s="141"/>
      <c r="O695" s="141"/>
      <c r="P695" s="141"/>
      <c r="Q695" s="141"/>
      <c r="R695" s="141"/>
      <c r="S695" s="141"/>
      <c r="T695" s="141"/>
      <c r="U695" s="141"/>
      <c r="V695" s="141"/>
      <c r="W695" s="141"/>
      <c r="X695" s="141"/>
      <c r="Y695" s="141"/>
      <c r="Z695" s="141"/>
    </row>
    <row r="696" spans="1:26" ht="15" thickBot="1" x14ac:dyDescent="0.35">
      <c r="A696" s="141"/>
      <c r="B696" s="141"/>
      <c r="C696" s="141"/>
      <c r="D696" s="141"/>
      <c r="E696" s="141"/>
      <c r="F696" s="141"/>
      <c r="G696" s="141"/>
      <c r="H696" s="141"/>
      <c r="I696" s="141"/>
      <c r="J696" s="141"/>
      <c r="K696" s="141"/>
      <c r="L696" s="141"/>
      <c r="M696" s="141"/>
      <c r="N696" s="141"/>
      <c r="O696" s="141"/>
      <c r="P696" s="141"/>
      <c r="Q696" s="141"/>
      <c r="R696" s="141"/>
      <c r="S696" s="141"/>
      <c r="T696" s="141"/>
      <c r="U696" s="141"/>
      <c r="V696" s="141"/>
      <c r="W696" s="141"/>
      <c r="X696" s="141"/>
      <c r="Y696" s="141"/>
      <c r="Z696" s="141"/>
    </row>
    <row r="697" spans="1:26" ht="15" thickBot="1" x14ac:dyDescent="0.35">
      <c r="A697" s="141"/>
      <c r="B697" s="141"/>
      <c r="C697" s="141"/>
      <c r="D697" s="141"/>
      <c r="E697" s="141"/>
      <c r="F697" s="141"/>
      <c r="G697" s="141"/>
      <c r="H697" s="141"/>
      <c r="I697" s="141"/>
      <c r="J697" s="141"/>
      <c r="K697" s="141"/>
      <c r="L697" s="141"/>
      <c r="M697" s="141"/>
      <c r="N697" s="141"/>
      <c r="O697" s="141"/>
      <c r="P697" s="141"/>
      <c r="Q697" s="141"/>
      <c r="R697" s="141"/>
      <c r="S697" s="141"/>
      <c r="T697" s="141"/>
      <c r="U697" s="141"/>
      <c r="V697" s="141"/>
      <c r="W697" s="141"/>
      <c r="X697" s="141"/>
      <c r="Y697" s="141"/>
      <c r="Z697" s="141"/>
    </row>
    <row r="698" spans="1:26" ht="15" thickBot="1" x14ac:dyDescent="0.35">
      <c r="A698" s="141"/>
      <c r="B698" s="141"/>
      <c r="C698" s="141"/>
      <c r="D698" s="141"/>
      <c r="E698" s="141"/>
      <c r="F698" s="141"/>
      <c r="G698" s="141"/>
      <c r="H698" s="141"/>
      <c r="I698" s="141"/>
      <c r="J698" s="141"/>
      <c r="K698" s="141"/>
      <c r="L698" s="141"/>
      <c r="M698" s="141"/>
      <c r="N698" s="141"/>
      <c r="O698" s="141"/>
      <c r="P698" s="141"/>
      <c r="Q698" s="141"/>
      <c r="R698" s="141"/>
      <c r="S698" s="141"/>
      <c r="T698" s="141"/>
      <c r="U698" s="141"/>
      <c r="V698" s="141"/>
      <c r="W698" s="141"/>
      <c r="X698" s="141"/>
      <c r="Y698" s="141"/>
      <c r="Z698" s="141"/>
    </row>
    <row r="699" spans="1:26" ht="15" thickBot="1" x14ac:dyDescent="0.35">
      <c r="A699" s="141"/>
      <c r="B699" s="141"/>
      <c r="C699" s="141"/>
      <c r="D699" s="141"/>
      <c r="E699" s="141"/>
      <c r="F699" s="141"/>
      <c r="G699" s="141"/>
      <c r="H699" s="141"/>
      <c r="I699" s="141"/>
      <c r="J699" s="141"/>
      <c r="K699" s="141"/>
      <c r="L699" s="141"/>
      <c r="M699" s="141"/>
      <c r="N699" s="141"/>
      <c r="O699" s="141"/>
      <c r="P699" s="141"/>
      <c r="Q699" s="141"/>
      <c r="R699" s="141"/>
      <c r="S699" s="141"/>
      <c r="T699" s="141"/>
      <c r="U699" s="141"/>
      <c r="V699" s="141"/>
      <c r="W699" s="141"/>
      <c r="X699" s="141"/>
      <c r="Y699" s="141"/>
      <c r="Z699" s="141"/>
    </row>
    <row r="700" spans="1:26" ht="15" thickBot="1" x14ac:dyDescent="0.35">
      <c r="A700" s="141"/>
      <c r="B700" s="141"/>
      <c r="C700" s="141"/>
      <c r="D700" s="141"/>
      <c r="E700" s="141"/>
      <c r="F700" s="141"/>
      <c r="G700" s="141"/>
      <c r="H700" s="141"/>
      <c r="I700" s="141"/>
      <c r="J700" s="141"/>
      <c r="K700" s="141"/>
      <c r="L700" s="141"/>
      <c r="M700" s="141"/>
      <c r="N700" s="141"/>
      <c r="O700" s="141"/>
      <c r="P700" s="141"/>
      <c r="Q700" s="141"/>
      <c r="R700" s="141"/>
      <c r="S700" s="141"/>
      <c r="T700" s="141"/>
      <c r="U700" s="141"/>
      <c r="V700" s="141"/>
      <c r="W700" s="141"/>
      <c r="X700" s="141"/>
      <c r="Y700" s="141"/>
      <c r="Z700" s="141"/>
    </row>
    <row r="701" spans="1:26" ht="15" thickBot="1" x14ac:dyDescent="0.35">
      <c r="A701" s="141"/>
      <c r="B701" s="141"/>
      <c r="C701" s="141"/>
      <c r="D701" s="141"/>
      <c r="E701" s="141"/>
      <c r="F701" s="141"/>
      <c r="G701" s="141"/>
      <c r="H701" s="141"/>
      <c r="I701" s="141"/>
      <c r="J701" s="141"/>
      <c r="K701" s="141"/>
      <c r="L701" s="141"/>
      <c r="M701" s="141"/>
      <c r="N701" s="141"/>
      <c r="O701" s="141"/>
      <c r="P701" s="141"/>
      <c r="Q701" s="141"/>
      <c r="R701" s="141"/>
      <c r="S701" s="141"/>
      <c r="T701" s="141"/>
      <c r="U701" s="141"/>
      <c r="V701" s="141"/>
      <c r="W701" s="141"/>
      <c r="X701" s="141"/>
      <c r="Y701" s="141"/>
      <c r="Z701" s="141"/>
    </row>
    <row r="702" spans="1:26" ht="15" thickBot="1" x14ac:dyDescent="0.35">
      <c r="A702" s="141"/>
      <c r="B702" s="141"/>
      <c r="C702" s="141"/>
      <c r="D702" s="141"/>
      <c r="E702" s="141"/>
      <c r="F702" s="141"/>
      <c r="G702" s="141"/>
      <c r="H702" s="141"/>
      <c r="I702" s="141"/>
      <c r="J702" s="141"/>
      <c r="K702" s="141"/>
      <c r="L702" s="141"/>
      <c r="M702" s="141"/>
      <c r="N702" s="141"/>
      <c r="O702" s="141"/>
      <c r="P702" s="141"/>
      <c r="Q702" s="141"/>
      <c r="R702" s="141"/>
      <c r="S702" s="141"/>
      <c r="T702" s="141"/>
      <c r="U702" s="141"/>
      <c r="V702" s="141"/>
      <c r="W702" s="141"/>
      <c r="X702" s="141"/>
      <c r="Y702" s="141"/>
      <c r="Z702" s="141"/>
    </row>
    <row r="703" spans="1:26" ht="15" thickBot="1" x14ac:dyDescent="0.35">
      <c r="A703" s="141"/>
      <c r="B703" s="141"/>
      <c r="C703" s="141"/>
      <c r="D703" s="141"/>
      <c r="E703" s="141"/>
      <c r="F703" s="141"/>
      <c r="G703" s="141"/>
      <c r="H703" s="141"/>
      <c r="I703" s="141"/>
      <c r="J703" s="141"/>
      <c r="K703" s="141"/>
      <c r="L703" s="141"/>
      <c r="M703" s="141"/>
      <c r="N703" s="141"/>
      <c r="O703" s="141"/>
      <c r="P703" s="141"/>
      <c r="Q703" s="141"/>
      <c r="R703" s="141"/>
      <c r="S703" s="141"/>
      <c r="T703" s="141"/>
      <c r="U703" s="141"/>
      <c r="V703" s="141"/>
      <c r="W703" s="141"/>
      <c r="X703" s="141"/>
      <c r="Y703" s="141"/>
      <c r="Z703" s="141"/>
    </row>
    <row r="704" spans="1:26" ht="15" thickBot="1" x14ac:dyDescent="0.35">
      <c r="A704" s="141"/>
      <c r="B704" s="141"/>
      <c r="C704" s="141"/>
      <c r="D704" s="141"/>
      <c r="E704" s="141"/>
      <c r="F704" s="141"/>
      <c r="G704" s="141"/>
      <c r="H704" s="141"/>
      <c r="I704" s="141"/>
      <c r="J704" s="141"/>
      <c r="K704" s="141"/>
      <c r="L704" s="141"/>
      <c r="M704" s="141"/>
      <c r="N704" s="141"/>
      <c r="O704" s="141"/>
      <c r="P704" s="141"/>
      <c r="Q704" s="141"/>
      <c r="R704" s="141"/>
      <c r="S704" s="141"/>
      <c r="T704" s="141"/>
      <c r="U704" s="141"/>
      <c r="V704" s="141"/>
      <c r="W704" s="141"/>
      <c r="X704" s="141"/>
      <c r="Y704" s="141"/>
      <c r="Z704" s="141"/>
    </row>
    <row r="705" spans="1:26" ht="15" thickBot="1" x14ac:dyDescent="0.35">
      <c r="A705" s="141"/>
      <c r="B705" s="141"/>
      <c r="C705" s="141"/>
      <c r="D705" s="141"/>
      <c r="E705" s="141"/>
      <c r="F705" s="141"/>
      <c r="G705" s="141"/>
      <c r="H705" s="141"/>
      <c r="I705" s="141"/>
      <c r="J705" s="141"/>
      <c r="K705" s="141"/>
      <c r="L705" s="141"/>
      <c r="M705" s="141"/>
      <c r="N705" s="141"/>
      <c r="O705" s="141"/>
      <c r="P705" s="141"/>
      <c r="Q705" s="141"/>
      <c r="R705" s="141"/>
      <c r="S705" s="141"/>
      <c r="T705" s="141"/>
      <c r="U705" s="141"/>
      <c r="V705" s="141"/>
      <c r="W705" s="141"/>
      <c r="X705" s="141"/>
      <c r="Y705" s="141"/>
      <c r="Z705" s="141"/>
    </row>
    <row r="706" spans="1:26" ht="15" thickBot="1" x14ac:dyDescent="0.35">
      <c r="A706" s="141"/>
      <c r="B706" s="141"/>
      <c r="C706" s="141"/>
      <c r="D706" s="141"/>
      <c r="E706" s="141"/>
      <c r="F706" s="141"/>
      <c r="G706" s="141"/>
      <c r="H706" s="141"/>
      <c r="I706" s="141"/>
      <c r="J706" s="141"/>
      <c r="K706" s="141"/>
      <c r="L706" s="141"/>
      <c r="M706" s="141"/>
      <c r="N706" s="141"/>
      <c r="O706" s="141"/>
      <c r="P706" s="141"/>
      <c r="Q706" s="141"/>
      <c r="R706" s="141"/>
      <c r="S706" s="141"/>
      <c r="T706" s="141"/>
      <c r="U706" s="141"/>
      <c r="V706" s="141"/>
      <c r="W706" s="141"/>
      <c r="X706" s="141"/>
      <c r="Y706" s="141"/>
      <c r="Z706" s="141"/>
    </row>
    <row r="707" spans="1:26" ht="15" thickBot="1" x14ac:dyDescent="0.35">
      <c r="A707" s="141"/>
      <c r="B707" s="141"/>
      <c r="C707" s="141"/>
      <c r="D707" s="141"/>
      <c r="E707" s="141"/>
      <c r="F707" s="141"/>
      <c r="G707" s="141"/>
      <c r="H707" s="141"/>
      <c r="I707" s="141"/>
      <c r="J707" s="141"/>
      <c r="K707" s="141"/>
      <c r="L707" s="141"/>
      <c r="M707" s="141"/>
      <c r="N707" s="141"/>
      <c r="O707" s="141"/>
      <c r="P707" s="141"/>
      <c r="Q707" s="141"/>
      <c r="R707" s="141"/>
      <c r="S707" s="141"/>
      <c r="T707" s="141"/>
      <c r="U707" s="141"/>
      <c r="V707" s="141"/>
      <c r="W707" s="141"/>
      <c r="X707" s="141"/>
      <c r="Y707" s="141"/>
      <c r="Z707" s="141"/>
    </row>
    <row r="708" spans="1:26" ht="15" thickBot="1" x14ac:dyDescent="0.35">
      <c r="A708" s="141"/>
      <c r="B708" s="141"/>
      <c r="C708" s="141"/>
      <c r="D708" s="141"/>
      <c r="E708" s="141"/>
      <c r="F708" s="141"/>
      <c r="G708" s="141"/>
      <c r="H708" s="141"/>
      <c r="I708" s="141"/>
      <c r="J708" s="141"/>
      <c r="K708" s="141"/>
      <c r="L708" s="141"/>
      <c r="M708" s="141"/>
      <c r="N708" s="141"/>
      <c r="O708" s="141"/>
      <c r="P708" s="141"/>
      <c r="Q708" s="141"/>
      <c r="R708" s="141"/>
      <c r="S708" s="141"/>
      <c r="T708" s="141"/>
      <c r="U708" s="141"/>
      <c r="V708" s="141"/>
      <c r="W708" s="141"/>
      <c r="X708" s="141"/>
      <c r="Y708" s="141"/>
      <c r="Z708" s="141"/>
    </row>
    <row r="709" spans="1:26" ht="15" thickBot="1" x14ac:dyDescent="0.35">
      <c r="A709" s="141"/>
      <c r="B709" s="141"/>
      <c r="C709" s="141"/>
      <c r="D709" s="141"/>
      <c r="E709" s="141"/>
      <c r="F709" s="141"/>
      <c r="G709" s="141"/>
      <c r="H709" s="141"/>
      <c r="I709" s="141"/>
      <c r="J709" s="141"/>
      <c r="K709" s="141"/>
      <c r="L709" s="141"/>
      <c r="M709" s="141"/>
      <c r="N709" s="141"/>
      <c r="O709" s="141"/>
      <c r="P709" s="141"/>
      <c r="Q709" s="141"/>
      <c r="R709" s="141"/>
      <c r="S709" s="141"/>
      <c r="T709" s="141"/>
      <c r="U709" s="141"/>
      <c r="V709" s="141"/>
      <c r="W709" s="141"/>
      <c r="X709" s="141"/>
      <c r="Y709" s="141"/>
      <c r="Z709" s="141"/>
    </row>
    <row r="710" spans="1:26" ht="15" thickBot="1" x14ac:dyDescent="0.35">
      <c r="A710" s="141"/>
      <c r="B710" s="141"/>
      <c r="C710" s="141"/>
      <c r="D710" s="141"/>
      <c r="E710" s="141"/>
      <c r="F710" s="141"/>
      <c r="G710" s="141"/>
      <c r="H710" s="141"/>
      <c r="I710" s="141"/>
      <c r="J710" s="141"/>
      <c r="K710" s="141"/>
      <c r="L710" s="141"/>
      <c r="M710" s="141"/>
      <c r="N710" s="141"/>
      <c r="O710" s="141"/>
      <c r="P710" s="141"/>
      <c r="Q710" s="141"/>
      <c r="R710" s="141"/>
      <c r="S710" s="141"/>
      <c r="T710" s="141"/>
      <c r="U710" s="141"/>
      <c r="V710" s="141"/>
      <c r="W710" s="141"/>
      <c r="X710" s="141"/>
      <c r="Y710" s="141"/>
      <c r="Z710" s="141"/>
    </row>
    <row r="711" spans="1:26" ht="15" thickBot="1" x14ac:dyDescent="0.35">
      <c r="A711" s="141"/>
      <c r="B711" s="141"/>
      <c r="C711" s="141"/>
      <c r="D711" s="141"/>
      <c r="E711" s="141"/>
      <c r="F711" s="141"/>
      <c r="G711" s="141"/>
      <c r="H711" s="141"/>
      <c r="I711" s="141"/>
      <c r="J711" s="141"/>
      <c r="K711" s="141"/>
      <c r="L711" s="141"/>
      <c r="M711" s="141"/>
      <c r="N711" s="141"/>
      <c r="O711" s="141"/>
      <c r="P711" s="141"/>
      <c r="Q711" s="141"/>
      <c r="R711" s="141"/>
      <c r="S711" s="141"/>
      <c r="T711" s="141"/>
      <c r="U711" s="141"/>
      <c r="V711" s="141"/>
      <c r="W711" s="141"/>
      <c r="X711" s="141"/>
      <c r="Y711" s="141"/>
      <c r="Z711" s="141"/>
    </row>
    <row r="712" spans="1:26" ht="15" thickBot="1" x14ac:dyDescent="0.35">
      <c r="A712" s="141"/>
      <c r="B712" s="141"/>
      <c r="C712" s="141"/>
      <c r="D712" s="141"/>
      <c r="E712" s="141"/>
      <c r="F712" s="141"/>
      <c r="G712" s="141"/>
      <c r="H712" s="141"/>
      <c r="I712" s="141"/>
      <c r="J712" s="141"/>
      <c r="K712" s="141"/>
      <c r="L712" s="141"/>
      <c r="M712" s="141"/>
      <c r="N712" s="141"/>
      <c r="O712" s="141"/>
      <c r="P712" s="141"/>
      <c r="Q712" s="141"/>
      <c r="R712" s="141"/>
      <c r="S712" s="141"/>
      <c r="T712" s="141"/>
      <c r="U712" s="141"/>
      <c r="V712" s="141"/>
      <c r="W712" s="141"/>
      <c r="X712" s="141"/>
      <c r="Y712" s="141"/>
      <c r="Z712" s="141"/>
    </row>
    <row r="713" spans="1:26" ht="15" thickBot="1" x14ac:dyDescent="0.35">
      <c r="A713" s="141"/>
      <c r="B713" s="141"/>
      <c r="C713" s="141"/>
      <c r="D713" s="141"/>
      <c r="E713" s="141"/>
      <c r="F713" s="141"/>
      <c r="G713" s="141"/>
      <c r="H713" s="141"/>
      <c r="I713" s="141"/>
      <c r="J713" s="141"/>
      <c r="K713" s="141"/>
      <c r="L713" s="141"/>
      <c r="M713" s="141"/>
      <c r="N713" s="141"/>
      <c r="O713" s="141"/>
      <c r="P713" s="141"/>
      <c r="Q713" s="141"/>
      <c r="R713" s="141"/>
      <c r="S713" s="141"/>
      <c r="T713" s="141"/>
      <c r="U713" s="141"/>
      <c r="V713" s="141"/>
      <c r="W713" s="141"/>
      <c r="X713" s="141"/>
      <c r="Y713" s="141"/>
      <c r="Z713" s="141"/>
    </row>
    <row r="714" spans="1:26" ht="15" thickBot="1" x14ac:dyDescent="0.35">
      <c r="A714" s="141"/>
      <c r="B714" s="141"/>
      <c r="C714" s="141"/>
      <c r="D714" s="141"/>
      <c r="E714" s="141"/>
      <c r="F714" s="141"/>
      <c r="G714" s="141"/>
      <c r="H714" s="141"/>
      <c r="I714" s="141"/>
      <c r="J714" s="141"/>
      <c r="K714" s="141"/>
      <c r="L714" s="141"/>
      <c r="M714" s="141"/>
      <c r="N714" s="141"/>
      <c r="O714" s="141"/>
      <c r="P714" s="141"/>
      <c r="Q714" s="141"/>
      <c r="R714" s="141"/>
      <c r="S714" s="141"/>
      <c r="T714" s="141"/>
      <c r="U714" s="141"/>
      <c r="V714" s="141"/>
      <c r="W714" s="141"/>
      <c r="X714" s="141"/>
      <c r="Y714" s="141"/>
      <c r="Z714" s="141"/>
    </row>
    <row r="715" spans="1:26" ht="15" thickBot="1" x14ac:dyDescent="0.35">
      <c r="A715" s="141"/>
      <c r="B715" s="141"/>
      <c r="C715" s="141"/>
      <c r="D715" s="141"/>
      <c r="E715" s="141"/>
      <c r="F715" s="141"/>
      <c r="G715" s="141"/>
      <c r="H715" s="141"/>
      <c r="I715" s="141"/>
      <c r="J715" s="141"/>
      <c r="K715" s="141"/>
      <c r="L715" s="141"/>
      <c r="M715" s="141"/>
      <c r="N715" s="141"/>
      <c r="O715" s="141"/>
      <c r="P715" s="141"/>
      <c r="Q715" s="141"/>
      <c r="R715" s="141"/>
      <c r="S715" s="141"/>
      <c r="T715" s="141"/>
      <c r="U715" s="141"/>
      <c r="V715" s="141"/>
      <c r="W715" s="141"/>
      <c r="X715" s="141"/>
      <c r="Y715" s="141"/>
      <c r="Z715" s="141"/>
    </row>
    <row r="716" spans="1:26" ht="15" thickBot="1" x14ac:dyDescent="0.35">
      <c r="A716" s="141"/>
      <c r="B716" s="141"/>
      <c r="C716" s="141"/>
      <c r="D716" s="141"/>
      <c r="E716" s="141"/>
      <c r="F716" s="141"/>
      <c r="G716" s="141"/>
      <c r="H716" s="141"/>
      <c r="I716" s="141"/>
      <c r="J716" s="141"/>
      <c r="K716" s="141"/>
      <c r="L716" s="141"/>
      <c r="M716" s="141"/>
      <c r="N716" s="141"/>
      <c r="O716" s="141"/>
      <c r="P716" s="141"/>
      <c r="Q716" s="141"/>
      <c r="R716" s="141"/>
      <c r="S716" s="141"/>
      <c r="T716" s="141"/>
      <c r="U716" s="141"/>
      <c r="V716" s="141"/>
      <c r="W716" s="141"/>
      <c r="X716" s="141"/>
      <c r="Y716" s="141"/>
      <c r="Z716" s="141"/>
    </row>
    <row r="717" spans="1:26" ht="15" thickBot="1" x14ac:dyDescent="0.35">
      <c r="A717" s="141"/>
      <c r="B717" s="141"/>
      <c r="C717" s="141"/>
      <c r="D717" s="141"/>
      <c r="E717" s="141"/>
      <c r="F717" s="141"/>
      <c r="G717" s="141"/>
      <c r="H717" s="141"/>
      <c r="I717" s="141"/>
      <c r="J717" s="141"/>
      <c r="K717" s="141"/>
      <c r="L717" s="141"/>
      <c r="M717" s="141"/>
      <c r="N717" s="141"/>
      <c r="O717" s="141"/>
      <c r="P717" s="141"/>
      <c r="Q717" s="141"/>
      <c r="R717" s="141"/>
      <c r="S717" s="141"/>
      <c r="T717" s="141"/>
      <c r="U717" s="141"/>
      <c r="V717" s="141"/>
      <c r="W717" s="141"/>
      <c r="X717" s="141"/>
      <c r="Y717" s="141"/>
      <c r="Z717" s="141"/>
    </row>
    <row r="718" spans="1:26" ht="15" thickBot="1" x14ac:dyDescent="0.35">
      <c r="A718" s="141"/>
      <c r="B718" s="141"/>
      <c r="C718" s="141"/>
      <c r="D718" s="141"/>
      <c r="E718" s="141"/>
      <c r="F718" s="141"/>
      <c r="G718" s="141"/>
      <c r="H718" s="141"/>
      <c r="I718" s="141"/>
      <c r="J718" s="141"/>
      <c r="K718" s="141"/>
      <c r="L718" s="141"/>
      <c r="M718" s="141"/>
      <c r="N718" s="141"/>
      <c r="O718" s="141"/>
      <c r="P718" s="141"/>
      <c r="Q718" s="141"/>
      <c r="R718" s="141"/>
      <c r="S718" s="141"/>
      <c r="T718" s="141"/>
      <c r="U718" s="141"/>
      <c r="V718" s="141"/>
      <c r="W718" s="141"/>
      <c r="X718" s="141"/>
      <c r="Y718" s="141"/>
      <c r="Z718" s="141"/>
    </row>
    <row r="719" spans="1:26" ht="15" thickBot="1" x14ac:dyDescent="0.35">
      <c r="A719" s="141"/>
      <c r="B719" s="141"/>
      <c r="C719" s="141"/>
      <c r="D719" s="141"/>
      <c r="E719" s="141"/>
      <c r="F719" s="141"/>
      <c r="G719" s="141"/>
      <c r="H719" s="141"/>
      <c r="I719" s="141"/>
      <c r="J719" s="141"/>
      <c r="K719" s="141"/>
      <c r="L719" s="141"/>
      <c r="M719" s="141"/>
      <c r="N719" s="141"/>
      <c r="O719" s="141"/>
      <c r="P719" s="141"/>
      <c r="Q719" s="141"/>
      <c r="R719" s="141"/>
      <c r="S719" s="141"/>
      <c r="T719" s="141"/>
      <c r="U719" s="141"/>
      <c r="V719" s="141"/>
      <c r="W719" s="141"/>
      <c r="X719" s="141"/>
      <c r="Y719" s="141"/>
      <c r="Z719" s="141"/>
    </row>
    <row r="720" spans="1:26" ht="15" thickBot="1" x14ac:dyDescent="0.35">
      <c r="A720" s="141"/>
      <c r="B720" s="141"/>
      <c r="C720" s="141"/>
      <c r="D720" s="141"/>
      <c r="E720" s="141"/>
      <c r="F720" s="141"/>
      <c r="G720" s="141"/>
      <c r="H720" s="141"/>
      <c r="I720" s="141"/>
      <c r="J720" s="141"/>
      <c r="K720" s="141"/>
      <c r="L720" s="141"/>
      <c r="M720" s="141"/>
      <c r="N720" s="141"/>
      <c r="O720" s="141"/>
      <c r="P720" s="141"/>
      <c r="Q720" s="141"/>
      <c r="R720" s="141"/>
      <c r="S720" s="141"/>
      <c r="T720" s="141"/>
      <c r="U720" s="141"/>
      <c r="V720" s="141"/>
      <c r="W720" s="141"/>
      <c r="X720" s="141"/>
      <c r="Y720" s="141"/>
      <c r="Z720" s="141"/>
    </row>
    <row r="721" spans="1:26" ht="15" thickBot="1" x14ac:dyDescent="0.35">
      <c r="A721" s="141"/>
      <c r="B721" s="141"/>
      <c r="C721" s="141"/>
      <c r="D721" s="141"/>
      <c r="E721" s="141"/>
      <c r="F721" s="141"/>
      <c r="G721" s="141"/>
      <c r="H721" s="141"/>
      <c r="I721" s="141"/>
      <c r="J721" s="141"/>
      <c r="K721" s="141"/>
      <c r="L721" s="141"/>
      <c r="M721" s="141"/>
      <c r="N721" s="141"/>
      <c r="O721" s="141"/>
      <c r="P721" s="141"/>
      <c r="Q721" s="141"/>
      <c r="R721" s="141"/>
      <c r="S721" s="141"/>
      <c r="T721" s="141"/>
      <c r="U721" s="141"/>
      <c r="V721" s="141"/>
      <c r="W721" s="141"/>
      <c r="X721" s="141"/>
      <c r="Y721" s="141"/>
      <c r="Z721" s="141"/>
    </row>
    <row r="722" spans="1:26" ht="15" thickBot="1" x14ac:dyDescent="0.35">
      <c r="A722" s="141"/>
      <c r="B722" s="141"/>
      <c r="C722" s="141"/>
      <c r="D722" s="141"/>
      <c r="E722" s="141"/>
      <c r="F722" s="141"/>
      <c r="G722" s="141"/>
      <c r="H722" s="141"/>
      <c r="I722" s="141"/>
      <c r="J722" s="141"/>
      <c r="K722" s="141"/>
      <c r="L722" s="141"/>
      <c r="M722" s="141"/>
      <c r="N722" s="141"/>
      <c r="O722" s="141"/>
      <c r="P722" s="141"/>
      <c r="Q722" s="141"/>
      <c r="R722" s="141"/>
      <c r="S722" s="141"/>
      <c r="T722" s="141"/>
      <c r="U722" s="141"/>
      <c r="V722" s="141"/>
      <c r="W722" s="141"/>
      <c r="X722" s="141"/>
      <c r="Y722" s="141"/>
      <c r="Z722" s="141"/>
    </row>
    <row r="723" spans="1:26" ht="15" thickBot="1" x14ac:dyDescent="0.35">
      <c r="A723" s="141"/>
      <c r="B723" s="141"/>
      <c r="C723" s="141"/>
      <c r="D723" s="141"/>
      <c r="E723" s="141"/>
      <c r="F723" s="141"/>
      <c r="G723" s="141"/>
      <c r="H723" s="141"/>
      <c r="I723" s="141"/>
      <c r="J723" s="141"/>
      <c r="K723" s="141"/>
      <c r="L723" s="141"/>
      <c r="M723" s="141"/>
      <c r="N723" s="141"/>
      <c r="O723" s="141"/>
      <c r="P723" s="141"/>
      <c r="Q723" s="141"/>
      <c r="R723" s="141"/>
      <c r="S723" s="141"/>
      <c r="T723" s="141"/>
      <c r="U723" s="141"/>
      <c r="V723" s="141"/>
      <c r="W723" s="141"/>
      <c r="X723" s="141"/>
      <c r="Y723" s="141"/>
      <c r="Z723" s="141"/>
    </row>
    <row r="724" spans="1:26" ht="15" thickBot="1" x14ac:dyDescent="0.35">
      <c r="A724" s="141"/>
      <c r="B724" s="141"/>
      <c r="C724" s="141"/>
      <c r="D724" s="141"/>
      <c r="E724" s="141"/>
      <c r="F724" s="141"/>
      <c r="G724" s="141"/>
      <c r="H724" s="141"/>
      <c r="I724" s="141"/>
      <c r="J724" s="141"/>
      <c r="K724" s="141"/>
      <c r="L724" s="141"/>
      <c r="M724" s="141"/>
      <c r="N724" s="141"/>
      <c r="O724" s="141"/>
      <c r="P724" s="141"/>
      <c r="Q724" s="141"/>
      <c r="R724" s="141"/>
      <c r="S724" s="141"/>
      <c r="T724" s="141"/>
      <c r="U724" s="141"/>
      <c r="V724" s="141"/>
      <c r="W724" s="141"/>
      <c r="X724" s="141"/>
      <c r="Y724" s="141"/>
      <c r="Z724" s="141"/>
    </row>
    <row r="725" spans="1:26" ht="15" thickBot="1" x14ac:dyDescent="0.35">
      <c r="A725" s="141"/>
      <c r="B725" s="141"/>
      <c r="C725" s="141"/>
      <c r="D725" s="141"/>
      <c r="E725" s="141"/>
      <c r="F725" s="141"/>
      <c r="G725" s="141"/>
      <c r="H725" s="141"/>
      <c r="I725" s="141"/>
      <c r="J725" s="141"/>
      <c r="K725" s="141"/>
      <c r="L725" s="141"/>
      <c r="M725" s="141"/>
      <c r="N725" s="141"/>
      <c r="O725" s="141"/>
      <c r="P725" s="141"/>
      <c r="Q725" s="141"/>
      <c r="R725" s="141"/>
      <c r="S725" s="141"/>
      <c r="T725" s="141"/>
      <c r="U725" s="141"/>
      <c r="V725" s="141"/>
      <c r="W725" s="141"/>
      <c r="X725" s="141"/>
      <c r="Y725" s="141"/>
      <c r="Z725" s="141"/>
    </row>
    <row r="726" spans="1:26" ht="15" thickBot="1" x14ac:dyDescent="0.35">
      <c r="A726" s="141"/>
      <c r="B726" s="141"/>
      <c r="C726" s="141"/>
      <c r="D726" s="141"/>
      <c r="E726" s="141"/>
      <c r="F726" s="141"/>
      <c r="G726" s="141"/>
      <c r="H726" s="141"/>
      <c r="I726" s="141"/>
      <c r="J726" s="141"/>
      <c r="K726" s="141"/>
      <c r="L726" s="141"/>
      <c r="M726" s="141"/>
      <c r="N726" s="141"/>
      <c r="O726" s="141"/>
      <c r="P726" s="141"/>
      <c r="Q726" s="141"/>
      <c r="R726" s="141"/>
      <c r="S726" s="141"/>
      <c r="T726" s="141"/>
      <c r="U726" s="141"/>
      <c r="V726" s="141"/>
      <c r="W726" s="141"/>
      <c r="X726" s="141"/>
      <c r="Y726" s="141"/>
      <c r="Z726" s="141"/>
    </row>
    <row r="727" spans="1:26" ht="15" thickBot="1" x14ac:dyDescent="0.35">
      <c r="A727" s="141"/>
      <c r="B727" s="141"/>
      <c r="C727" s="141"/>
      <c r="D727" s="141"/>
      <c r="E727" s="141"/>
      <c r="F727" s="141"/>
      <c r="G727" s="141"/>
      <c r="H727" s="141"/>
      <c r="I727" s="141"/>
      <c r="J727" s="141"/>
      <c r="K727" s="141"/>
      <c r="L727" s="141"/>
      <c r="M727" s="141"/>
      <c r="N727" s="141"/>
      <c r="O727" s="141"/>
      <c r="P727" s="141"/>
      <c r="Q727" s="141"/>
      <c r="R727" s="141"/>
      <c r="S727" s="141"/>
      <c r="T727" s="141"/>
      <c r="U727" s="141"/>
      <c r="V727" s="141"/>
      <c r="W727" s="141"/>
      <c r="X727" s="141"/>
      <c r="Y727" s="141"/>
      <c r="Z727" s="141"/>
    </row>
    <row r="728" spans="1:26" ht="15" thickBot="1" x14ac:dyDescent="0.35">
      <c r="A728" s="141"/>
      <c r="B728" s="141"/>
      <c r="C728" s="141"/>
      <c r="D728" s="141"/>
      <c r="E728" s="141"/>
      <c r="F728" s="141"/>
      <c r="G728" s="141"/>
      <c r="H728" s="141"/>
      <c r="I728" s="141"/>
      <c r="J728" s="141"/>
      <c r="K728" s="141"/>
      <c r="L728" s="141"/>
      <c r="M728" s="141"/>
      <c r="N728" s="141"/>
      <c r="O728" s="141"/>
      <c r="P728" s="141"/>
      <c r="Q728" s="141"/>
      <c r="R728" s="141"/>
      <c r="S728" s="141"/>
      <c r="T728" s="141"/>
      <c r="U728" s="141"/>
      <c r="V728" s="141"/>
      <c r="W728" s="141"/>
      <c r="X728" s="141"/>
      <c r="Y728" s="141"/>
      <c r="Z728" s="141"/>
    </row>
    <row r="729" spans="1:26" ht="15" thickBot="1" x14ac:dyDescent="0.35">
      <c r="A729" s="141"/>
      <c r="B729" s="141"/>
      <c r="C729" s="141"/>
      <c r="D729" s="141"/>
      <c r="E729" s="141"/>
      <c r="F729" s="141"/>
      <c r="G729" s="141"/>
      <c r="H729" s="141"/>
      <c r="I729" s="141"/>
      <c r="J729" s="141"/>
      <c r="K729" s="141"/>
      <c r="L729" s="141"/>
      <c r="M729" s="141"/>
      <c r="N729" s="141"/>
      <c r="O729" s="141"/>
      <c r="P729" s="141"/>
      <c r="Q729" s="141"/>
      <c r="R729" s="141"/>
      <c r="S729" s="141"/>
      <c r="T729" s="141"/>
      <c r="U729" s="141"/>
      <c r="V729" s="141"/>
      <c r="W729" s="141"/>
      <c r="X729" s="141"/>
      <c r="Y729" s="141"/>
      <c r="Z729" s="141"/>
    </row>
    <row r="730" spans="1:26" ht="15" thickBot="1" x14ac:dyDescent="0.35">
      <c r="A730" s="141"/>
      <c r="B730" s="141"/>
      <c r="C730" s="141"/>
      <c r="D730" s="141"/>
      <c r="E730" s="141"/>
      <c r="F730" s="141"/>
      <c r="G730" s="141"/>
      <c r="H730" s="141"/>
      <c r="I730" s="141"/>
      <c r="J730" s="141"/>
      <c r="K730" s="141"/>
      <c r="L730" s="141"/>
      <c r="M730" s="141"/>
      <c r="N730" s="141"/>
      <c r="O730" s="141"/>
      <c r="P730" s="141"/>
      <c r="Q730" s="141"/>
      <c r="R730" s="141"/>
      <c r="S730" s="141"/>
      <c r="T730" s="141"/>
      <c r="U730" s="141"/>
      <c r="V730" s="141"/>
      <c r="W730" s="141"/>
      <c r="X730" s="141"/>
      <c r="Y730" s="141"/>
      <c r="Z730" s="141"/>
    </row>
    <row r="731" spans="1:26" ht="15" thickBot="1" x14ac:dyDescent="0.35">
      <c r="A731" s="141"/>
      <c r="B731" s="141"/>
      <c r="C731" s="141"/>
      <c r="D731" s="141"/>
      <c r="E731" s="141"/>
      <c r="F731" s="141"/>
      <c r="G731" s="141"/>
      <c r="H731" s="141"/>
      <c r="I731" s="141"/>
      <c r="J731" s="141"/>
      <c r="K731" s="141"/>
      <c r="L731" s="141"/>
      <c r="M731" s="141"/>
      <c r="N731" s="141"/>
      <c r="O731" s="141"/>
      <c r="P731" s="141"/>
      <c r="Q731" s="141"/>
      <c r="R731" s="141"/>
      <c r="S731" s="141"/>
      <c r="T731" s="141"/>
      <c r="U731" s="141"/>
      <c r="V731" s="141"/>
      <c r="W731" s="141"/>
      <c r="X731" s="141"/>
      <c r="Y731" s="141"/>
      <c r="Z731" s="141"/>
    </row>
    <row r="732" spans="1:26" ht="15" thickBot="1" x14ac:dyDescent="0.35">
      <c r="A732" s="141"/>
      <c r="B732" s="141"/>
      <c r="C732" s="141"/>
      <c r="D732" s="141"/>
      <c r="E732" s="141"/>
      <c r="F732" s="141"/>
      <c r="G732" s="141"/>
      <c r="H732" s="141"/>
      <c r="I732" s="141"/>
      <c r="J732" s="141"/>
      <c r="K732" s="141"/>
      <c r="L732" s="141"/>
      <c r="M732" s="141"/>
      <c r="N732" s="141"/>
      <c r="O732" s="141"/>
      <c r="P732" s="141"/>
      <c r="Q732" s="141"/>
      <c r="R732" s="141"/>
      <c r="S732" s="141"/>
      <c r="T732" s="141"/>
      <c r="U732" s="141"/>
      <c r="V732" s="141"/>
      <c r="W732" s="141"/>
      <c r="X732" s="141"/>
      <c r="Y732" s="141"/>
      <c r="Z732" s="141"/>
    </row>
    <row r="733" spans="1:26" ht="15" thickBot="1" x14ac:dyDescent="0.35">
      <c r="A733" s="141"/>
      <c r="B733" s="141"/>
      <c r="C733" s="141"/>
      <c r="D733" s="141"/>
      <c r="E733" s="141"/>
      <c r="F733" s="141"/>
      <c r="G733" s="141"/>
      <c r="H733" s="141"/>
      <c r="I733" s="141"/>
      <c r="J733" s="141"/>
      <c r="K733" s="141"/>
      <c r="L733" s="141"/>
      <c r="M733" s="141"/>
      <c r="N733" s="141"/>
      <c r="O733" s="141"/>
      <c r="P733" s="141"/>
      <c r="Q733" s="141"/>
      <c r="R733" s="141"/>
      <c r="S733" s="141"/>
      <c r="T733" s="141"/>
      <c r="U733" s="141"/>
      <c r="V733" s="141"/>
      <c r="W733" s="141"/>
      <c r="X733" s="141"/>
      <c r="Y733" s="141"/>
      <c r="Z733" s="141"/>
    </row>
    <row r="734" spans="1:26" ht="15" thickBot="1" x14ac:dyDescent="0.35">
      <c r="A734" s="141"/>
      <c r="B734" s="141"/>
      <c r="C734" s="141"/>
      <c r="D734" s="141"/>
      <c r="E734" s="141"/>
      <c r="F734" s="141"/>
      <c r="G734" s="141"/>
      <c r="H734" s="141"/>
      <c r="I734" s="141"/>
      <c r="J734" s="141"/>
      <c r="K734" s="141"/>
      <c r="L734" s="141"/>
      <c r="M734" s="141"/>
      <c r="N734" s="141"/>
      <c r="O734" s="141"/>
      <c r="P734" s="141"/>
      <c r="Q734" s="141"/>
      <c r="R734" s="141"/>
      <c r="S734" s="141"/>
      <c r="T734" s="141"/>
      <c r="U734" s="141"/>
      <c r="V734" s="141"/>
      <c r="W734" s="141"/>
      <c r="X734" s="141"/>
      <c r="Y734" s="141"/>
      <c r="Z734" s="141"/>
    </row>
    <row r="735" spans="1:26" ht="15" thickBot="1" x14ac:dyDescent="0.35">
      <c r="A735" s="141"/>
      <c r="B735" s="141"/>
      <c r="C735" s="141"/>
      <c r="D735" s="141"/>
      <c r="E735" s="141"/>
      <c r="F735" s="141"/>
      <c r="G735" s="141"/>
      <c r="H735" s="141"/>
      <c r="I735" s="141"/>
      <c r="J735" s="141"/>
      <c r="K735" s="141"/>
      <c r="L735" s="141"/>
      <c r="M735" s="141"/>
      <c r="N735" s="141"/>
      <c r="O735" s="141"/>
      <c r="P735" s="141"/>
      <c r="Q735" s="141"/>
      <c r="R735" s="141"/>
      <c r="S735" s="141"/>
      <c r="T735" s="141"/>
      <c r="U735" s="141"/>
      <c r="V735" s="141"/>
      <c r="W735" s="141"/>
      <c r="X735" s="141"/>
      <c r="Y735" s="141"/>
      <c r="Z735" s="141"/>
    </row>
    <row r="736" spans="1:26" ht="15" thickBot="1" x14ac:dyDescent="0.35">
      <c r="A736" s="141"/>
      <c r="B736" s="141"/>
      <c r="C736" s="141"/>
      <c r="D736" s="141"/>
      <c r="E736" s="141"/>
      <c r="F736" s="141"/>
      <c r="G736" s="141"/>
      <c r="H736" s="141"/>
      <c r="I736" s="141"/>
      <c r="J736" s="141"/>
      <c r="K736" s="141"/>
      <c r="L736" s="141"/>
      <c r="M736" s="141"/>
      <c r="N736" s="141"/>
      <c r="O736" s="141"/>
      <c r="P736" s="141"/>
      <c r="Q736" s="141"/>
      <c r="R736" s="141"/>
      <c r="S736" s="141"/>
      <c r="T736" s="141"/>
      <c r="U736" s="141"/>
      <c r="V736" s="141"/>
      <c r="W736" s="141"/>
      <c r="X736" s="141"/>
      <c r="Y736" s="141"/>
      <c r="Z736" s="141"/>
    </row>
    <row r="737" spans="1:26" ht="15" thickBot="1" x14ac:dyDescent="0.35">
      <c r="A737" s="141"/>
      <c r="B737" s="141"/>
      <c r="C737" s="141"/>
      <c r="D737" s="141"/>
      <c r="E737" s="141"/>
      <c r="F737" s="141"/>
      <c r="G737" s="141"/>
      <c r="H737" s="141"/>
      <c r="I737" s="141"/>
      <c r="J737" s="141"/>
      <c r="K737" s="141"/>
      <c r="L737" s="141"/>
      <c r="M737" s="141"/>
      <c r="N737" s="141"/>
      <c r="O737" s="141"/>
      <c r="P737" s="141"/>
      <c r="Q737" s="141"/>
      <c r="R737" s="141"/>
      <c r="S737" s="141"/>
      <c r="T737" s="141"/>
      <c r="U737" s="141"/>
      <c r="V737" s="141"/>
      <c r="W737" s="141"/>
      <c r="X737" s="141"/>
      <c r="Y737" s="141"/>
      <c r="Z737" s="141"/>
    </row>
    <row r="738" spans="1:26" ht="15" thickBot="1" x14ac:dyDescent="0.35">
      <c r="A738" s="141"/>
      <c r="B738" s="141"/>
      <c r="C738" s="141"/>
      <c r="D738" s="141"/>
      <c r="E738" s="141"/>
      <c r="F738" s="141"/>
      <c r="G738" s="141"/>
      <c r="H738" s="141"/>
      <c r="I738" s="141"/>
      <c r="J738" s="141"/>
      <c r="K738" s="141"/>
      <c r="L738" s="141"/>
      <c r="M738" s="141"/>
      <c r="N738" s="141"/>
      <c r="O738" s="141"/>
      <c r="P738" s="141"/>
      <c r="Q738" s="141"/>
      <c r="R738" s="141"/>
      <c r="S738" s="141"/>
      <c r="T738" s="141"/>
      <c r="U738" s="141"/>
      <c r="V738" s="141"/>
      <c r="W738" s="141"/>
      <c r="X738" s="141"/>
      <c r="Y738" s="141"/>
      <c r="Z738" s="141"/>
    </row>
    <row r="739" spans="1:26" ht="15" thickBot="1" x14ac:dyDescent="0.35">
      <c r="A739" s="141"/>
      <c r="B739" s="141"/>
      <c r="C739" s="141"/>
      <c r="D739" s="141"/>
      <c r="E739" s="141"/>
      <c r="F739" s="141"/>
      <c r="G739" s="141"/>
      <c r="H739" s="141"/>
      <c r="I739" s="141"/>
      <c r="J739" s="141"/>
      <c r="K739" s="141"/>
      <c r="L739" s="141"/>
      <c r="M739" s="141"/>
      <c r="N739" s="141"/>
      <c r="O739" s="141"/>
      <c r="P739" s="141"/>
      <c r="Q739" s="141"/>
      <c r="R739" s="141"/>
      <c r="S739" s="141"/>
      <c r="T739" s="141"/>
      <c r="U739" s="141"/>
      <c r="V739" s="141"/>
      <c r="W739" s="141"/>
      <c r="X739" s="141"/>
      <c r="Y739" s="141"/>
      <c r="Z739" s="141"/>
    </row>
    <row r="740" spans="1:26" ht="15" thickBot="1" x14ac:dyDescent="0.35">
      <c r="A740" s="141"/>
      <c r="B740" s="141"/>
      <c r="C740" s="141"/>
      <c r="D740" s="141"/>
      <c r="E740" s="141"/>
      <c r="F740" s="141"/>
      <c r="G740" s="141"/>
      <c r="H740" s="141"/>
      <c r="I740" s="141"/>
      <c r="J740" s="141"/>
      <c r="K740" s="141"/>
      <c r="L740" s="141"/>
      <c r="M740" s="141"/>
      <c r="N740" s="141"/>
      <c r="O740" s="141"/>
      <c r="P740" s="141"/>
      <c r="Q740" s="141"/>
      <c r="R740" s="141"/>
      <c r="S740" s="141"/>
      <c r="T740" s="141"/>
      <c r="U740" s="141"/>
      <c r="V740" s="141"/>
      <c r="W740" s="141"/>
      <c r="X740" s="141"/>
      <c r="Y740" s="141"/>
      <c r="Z740" s="141"/>
    </row>
    <row r="741" spans="1:26" ht="15" thickBot="1" x14ac:dyDescent="0.35">
      <c r="A741" s="141"/>
      <c r="B741" s="141"/>
      <c r="C741" s="141"/>
      <c r="D741" s="141"/>
      <c r="E741" s="141"/>
      <c r="F741" s="141"/>
      <c r="G741" s="141"/>
      <c r="H741" s="141"/>
      <c r="I741" s="141"/>
      <c r="J741" s="141"/>
      <c r="K741" s="141"/>
      <c r="L741" s="141"/>
      <c r="M741" s="141"/>
      <c r="N741" s="141"/>
      <c r="O741" s="141"/>
      <c r="P741" s="141"/>
      <c r="Q741" s="141"/>
      <c r="R741" s="141"/>
      <c r="S741" s="141"/>
      <c r="T741" s="141"/>
      <c r="U741" s="141"/>
      <c r="V741" s="141"/>
      <c r="W741" s="141"/>
      <c r="X741" s="141"/>
      <c r="Y741" s="141"/>
      <c r="Z741" s="141"/>
    </row>
    <row r="742" spans="1:26" ht="15" thickBot="1" x14ac:dyDescent="0.35">
      <c r="A742" s="141"/>
      <c r="B742" s="141"/>
      <c r="C742" s="141"/>
      <c r="D742" s="141"/>
      <c r="E742" s="141"/>
      <c r="F742" s="141"/>
      <c r="G742" s="141"/>
      <c r="H742" s="141"/>
      <c r="I742" s="141"/>
      <c r="J742" s="141"/>
      <c r="K742" s="141"/>
      <c r="L742" s="141"/>
      <c r="M742" s="141"/>
      <c r="N742" s="141"/>
      <c r="O742" s="141"/>
      <c r="P742" s="141"/>
      <c r="Q742" s="141"/>
      <c r="R742" s="141"/>
      <c r="S742" s="141"/>
      <c r="T742" s="141"/>
      <c r="U742" s="141"/>
      <c r="V742" s="141"/>
      <c r="W742" s="141"/>
      <c r="X742" s="141"/>
      <c r="Y742" s="141"/>
      <c r="Z742" s="141"/>
    </row>
    <row r="743" spans="1:26" ht="15" thickBot="1" x14ac:dyDescent="0.35">
      <c r="A743" s="141"/>
      <c r="B743" s="141"/>
      <c r="C743" s="141"/>
      <c r="D743" s="141"/>
      <c r="E743" s="141"/>
      <c r="F743" s="141"/>
      <c r="G743" s="141"/>
      <c r="H743" s="141"/>
      <c r="I743" s="141"/>
      <c r="J743" s="141"/>
      <c r="K743" s="141"/>
      <c r="L743" s="141"/>
      <c r="M743" s="141"/>
      <c r="N743" s="141"/>
      <c r="O743" s="141"/>
      <c r="P743" s="141"/>
      <c r="Q743" s="141"/>
      <c r="R743" s="141"/>
      <c r="S743" s="141"/>
      <c r="T743" s="141"/>
      <c r="U743" s="141"/>
      <c r="V743" s="141"/>
      <c r="W743" s="141"/>
      <c r="X743" s="141"/>
      <c r="Y743" s="141"/>
      <c r="Z743" s="141"/>
    </row>
    <row r="744" spans="1:26" ht="15" thickBot="1" x14ac:dyDescent="0.35">
      <c r="A744" s="141"/>
      <c r="B744" s="141"/>
      <c r="C744" s="141"/>
      <c r="D744" s="141"/>
      <c r="E744" s="141"/>
      <c r="F744" s="141"/>
      <c r="G744" s="141"/>
      <c r="H744" s="141"/>
      <c r="I744" s="141"/>
      <c r="J744" s="141"/>
      <c r="K744" s="141"/>
      <c r="L744" s="141"/>
      <c r="M744" s="141"/>
      <c r="N744" s="141"/>
      <c r="O744" s="141"/>
      <c r="P744" s="141"/>
      <c r="Q744" s="141"/>
      <c r="R744" s="141"/>
      <c r="S744" s="141"/>
      <c r="T744" s="141"/>
      <c r="U744" s="141"/>
      <c r="V744" s="141"/>
      <c r="W744" s="141"/>
      <c r="X744" s="141"/>
      <c r="Y744" s="141"/>
      <c r="Z744" s="141"/>
    </row>
    <row r="745" spans="1:26" ht="15" thickBot="1" x14ac:dyDescent="0.35">
      <c r="A745" s="141"/>
      <c r="B745" s="141"/>
      <c r="C745" s="141"/>
      <c r="D745" s="141"/>
      <c r="E745" s="141"/>
      <c r="F745" s="141"/>
      <c r="G745" s="141"/>
      <c r="H745" s="141"/>
      <c r="I745" s="141"/>
      <c r="J745" s="141"/>
      <c r="K745" s="141"/>
      <c r="L745" s="141"/>
      <c r="M745" s="141"/>
      <c r="N745" s="141"/>
      <c r="O745" s="141"/>
      <c r="P745" s="141"/>
      <c r="Q745" s="141"/>
      <c r="R745" s="141"/>
      <c r="S745" s="141"/>
      <c r="T745" s="141"/>
      <c r="U745" s="141"/>
      <c r="V745" s="141"/>
      <c r="W745" s="141"/>
      <c r="X745" s="141"/>
      <c r="Y745" s="141"/>
      <c r="Z745" s="141"/>
    </row>
    <row r="746" spans="1:26" ht="15" thickBot="1" x14ac:dyDescent="0.35">
      <c r="A746" s="141"/>
      <c r="B746" s="141"/>
      <c r="C746" s="141"/>
      <c r="D746" s="141"/>
      <c r="E746" s="141"/>
      <c r="F746" s="141"/>
      <c r="G746" s="141"/>
      <c r="H746" s="141"/>
      <c r="I746" s="141"/>
      <c r="J746" s="141"/>
      <c r="K746" s="141"/>
      <c r="L746" s="141"/>
      <c r="M746" s="141"/>
      <c r="N746" s="141"/>
      <c r="O746" s="141"/>
      <c r="P746" s="141"/>
      <c r="Q746" s="141"/>
      <c r="R746" s="141"/>
      <c r="S746" s="141"/>
      <c r="T746" s="141"/>
      <c r="U746" s="141"/>
      <c r="V746" s="141"/>
      <c r="W746" s="141"/>
      <c r="X746" s="141"/>
      <c r="Y746" s="141"/>
      <c r="Z746" s="141"/>
    </row>
    <row r="747" spans="1:26" ht="15" thickBot="1" x14ac:dyDescent="0.35">
      <c r="A747" s="141"/>
      <c r="B747" s="141"/>
      <c r="C747" s="141"/>
      <c r="D747" s="141"/>
      <c r="E747" s="141"/>
      <c r="F747" s="141"/>
      <c r="G747" s="141"/>
      <c r="H747" s="141"/>
      <c r="I747" s="141"/>
      <c r="J747" s="141"/>
      <c r="K747" s="141"/>
      <c r="L747" s="141"/>
      <c r="M747" s="141"/>
      <c r="N747" s="141"/>
      <c r="O747" s="141"/>
      <c r="P747" s="141"/>
      <c r="Q747" s="141"/>
      <c r="R747" s="141"/>
      <c r="S747" s="141"/>
      <c r="T747" s="141"/>
      <c r="U747" s="141"/>
      <c r="V747" s="141"/>
      <c r="W747" s="141"/>
      <c r="X747" s="141"/>
      <c r="Y747" s="141"/>
      <c r="Z747" s="141"/>
    </row>
    <row r="748" spans="1:26" ht="15" thickBot="1" x14ac:dyDescent="0.35">
      <c r="A748" s="141"/>
      <c r="B748" s="141"/>
      <c r="C748" s="141"/>
      <c r="D748" s="141"/>
      <c r="E748" s="141"/>
      <c r="F748" s="141"/>
      <c r="G748" s="141"/>
      <c r="H748" s="141"/>
      <c r="I748" s="141"/>
      <c r="J748" s="141"/>
      <c r="K748" s="141"/>
      <c r="L748" s="141"/>
      <c r="M748" s="141"/>
      <c r="N748" s="141"/>
      <c r="O748" s="141"/>
      <c r="P748" s="141"/>
      <c r="Q748" s="141"/>
      <c r="R748" s="141"/>
      <c r="S748" s="141"/>
      <c r="T748" s="141"/>
      <c r="U748" s="141"/>
      <c r="V748" s="141"/>
      <c r="W748" s="141"/>
      <c r="X748" s="141"/>
      <c r="Y748" s="141"/>
      <c r="Z748" s="141"/>
    </row>
    <row r="749" spans="1:26" ht="15" thickBot="1" x14ac:dyDescent="0.35">
      <c r="A749" s="141"/>
      <c r="B749" s="141"/>
      <c r="C749" s="141"/>
      <c r="D749" s="141"/>
      <c r="E749" s="141"/>
      <c r="F749" s="141"/>
      <c r="G749" s="141"/>
      <c r="H749" s="141"/>
      <c r="I749" s="141"/>
      <c r="J749" s="141"/>
      <c r="K749" s="141"/>
      <c r="L749" s="141"/>
      <c r="M749" s="141"/>
      <c r="N749" s="141"/>
      <c r="O749" s="141"/>
      <c r="P749" s="141"/>
      <c r="Q749" s="141"/>
      <c r="R749" s="141"/>
      <c r="S749" s="141"/>
      <c r="T749" s="141"/>
      <c r="U749" s="141"/>
      <c r="V749" s="141"/>
      <c r="W749" s="141"/>
      <c r="X749" s="141"/>
      <c r="Y749" s="141"/>
      <c r="Z749" s="141"/>
    </row>
    <row r="750" spans="1:26" ht="15" thickBot="1" x14ac:dyDescent="0.35">
      <c r="A750" s="141"/>
      <c r="B750" s="141"/>
      <c r="C750" s="141"/>
      <c r="D750" s="141"/>
      <c r="E750" s="141"/>
      <c r="F750" s="141"/>
      <c r="G750" s="141"/>
      <c r="H750" s="141"/>
      <c r="I750" s="141"/>
      <c r="J750" s="141"/>
      <c r="K750" s="141"/>
      <c r="L750" s="141"/>
      <c r="M750" s="141"/>
      <c r="N750" s="141"/>
      <c r="O750" s="141"/>
      <c r="P750" s="141"/>
      <c r="Q750" s="141"/>
      <c r="R750" s="141"/>
      <c r="S750" s="141"/>
      <c r="T750" s="141"/>
      <c r="U750" s="141"/>
      <c r="V750" s="141"/>
      <c r="W750" s="141"/>
      <c r="X750" s="141"/>
      <c r="Y750" s="141"/>
      <c r="Z750" s="141"/>
    </row>
    <row r="751" spans="1:26" ht="15" thickBot="1" x14ac:dyDescent="0.35">
      <c r="A751" s="141"/>
      <c r="B751" s="141"/>
      <c r="C751" s="141"/>
      <c r="D751" s="141"/>
      <c r="E751" s="141"/>
      <c r="F751" s="141"/>
      <c r="G751" s="141"/>
      <c r="H751" s="141"/>
      <c r="I751" s="141"/>
      <c r="J751" s="141"/>
      <c r="K751" s="141"/>
      <c r="L751" s="141"/>
      <c r="M751" s="141"/>
      <c r="N751" s="141"/>
      <c r="O751" s="141"/>
      <c r="P751" s="141"/>
      <c r="Q751" s="141"/>
      <c r="R751" s="141"/>
      <c r="S751" s="141"/>
      <c r="T751" s="141"/>
      <c r="U751" s="141"/>
      <c r="V751" s="141"/>
      <c r="W751" s="141"/>
      <c r="X751" s="141"/>
      <c r="Y751" s="141"/>
      <c r="Z751" s="141"/>
    </row>
    <row r="752" spans="1:26" ht="15" thickBot="1" x14ac:dyDescent="0.35">
      <c r="A752" s="141"/>
      <c r="B752" s="141"/>
      <c r="C752" s="141"/>
      <c r="D752" s="141"/>
      <c r="E752" s="141"/>
      <c r="F752" s="141"/>
      <c r="G752" s="141"/>
      <c r="H752" s="141"/>
      <c r="I752" s="141"/>
      <c r="J752" s="141"/>
      <c r="K752" s="141"/>
      <c r="L752" s="141"/>
      <c r="M752" s="141"/>
      <c r="N752" s="141"/>
      <c r="O752" s="141"/>
      <c r="P752" s="141"/>
      <c r="Q752" s="141"/>
      <c r="R752" s="141"/>
      <c r="S752" s="141"/>
      <c r="T752" s="141"/>
      <c r="U752" s="141"/>
      <c r="V752" s="141"/>
      <c r="W752" s="141"/>
      <c r="X752" s="141"/>
      <c r="Y752" s="141"/>
      <c r="Z752" s="141"/>
    </row>
    <row r="753" spans="1:26" ht="15" thickBot="1" x14ac:dyDescent="0.35">
      <c r="A753" s="141"/>
      <c r="B753" s="141"/>
      <c r="C753" s="141"/>
      <c r="D753" s="141"/>
      <c r="E753" s="141"/>
      <c r="F753" s="141"/>
      <c r="G753" s="141"/>
      <c r="H753" s="141"/>
      <c r="I753" s="141"/>
      <c r="J753" s="141"/>
      <c r="K753" s="141"/>
      <c r="L753" s="141"/>
      <c r="M753" s="141"/>
      <c r="N753" s="141"/>
      <c r="O753" s="141"/>
      <c r="P753" s="141"/>
      <c r="Q753" s="141"/>
      <c r="R753" s="141"/>
      <c r="S753" s="141"/>
      <c r="T753" s="141"/>
      <c r="U753" s="141"/>
      <c r="V753" s="141"/>
      <c r="W753" s="141"/>
      <c r="X753" s="141"/>
      <c r="Y753" s="141"/>
      <c r="Z753" s="141"/>
    </row>
    <row r="754" spans="1:26" ht="15" thickBot="1" x14ac:dyDescent="0.35">
      <c r="A754" s="141"/>
      <c r="B754" s="141"/>
      <c r="C754" s="141"/>
      <c r="D754" s="141"/>
      <c r="E754" s="141"/>
      <c r="F754" s="141"/>
      <c r="G754" s="141"/>
      <c r="H754" s="141"/>
      <c r="I754" s="141"/>
      <c r="J754" s="141"/>
      <c r="K754" s="141"/>
      <c r="L754" s="141"/>
      <c r="M754" s="141"/>
      <c r="N754" s="141"/>
      <c r="O754" s="141"/>
      <c r="P754" s="141"/>
      <c r="Q754" s="141"/>
      <c r="R754" s="141"/>
      <c r="S754" s="141"/>
      <c r="T754" s="141"/>
      <c r="U754" s="141"/>
      <c r="V754" s="141"/>
      <c r="W754" s="141"/>
      <c r="X754" s="141"/>
      <c r="Y754" s="141"/>
      <c r="Z754" s="141"/>
    </row>
    <row r="755" spans="1:26" ht="15" thickBot="1" x14ac:dyDescent="0.35">
      <c r="A755" s="141"/>
      <c r="B755" s="141"/>
      <c r="C755" s="141"/>
      <c r="D755" s="141"/>
      <c r="E755" s="141"/>
      <c r="F755" s="141"/>
      <c r="G755" s="141"/>
      <c r="H755" s="141"/>
      <c r="I755" s="141"/>
      <c r="J755" s="141"/>
      <c r="K755" s="141"/>
      <c r="L755" s="141"/>
      <c r="M755" s="141"/>
      <c r="N755" s="141"/>
      <c r="O755" s="141"/>
      <c r="P755" s="141"/>
      <c r="Q755" s="141"/>
      <c r="R755" s="141"/>
      <c r="S755" s="141"/>
      <c r="T755" s="141"/>
      <c r="U755" s="141"/>
      <c r="V755" s="141"/>
      <c r="W755" s="141"/>
      <c r="X755" s="141"/>
      <c r="Y755" s="141"/>
      <c r="Z755" s="141"/>
    </row>
    <row r="756" spans="1:26" ht="15" thickBot="1" x14ac:dyDescent="0.35">
      <c r="A756" s="141"/>
      <c r="B756" s="141"/>
      <c r="C756" s="141"/>
      <c r="D756" s="141"/>
      <c r="E756" s="141"/>
      <c r="F756" s="141"/>
      <c r="G756" s="141"/>
      <c r="H756" s="141"/>
      <c r="I756" s="141"/>
      <c r="J756" s="141"/>
      <c r="K756" s="141"/>
      <c r="L756" s="141"/>
      <c r="M756" s="141"/>
      <c r="N756" s="141"/>
      <c r="O756" s="141"/>
      <c r="P756" s="141"/>
      <c r="Q756" s="141"/>
      <c r="R756" s="141"/>
      <c r="S756" s="141"/>
      <c r="T756" s="141"/>
      <c r="U756" s="141"/>
      <c r="V756" s="141"/>
      <c r="W756" s="141"/>
      <c r="X756" s="141"/>
      <c r="Y756" s="141"/>
      <c r="Z756" s="141"/>
    </row>
    <row r="757" spans="1:26" ht="15" thickBot="1" x14ac:dyDescent="0.35">
      <c r="A757" s="141"/>
      <c r="B757" s="141"/>
      <c r="C757" s="141"/>
      <c r="D757" s="141"/>
      <c r="E757" s="141"/>
      <c r="F757" s="141"/>
      <c r="G757" s="141"/>
      <c r="H757" s="141"/>
      <c r="I757" s="141"/>
      <c r="J757" s="141"/>
      <c r="K757" s="141"/>
      <c r="L757" s="141"/>
      <c r="M757" s="141"/>
      <c r="N757" s="141"/>
      <c r="O757" s="141"/>
      <c r="P757" s="141"/>
      <c r="Q757" s="141"/>
      <c r="R757" s="141"/>
      <c r="S757" s="141"/>
      <c r="T757" s="141"/>
      <c r="U757" s="141"/>
      <c r="V757" s="141"/>
      <c r="W757" s="141"/>
      <c r="X757" s="141"/>
      <c r="Y757" s="141"/>
      <c r="Z757" s="141"/>
    </row>
    <row r="758" spans="1:26" ht="15" thickBot="1" x14ac:dyDescent="0.35">
      <c r="A758" s="141"/>
      <c r="B758" s="141"/>
      <c r="C758" s="141"/>
      <c r="D758" s="141"/>
      <c r="E758" s="141"/>
      <c r="F758" s="141"/>
      <c r="G758" s="141"/>
      <c r="H758" s="141"/>
      <c r="I758" s="141"/>
      <c r="J758" s="141"/>
      <c r="K758" s="141"/>
      <c r="L758" s="141"/>
      <c r="M758" s="141"/>
      <c r="N758" s="141"/>
      <c r="O758" s="141"/>
      <c r="P758" s="141"/>
      <c r="Q758" s="141"/>
      <c r="R758" s="141"/>
      <c r="S758" s="141"/>
      <c r="T758" s="141"/>
      <c r="U758" s="141"/>
      <c r="V758" s="141"/>
      <c r="W758" s="141"/>
      <c r="X758" s="141"/>
      <c r="Y758" s="141"/>
      <c r="Z758" s="141"/>
    </row>
    <row r="759" spans="1:26" ht="15" thickBot="1" x14ac:dyDescent="0.35">
      <c r="A759" s="141"/>
      <c r="B759" s="141"/>
      <c r="C759" s="141"/>
      <c r="D759" s="141"/>
      <c r="E759" s="141"/>
      <c r="F759" s="141"/>
      <c r="G759" s="141"/>
      <c r="H759" s="141"/>
      <c r="I759" s="141"/>
      <c r="J759" s="141"/>
      <c r="K759" s="141"/>
      <c r="L759" s="141"/>
      <c r="M759" s="141"/>
      <c r="N759" s="141"/>
      <c r="O759" s="141"/>
      <c r="P759" s="141"/>
      <c r="Q759" s="141"/>
      <c r="R759" s="141"/>
      <c r="S759" s="141"/>
      <c r="T759" s="141"/>
      <c r="U759" s="141"/>
      <c r="V759" s="141"/>
      <c r="W759" s="141"/>
      <c r="X759" s="141"/>
      <c r="Y759" s="141"/>
      <c r="Z759" s="141"/>
    </row>
    <row r="760" spans="1:26" ht="15" thickBot="1" x14ac:dyDescent="0.35">
      <c r="A760" s="141"/>
      <c r="B760" s="141"/>
      <c r="C760" s="141"/>
      <c r="D760" s="141"/>
      <c r="E760" s="141"/>
      <c r="F760" s="141"/>
      <c r="G760" s="141"/>
      <c r="H760" s="141"/>
      <c r="I760" s="141"/>
      <c r="J760" s="141"/>
      <c r="K760" s="141"/>
      <c r="L760" s="141"/>
      <c r="M760" s="141"/>
      <c r="N760" s="141"/>
      <c r="O760" s="141"/>
      <c r="P760" s="141"/>
      <c r="Q760" s="141"/>
      <c r="R760" s="141"/>
      <c r="S760" s="141"/>
      <c r="T760" s="141"/>
      <c r="U760" s="141"/>
      <c r="V760" s="141"/>
      <c r="W760" s="141"/>
      <c r="X760" s="141"/>
      <c r="Y760" s="141"/>
      <c r="Z760" s="141"/>
    </row>
    <row r="761" spans="1:26" ht="15" thickBot="1" x14ac:dyDescent="0.35">
      <c r="A761" s="141"/>
      <c r="B761" s="141"/>
      <c r="C761" s="141"/>
      <c r="D761" s="141"/>
      <c r="E761" s="141"/>
      <c r="F761" s="141"/>
      <c r="G761" s="141"/>
      <c r="H761" s="141"/>
      <c r="I761" s="141"/>
      <c r="J761" s="141"/>
      <c r="K761" s="141"/>
      <c r="L761" s="141"/>
      <c r="M761" s="141"/>
      <c r="N761" s="141"/>
      <c r="O761" s="141"/>
      <c r="P761" s="141"/>
      <c r="Q761" s="141"/>
      <c r="R761" s="141"/>
      <c r="S761" s="141"/>
      <c r="T761" s="141"/>
      <c r="U761" s="141"/>
      <c r="V761" s="141"/>
      <c r="W761" s="141"/>
      <c r="X761" s="141"/>
      <c r="Y761" s="141"/>
      <c r="Z761" s="141"/>
    </row>
    <row r="762" spans="1:26" ht="15" thickBot="1" x14ac:dyDescent="0.35">
      <c r="A762" s="141"/>
      <c r="B762" s="141"/>
      <c r="C762" s="141"/>
      <c r="D762" s="141"/>
      <c r="E762" s="141"/>
      <c r="F762" s="141"/>
      <c r="G762" s="141"/>
      <c r="H762" s="141"/>
      <c r="I762" s="141"/>
      <c r="J762" s="141"/>
      <c r="K762" s="141"/>
      <c r="L762" s="141"/>
      <c r="M762" s="141"/>
      <c r="N762" s="141"/>
      <c r="O762" s="141"/>
      <c r="P762" s="141"/>
      <c r="Q762" s="141"/>
      <c r="R762" s="141"/>
      <c r="S762" s="141"/>
      <c r="T762" s="141"/>
      <c r="U762" s="141"/>
      <c r="V762" s="141"/>
      <c r="W762" s="141"/>
      <c r="X762" s="141"/>
      <c r="Y762" s="141"/>
      <c r="Z762" s="141"/>
    </row>
    <row r="763" spans="1:26" ht="15" thickBot="1" x14ac:dyDescent="0.35">
      <c r="A763" s="141"/>
      <c r="B763" s="141"/>
      <c r="C763" s="141"/>
      <c r="D763" s="141"/>
      <c r="E763" s="141"/>
      <c r="F763" s="141"/>
      <c r="G763" s="141"/>
      <c r="H763" s="141"/>
      <c r="I763" s="141"/>
      <c r="J763" s="141"/>
      <c r="K763" s="141"/>
      <c r="L763" s="141"/>
      <c r="M763" s="141"/>
      <c r="N763" s="141"/>
      <c r="O763" s="141"/>
      <c r="P763" s="141"/>
      <c r="Q763" s="141"/>
      <c r="R763" s="141"/>
      <c r="S763" s="141"/>
      <c r="T763" s="141"/>
      <c r="U763" s="141"/>
      <c r="V763" s="141"/>
      <c r="W763" s="141"/>
      <c r="X763" s="141"/>
      <c r="Y763" s="141"/>
      <c r="Z763" s="141"/>
    </row>
    <row r="764" spans="1:26" ht="15" thickBot="1" x14ac:dyDescent="0.35">
      <c r="A764" s="141"/>
      <c r="B764" s="141"/>
      <c r="C764" s="141"/>
      <c r="D764" s="141"/>
      <c r="E764" s="141"/>
      <c r="F764" s="141"/>
      <c r="G764" s="141"/>
      <c r="H764" s="141"/>
      <c r="I764" s="141"/>
      <c r="J764" s="141"/>
      <c r="K764" s="141"/>
      <c r="L764" s="141"/>
      <c r="M764" s="141"/>
      <c r="N764" s="141"/>
      <c r="O764" s="141"/>
      <c r="P764" s="141"/>
      <c r="Q764" s="141"/>
      <c r="R764" s="141"/>
      <c r="S764" s="141"/>
      <c r="T764" s="141"/>
      <c r="U764" s="141"/>
      <c r="V764" s="141"/>
      <c r="W764" s="141"/>
      <c r="X764" s="141"/>
      <c r="Y764" s="141"/>
      <c r="Z764" s="141"/>
    </row>
    <row r="765" spans="1:26" ht="15" thickBot="1" x14ac:dyDescent="0.35">
      <c r="A765" s="141"/>
      <c r="B765" s="141"/>
      <c r="C765" s="141"/>
      <c r="D765" s="141"/>
      <c r="E765" s="141"/>
      <c r="F765" s="141"/>
      <c r="G765" s="141"/>
      <c r="H765" s="141"/>
      <c r="I765" s="141"/>
      <c r="J765" s="141"/>
      <c r="K765" s="141"/>
      <c r="L765" s="141"/>
      <c r="M765" s="141"/>
      <c r="N765" s="141"/>
      <c r="O765" s="141"/>
      <c r="P765" s="141"/>
      <c r="Q765" s="141"/>
      <c r="R765" s="141"/>
      <c r="S765" s="141"/>
      <c r="T765" s="141"/>
      <c r="U765" s="141"/>
      <c r="V765" s="141"/>
      <c r="W765" s="141"/>
      <c r="X765" s="141"/>
      <c r="Y765" s="141"/>
      <c r="Z765" s="141"/>
    </row>
    <row r="766" spans="1:26" ht="15" thickBot="1" x14ac:dyDescent="0.35">
      <c r="A766" s="141"/>
      <c r="B766" s="141"/>
      <c r="C766" s="141"/>
      <c r="D766" s="141"/>
      <c r="E766" s="141"/>
      <c r="F766" s="141"/>
      <c r="G766" s="141"/>
      <c r="H766" s="141"/>
      <c r="I766" s="141"/>
      <c r="J766" s="141"/>
      <c r="K766" s="141"/>
      <c r="L766" s="141"/>
      <c r="M766" s="141"/>
      <c r="N766" s="141"/>
      <c r="O766" s="141"/>
      <c r="P766" s="141"/>
      <c r="Q766" s="141"/>
      <c r="R766" s="141"/>
      <c r="S766" s="141"/>
      <c r="T766" s="141"/>
      <c r="U766" s="141"/>
      <c r="V766" s="141"/>
      <c r="W766" s="141"/>
      <c r="X766" s="141"/>
      <c r="Y766" s="141"/>
      <c r="Z766" s="141"/>
    </row>
    <row r="767" spans="1:26" ht="15" thickBot="1" x14ac:dyDescent="0.35">
      <c r="A767" s="141"/>
      <c r="B767" s="141"/>
      <c r="C767" s="141"/>
      <c r="D767" s="141"/>
      <c r="E767" s="141"/>
      <c r="F767" s="141"/>
      <c r="G767" s="141"/>
      <c r="H767" s="141"/>
      <c r="I767" s="141"/>
      <c r="J767" s="141"/>
      <c r="K767" s="141"/>
      <c r="L767" s="141"/>
      <c r="M767" s="141"/>
      <c r="N767" s="141"/>
      <c r="O767" s="141"/>
      <c r="P767" s="141"/>
      <c r="Q767" s="141"/>
      <c r="R767" s="141"/>
      <c r="S767" s="141"/>
      <c r="T767" s="141"/>
      <c r="U767" s="141"/>
      <c r="V767" s="141"/>
      <c r="W767" s="141"/>
      <c r="X767" s="141"/>
      <c r="Y767" s="141"/>
      <c r="Z767" s="141"/>
    </row>
    <row r="768" spans="1:26" ht="15" thickBot="1" x14ac:dyDescent="0.35">
      <c r="A768" s="141"/>
      <c r="B768" s="141"/>
      <c r="C768" s="141"/>
      <c r="D768" s="141"/>
      <c r="E768" s="141"/>
      <c r="F768" s="141"/>
      <c r="G768" s="141"/>
      <c r="H768" s="141"/>
      <c r="I768" s="141"/>
      <c r="J768" s="141"/>
      <c r="K768" s="141"/>
      <c r="L768" s="141"/>
      <c r="M768" s="141"/>
      <c r="N768" s="141"/>
      <c r="O768" s="141"/>
      <c r="P768" s="141"/>
      <c r="Q768" s="141"/>
      <c r="R768" s="141"/>
      <c r="S768" s="141"/>
      <c r="T768" s="141"/>
      <c r="U768" s="141"/>
      <c r="V768" s="141"/>
      <c r="W768" s="141"/>
      <c r="X768" s="141"/>
      <c r="Y768" s="141"/>
      <c r="Z768" s="141"/>
    </row>
    <row r="769" spans="1:26" ht="15" thickBot="1" x14ac:dyDescent="0.35">
      <c r="A769" s="141"/>
      <c r="B769" s="141"/>
      <c r="C769" s="141"/>
      <c r="D769" s="141"/>
      <c r="E769" s="141"/>
      <c r="F769" s="141"/>
      <c r="G769" s="141"/>
      <c r="H769" s="141"/>
      <c r="I769" s="141"/>
      <c r="J769" s="141"/>
      <c r="K769" s="141"/>
      <c r="L769" s="141"/>
      <c r="M769" s="141"/>
      <c r="N769" s="141"/>
      <c r="O769" s="141"/>
      <c r="P769" s="141"/>
      <c r="Q769" s="141"/>
      <c r="R769" s="141"/>
      <c r="S769" s="141"/>
      <c r="T769" s="141"/>
      <c r="U769" s="141"/>
      <c r="V769" s="141"/>
      <c r="W769" s="141"/>
      <c r="X769" s="141"/>
      <c r="Y769" s="141"/>
      <c r="Z769" s="141"/>
    </row>
    <row r="770" spans="1:26" ht="15" thickBot="1" x14ac:dyDescent="0.35">
      <c r="A770" s="141"/>
      <c r="B770" s="141"/>
      <c r="C770" s="141"/>
      <c r="D770" s="141"/>
      <c r="E770" s="141"/>
      <c r="F770" s="141"/>
      <c r="G770" s="141"/>
      <c r="H770" s="141"/>
      <c r="I770" s="141"/>
      <c r="J770" s="141"/>
      <c r="K770" s="141"/>
      <c r="L770" s="141"/>
      <c r="M770" s="141"/>
      <c r="N770" s="141"/>
      <c r="O770" s="141"/>
      <c r="P770" s="141"/>
      <c r="Q770" s="141"/>
      <c r="R770" s="141"/>
      <c r="S770" s="141"/>
      <c r="T770" s="141"/>
      <c r="U770" s="141"/>
      <c r="V770" s="141"/>
      <c r="W770" s="141"/>
      <c r="X770" s="141"/>
      <c r="Y770" s="141"/>
      <c r="Z770" s="141"/>
    </row>
    <row r="771" spans="1:26" ht="15" thickBot="1" x14ac:dyDescent="0.35">
      <c r="A771" s="141"/>
      <c r="B771" s="141"/>
      <c r="C771" s="141"/>
      <c r="D771" s="141"/>
      <c r="E771" s="141"/>
      <c r="F771" s="141"/>
      <c r="G771" s="141"/>
      <c r="H771" s="141"/>
      <c r="I771" s="141"/>
      <c r="J771" s="141"/>
      <c r="K771" s="141"/>
      <c r="L771" s="141"/>
      <c r="M771" s="141"/>
      <c r="N771" s="141"/>
      <c r="O771" s="141"/>
      <c r="P771" s="141"/>
      <c r="Q771" s="141"/>
      <c r="R771" s="141"/>
      <c r="S771" s="141"/>
      <c r="T771" s="141"/>
      <c r="U771" s="141"/>
      <c r="V771" s="141"/>
      <c r="W771" s="141"/>
      <c r="X771" s="141"/>
      <c r="Y771" s="141"/>
      <c r="Z771" s="141"/>
    </row>
    <row r="772" spans="1:26" ht="15" thickBot="1" x14ac:dyDescent="0.35">
      <c r="A772" s="141"/>
      <c r="B772" s="141"/>
      <c r="C772" s="141"/>
      <c r="D772" s="141"/>
      <c r="E772" s="141"/>
      <c r="F772" s="141"/>
      <c r="G772" s="141"/>
      <c r="H772" s="141"/>
      <c r="I772" s="141"/>
      <c r="J772" s="141"/>
      <c r="K772" s="141"/>
      <c r="L772" s="141"/>
      <c r="M772" s="141"/>
      <c r="N772" s="141"/>
      <c r="O772" s="141"/>
      <c r="P772" s="141"/>
      <c r="Q772" s="141"/>
      <c r="R772" s="141"/>
      <c r="S772" s="141"/>
      <c r="T772" s="141"/>
      <c r="U772" s="141"/>
      <c r="V772" s="141"/>
      <c r="W772" s="141"/>
      <c r="X772" s="141"/>
      <c r="Y772" s="141"/>
      <c r="Z772" s="141"/>
    </row>
    <row r="773" spans="1:26" ht="15" thickBot="1" x14ac:dyDescent="0.35">
      <c r="A773" s="141"/>
      <c r="B773" s="141"/>
      <c r="C773" s="141"/>
      <c r="D773" s="141"/>
      <c r="E773" s="141"/>
      <c r="F773" s="141"/>
      <c r="G773" s="141"/>
      <c r="H773" s="141"/>
      <c r="I773" s="141"/>
      <c r="J773" s="141"/>
      <c r="K773" s="141"/>
      <c r="L773" s="141"/>
      <c r="M773" s="141"/>
      <c r="N773" s="141"/>
      <c r="O773" s="141"/>
      <c r="P773" s="141"/>
      <c r="Q773" s="141"/>
      <c r="R773" s="141"/>
      <c r="S773" s="141"/>
      <c r="T773" s="141"/>
      <c r="U773" s="141"/>
      <c r="V773" s="141"/>
      <c r="W773" s="141"/>
      <c r="X773" s="141"/>
      <c r="Y773" s="141"/>
      <c r="Z773" s="141"/>
    </row>
    <row r="774" spans="1:26" ht="15" thickBot="1" x14ac:dyDescent="0.35">
      <c r="A774" s="141"/>
      <c r="B774" s="141"/>
      <c r="C774" s="141"/>
      <c r="D774" s="141"/>
      <c r="E774" s="141"/>
      <c r="F774" s="141"/>
      <c r="G774" s="141"/>
      <c r="H774" s="141"/>
      <c r="I774" s="141"/>
      <c r="J774" s="141"/>
      <c r="K774" s="141"/>
      <c r="L774" s="141"/>
      <c r="M774" s="141"/>
      <c r="N774" s="141"/>
      <c r="O774" s="141"/>
      <c r="P774" s="141"/>
      <c r="Q774" s="141"/>
      <c r="R774" s="141"/>
      <c r="S774" s="141"/>
      <c r="T774" s="141"/>
      <c r="U774" s="141"/>
      <c r="V774" s="141"/>
      <c r="W774" s="141"/>
      <c r="X774" s="141"/>
      <c r="Y774" s="141"/>
      <c r="Z774" s="141"/>
    </row>
    <row r="775" spans="1:26" ht="15" thickBot="1" x14ac:dyDescent="0.35">
      <c r="A775" s="141"/>
      <c r="B775" s="141"/>
      <c r="C775" s="141"/>
      <c r="D775" s="141"/>
      <c r="E775" s="141"/>
      <c r="F775" s="141"/>
      <c r="G775" s="141"/>
      <c r="H775" s="141"/>
      <c r="I775" s="141"/>
      <c r="J775" s="141"/>
      <c r="K775" s="141"/>
      <c r="L775" s="141"/>
      <c r="M775" s="141"/>
      <c r="N775" s="141"/>
      <c r="O775" s="141"/>
      <c r="P775" s="141"/>
      <c r="Q775" s="141"/>
      <c r="R775" s="141"/>
      <c r="S775" s="141"/>
      <c r="T775" s="141"/>
      <c r="U775" s="141"/>
      <c r="V775" s="141"/>
      <c r="W775" s="141"/>
      <c r="X775" s="141"/>
      <c r="Y775" s="141"/>
      <c r="Z775" s="141"/>
    </row>
    <row r="776" spans="1:26" ht="15" thickBot="1" x14ac:dyDescent="0.35">
      <c r="A776" s="141"/>
      <c r="B776" s="141"/>
      <c r="C776" s="141"/>
      <c r="D776" s="141"/>
      <c r="E776" s="141"/>
      <c r="F776" s="141"/>
      <c r="G776" s="141"/>
      <c r="H776" s="141"/>
      <c r="I776" s="141"/>
      <c r="J776" s="141"/>
      <c r="K776" s="141"/>
      <c r="L776" s="141"/>
      <c r="M776" s="141"/>
      <c r="N776" s="141"/>
      <c r="O776" s="141"/>
      <c r="P776" s="141"/>
      <c r="Q776" s="141"/>
      <c r="R776" s="141"/>
      <c r="S776" s="141"/>
      <c r="T776" s="141"/>
      <c r="U776" s="141"/>
      <c r="V776" s="141"/>
      <c r="W776" s="141"/>
      <c r="X776" s="141"/>
      <c r="Y776" s="141"/>
      <c r="Z776" s="141"/>
    </row>
    <row r="777" spans="1:26" ht="15" thickBot="1" x14ac:dyDescent="0.35">
      <c r="A777" s="141"/>
      <c r="B777" s="141"/>
      <c r="C777" s="141"/>
      <c r="D777" s="141"/>
      <c r="E777" s="141"/>
      <c r="F777" s="141"/>
      <c r="G777" s="141"/>
      <c r="H777" s="141"/>
      <c r="I777" s="141"/>
      <c r="J777" s="141"/>
      <c r="K777" s="141"/>
      <c r="L777" s="141"/>
      <c r="M777" s="141"/>
      <c r="N777" s="141"/>
      <c r="O777" s="141"/>
      <c r="P777" s="141"/>
      <c r="Q777" s="141"/>
      <c r="R777" s="141"/>
      <c r="S777" s="141"/>
      <c r="T777" s="141"/>
      <c r="U777" s="141"/>
      <c r="V777" s="141"/>
      <c r="W777" s="141"/>
      <c r="X777" s="141"/>
      <c r="Y777" s="141"/>
      <c r="Z777" s="141"/>
    </row>
    <row r="778" spans="1:26" ht="15" thickBot="1" x14ac:dyDescent="0.35">
      <c r="A778" s="141"/>
      <c r="B778" s="141"/>
      <c r="C778" s="141"/>
      <c r="D778" s="141"/>
      <c r="E778" s="141"/>
      <c r="F778" s="141"/>
      <c r="G778" s="141"/>
      <c r="H778" s="141"/>
      <c r="I778" s="141"/>
      <c r="J778" s="141"/>
      <c r="K778" s="141"/>
      <c r="L778" s="141"/>
      <c r="M778" s="141"/>
      <c r="N778" s="141"/>
      <c r="O778" s="141"/>
      <c r="P778" s="141"/>
      <c r="Q778" s="141"/>
      <c r="R778" s="141"/>
      <c r="S778" s="141"/>
      <c r="T778" s="141"/>
      <c r="U778" s="141"/>
      <c r="V778" s="141"/>
      <c r="W778" s="141"/>
      <c r="X778" s="141"/>
      <c r="Y778" s="141"/>
      <c r="Z778" s="141"/>
    </row>
    <row r="779" spans="1:26" ht="15" thickBot="1" x14ac:dyDescent="0.35">
      <c r="A779" s="141"/>
      <c r="B779" s="141"/>
      <c r="C779" s="141"/>
      <c r="D779" s="141"/>
      <c r="E779" s="141"/>
      <c r="F779" s="141"/>
      <c r="G779" s="141"/>
      <c r="H779" s="141"/>
      <c r="I779" s="141"/>
      <c r="J779" s="141"/>
      <c r="K779" s="141"/>
      <c r="L779" s="141"/>
      <c r="M779" s="141"/>
      <c r="N779" s="141"/>
      <c r="O779" s="141"/>
      <c r="P779" s="141"/>
      <c r="Q779" s="141"/>
      <c r="R779" s="141"/>
      <c r="S779" s="141"/>
      <c r="T779" s="141"/>
      <c r="U779" s="141"/>
      <c r="V779" s="141"/>
      <c r="W779" s="141"/>
      <c r="X779" s="141"/>
      <c r="Y779" s="141"/>
      <c r="Z779" s="141"/>
    </row>
    <row r="780" spans="1:26" ht="15" thickBot="1" x14ac:dyDescent="0.35">
      <c r="A780" s="141"/>
      <c r="B780" s="141"/>
      <c r="C780" s="141"/>
      <c r="D780" s="141"/>
      <c r="E780" s="141"/>
      <c r="F780" s="141"/>
      <c r="G780" s="141"/>
      <c r="H780" s="141"/>
      <c r="I780" s="141"/>
      <c r="J780" s="141"/>
      <c r="K780" s="141"/>
      <c r="L780" s="141"/>
      <c r="M780" s="141"/>
      <c r="N780" s="141"/>
      <c r="O780" s="141"/>
      <c r="P780" s="141"/>
      <c r="Q780" s="141"/>
      <c r="R780" s="141"/>
      <c r="S780" s="141"/>
      <c r="T780" s="141"/>
      <c r="U780" s="141"/>
      <c r="V780" s="141"/>
      <c r="W780" s="141"/>
      <c r="X780" s="141"/>
      <c r="Y780" s="141"/>
      <c r="Z780" s="141"/>
    </row>
    <row r="781" spans="1:26" ht="15" thickBot="1" x14ac:dyDescent="0.35">
      <c r="A781" s="141"/>
      <c r="B781" s="141"/>
      <c r="C781" s="141"/>
      <c r="D781" s="141"/>
      <c r="E781" s="141"/>
      <c r="F781" s="141"/>
      <c r="G781" s="141"/>
      <c r="H781" s="141"/>
      <c r="I781" s="141"/>
      <c r="J781" s="141"/>
      <c r="K781" s="141"/>
      <c r="L781" s="141"/>
      <c r="M781" s="141"/>
      <c r="N781" s="141"/>
      <c r="O781" s="141"/>
      <c r="P781" s="141"/>
      <c r="Q781" s="141"/>
      <c r="R781" s="141"/>
      <c r="S781" s="141"/>
      <c r="T781" s="141"/>
      <c r="U781" s="141"/>
      <c r="V781" s="141"/>
      <c r="W781" s="141"/>
      <c r="X781" s="141"/>
      <c r="Y781" s="141"/>
      <c r="Z781" s="141"/>
    </row>
    <row r="782" spans="1:26" ht="15" thickBot="1" x14ac:dyDescent="0.35">
      <c r="A782" s="141"/>
      <c r="B782" s="141"/>
      <c r="C782" s="141"/>
      <c r="D782" s="141"/>
      <c r="E782" s="141"/>
      <c r="F782" s="141"/>
      <c r="G782" s="141"/>
      <c r="H782" s="141"/>
      <c r="I782" s="141"/>
      <c r="J782" s="141"/>
      <c r="K782" s="141"/>
      <c r="L782" s="141"/>
      <c r="M782" s="141"/>
      <c r="N782" s="141"/>
      <c r="O782" s="141"/>
      <c r="P782" s="141"/>
      <c r="Q782" s="141"/>
      <c r="R782" s="141"/>
      <c r="S782" s="141"/>
      <c r="T782" s="141"/>
      <c r="U782" s="141"/>
      <c r="V782" s="141"/>
      <c r="W782" s="141"/>
      <c r="X782" s="141"/>
      <c r="Y782" s="141"/>
      <c r="Z782" s="141"/>
    </row>
    <row r="783" spans="1:26" ht="15" thickBot="1" x14ac:dyDescent="0.35">
      <c r="A783" s="141"/>
      <c r="B783" s="141"/>
      <c r="C783" s="141"/>
      <c r="D783" s="141"/>
      <c r="E783" s="141"/>
      <c r="F783" s="141"/>
      <c r="G783" s="141"/>
      <c r="H783" s="141"/>
      <c r="I783" s="141"/>
      <c r="J783" s="141"/>
      <c r="K783" s="141"/>
      <c r="L783" s="141"/>
      <c r="M783" s="141"/>
      <c r="N783" s="141"/>
      <c r="O783" s="141"/>
      <c r="P783" s="141"/>
      <c r="Q783" s="141"/>
      <c r="R783" s="141"/>
      <c r="S783" s="141"/>
      <c r="T783" s="141"/>
      <c r="U783" s="141"/>
      <c r="V783" s="141"/>
      <c r="W783" s="141"/>
      <c r="X783" s="141"/>
      <c r="Y783" s="141"/>
      <c r="Z783" s="141"/>
    </row>
    <row r="784" spans="1:26" ht="15" thickBot="1" x14ac:dyDescent="0.35">
      <c r="A784" s="141"/>
      <c r="B784" s="141"/>
      <c r="C784" s="141"/>
      <c r="D784" s="141"/>
      <c r="E784" s="141"/>
      <c r="F784" s="141"/>
      <c r="G784" s="141"/>
      <c r="H784" s="141"/>
      <c r="I784" s="141"/>
      <c r="J784" s="141"/>
      <c r="K784" s="141"/>
      <c r="L784" s="141"/>
      <c r="M784" s="141"/>
      <c r="N784" s="141"/>
      <c r="O784" s="141"/>
      <c r="P784" s="141"/>
      <c r="Q784" s="141"/>
      <c r="R784" s="141"/>
      <c r="S784" s="141"/>
      <c r="T784" s="141"/>
      <c r="U784" s="141"/>
      <c r="V784" s="141"/>
      <c r="W784" s="141"/>
      <c r="X784" s="141"/>
      <c r="Y784" s="141"/>
      <c r="Z784" s="141"/>
    </row>
    <row r="785" spans="1:26" ht="15" thickBot="1" x14ac:dyDescent="0.35">
      <c r="A785" s="141"/>
      <c r="B785" s="141"/>
      <c r="C785" s="141"/>
      <c r="D785" s="141"/>
      <c r="E785" s="141"/>
      <c r="F785" s="141"/>
      <c r="G785" s="141"/>
      <c r="H785" s="141"/>
      <c r="I785" s="141"/>
      <c r="J785" s="141"/>
      <c r="K785" s="141"/>
      <c r="L785" s="141"/>
      <c r="M785" s="141"/>
      <c r="N785" s="141"/>
      <c r="O785" s="141"/>
      <c r="P785" s="141"/>
      <c r="Q785" s="141"/>
      <c r="R785" s="141"/>
      <c r="S785" s="141"/>
      <c r="T785" s="141"/>
      <c r="U785" s="141"/>
      <c r="V785" s="141"/>
      <c r="W785" s="141"/>
      <c r="X785" s="141"/>
      <c r="Y785" s="141"/>
      <c r="Z785" s="141"/>
    </row>
    <row r="786" spans="1:26" ht="15" thickBot="1" x14ac:dyDescent="0.35">
      <c r="A786" s="141"/>
      <c r="B786" s="141"/>
      <c r="C786" s="141"/>
      <c r="D786" s="141"/>
      <c r="E786" s="141"/>
      <c r="F786" s="141"/>
      <c r="G786" s="141"/>
      <c r="H786" s="141"/>
      <c r="I786" s="141"/>
      <c r="J786" s="141"/>
      <c r="K786" s="141"/>
      <c r="L786" s="141"/>
      <c r="M786" s="141"/>
      <c r="N786" s="141"/>
      <c r="O786" s="141"/>
      <c r="P786" s="141"/>
      <c r="Q786" s="141"/>
      <c r="R786" s="141"/>
      <c r="S786" s="141"/>
      <c r="T786" s="141"/>
      <c r="U786" s="141"/>
      <c r="V786" s="141"/>
      <c r="W786" s="141"/>
      <c r="X786" s="141"/>
      <c r="Y786" s="141"/>
      <c r="Z786" s="141"/>
    </row>
    <row r="787" spans="1:26" ht="15" thickBot="1" x14ac:dyDescent="0.35">
      <c r="A787" s="141"/>
      <c r="B787" s="141"/>
      <c r="C787" s="141"/>
      <c r="D787" s="141"/>
      <c r="E787" s="141"/>
      <c r="F787" s="141"/>
      <c r="G787" s="141"/>
      <c r="H787" s="141"/>
      <c r="I787" s="141"/>
      <c r="J787" s="141"/>
      <c r="K787" s="141"/>
      <c r="L787" s="141"/>
      <c r="M787" s="141"/>
      <c r="N787" s="141"/>
      <c r="O787" s="141"/>
      <c r="P787" s="141"/>
      <c r="Q787" s="141"/>
      <c r="R787" s="141"/>
      <c r="S787" s="141"/>
      <c r="T787" s="141"/>
      <c r="U787" s="141"/>
      <c r="V787" s="141"/>
      <c r="W787" s="141"/>
      <c r="X787" s="141"/>
      <c r="Y787" s="141"/>
      <c r="Z787" s="141"/>
    </row>
    <row r="788" spans="1:26" ht="15" thickBot="1" x14ac:dyDescent="0.35">
      <c r="A788" s="141"/>
      <c r="B788" s="141"/>
      <c r="C788" s="141"/>
      <c r="D788" s="141"/>
      <c r="E788" s="141"/>
      <c r="F788" s="141"/>
      <c r="G788" s="141"/>
      <c r="H788" s="141"/>
      <c r="I788" s="141"/>
      <c r="J788" s="141"/>
      <c r="K788" s="141"/>
      <c r="L788" s="141"/>
      <c r="M788" s="141"/>
      <c r="N788" s="141"/>
      <c r="O788" s="141"/>
      <c r="P788" s="141"/>
      <c r="Q788" s="141"/>
      <c r="R788" s="141"/>
      <c r="S788" s="141"/>
      <c r="T788" s="141"/>
      <c r="U788" s="141"/>
      <c r="V788" s="141"/>
      <c r="W788" s="141"/>
      <c r="X788" s="141"/>
      <c r="Y788" s="141"/>
      <c r="Z788" s="141"/>
    </row>
    <row r="789" spans="1:26" ht="15" thickBot="1" x14ac:dyDescent="0.35">
      <c r="A789" s="141"/>
      <c r="B789" s="141"/>
      <c r="C789" s="141"/>
      <c r="D789" s="141"/>
      <c r="E789" s="141"/>
      <c r="F789" s="141"/>
      <c r="G789" s="141"/>
      <c r="H789" s="141"/>
      <c r="I789" s="141"/>
      <c r="J789" s="141"/>
      <c r="K789" s="141"/>
      <c r="L789" s="141"/>
      <c r="M789" s="141"/>
      <c r="N789" s="141"/>
      <c r="O789" s="141"/>
      <c r="P789" s="141"/>
      <c r="Q789" s="141"/>
      <c r="R789" s="141"/>
      <c r="S789" s="141"/>
      <c r="T789" s="141"/>
      <c r="U789" s="141"/>
      <c r="V789" s="141"/>
      <c r="W789" s="141"/>
      <c r="X789" s="141"/>
      <c r="Y789" s="141"/>
      <c r="Z789" s="141"/>
    </row>
    <row r="790" spans="1:26" ht="15" thickBot="1" x14ac:dyDescent="0.35">
      <c r="A790" s="141"/>
      <c r="B790" s="141"/>
      <c r="C790" s="141"/>
      <c r="D790" s="141"/>
      <c r="E790" s="141"/>
      <c r="F790" s="141"/>
      <c r="G790" s="141"/>
      <c r="H790" s="141"/>
      <c r="I790" s="141"/>
      <c r="J790" s="141"/>
      <c r="K790" s="141"/>
      <c r="L790" s="141"/>
      <c r="M790" s="141"/>
      <c r="N790" s="141"/>
      <c r="O790" s="141"/>
      <c r="P790" s="141"/>
      <c r="Q790" s="141"/>
      <c r="R790" s="141"/>
      <c r="S790" s="141"/>
      <c r="T790" s="141"/>
      <c r="U790" s="141"/>
      <c r="V790" s="141"/>
      <c r="W790" s="141"/>
      <c r="X790" s="141"/>
      <c r="Y790" s="141"/>
      <c r="Z790" s="141"/>
    </row>
    <row r="791" spans="1:26" ht="15" thickBot="1" x14ac:dyDescent="0.35">
      <c r="A791" s="141"/>
      <c r="B791" s="141"/>
      <c r="C791" s="141"/>
      <c r="D791" s="141"/>
      <c r="E791" s="141"/>
      <c r="F791" s="141"/>
      <c r="G791" s="141"/>
      <c r="H791" s="141"/>
      <c r="I791" s="141"/>
      <c r="J791" s="141"/>
      <c r="K791" s="141"/>
      <c r="L791" s="141"/>
      <c r="M791" s="141"/>
      <c r="N791" s="141"/>
      <c r="O791" s="141"/>
      <c r="P791" s="141"/>
      <c r="Q791" s="141"/>
      <c r="R791" s="141"/>
      <c r="S791" s="141"/>
      <c r="T791" s="141"/>
      <c r="U791" s="141"/>
      <c r="V791" s="141"/>
      <c r="W791" s="141"/>
      <c r="X791" s="141"/>
      <c r="Y791" s="141"/>
      <c r="Z791" s="141"/>
    </row>
    <row r="792" spans="1:26" ht="15" thickBot="1" x14ac:dyDescent="0.35">
      <c r="A792" s="141"/>
      <c r="B792" s="141"/>
      <c r="C792" s="141"/>
      <c r="D792" s="141"/>
      <c r="E792" s="141"/>
      <c r="F792" s="141"/>
      <c r="G792" s="141"/>
      <c r="H792" s="141"/>
      <c r="I792" s="141"/>
      <c r="J792" s="141"/>
      <c r="K792" s="141"/>
      <c r="L792" s="141"/>
      <c r="M792" s="141"/>
      <c r="N792" s="141"/>
      <c r="O792" s="141"/>
      <c r="P792" s="141"/>
      <c r="Q792" s="141"/>
      <c r="R792" s="141"/>
      <c r="S792" s="141"/>
      <c r="T792" s="141"/>
      <c r="U792" s="141"/>
      <c r="V792" s="141"/>
      <c r="W792" s="141"/>
      <c r="X792" s="141"/>
      <c r="Y792" s="141"/>
      <c r="Z792" s="141"/>
    </row>
    <row r="793" spans="1:26" ht="15" thickBot="1" x14ac:dyDescent="0.35">
      <c r="A793" s="141"/>
      <c r="B793" s="141"/>
      <c r="C793" s="141"/>
      <c r="D793" s="141"/>
      <c r="E793" s="141"/>
      <c r="F793" s="141"/>
      <c r="G793" s="141"/>
      <c r="H793" s="141"/>
      <c r="I793" s="141"/>
      <c r="J793" s="141"/>
      <c r="K793" s="141"/>
      <c r="L793" s="141"/>
      <c r="M793" s="141"/>
      <c r="N793" s="141"/>
      <c r="O793" s="141"/>
      <c r="P793" s="141"/>
      <c r="Q793" s="141"/>
      <c r="R793" s="141"/>
      <c r="S793" s="141"/>
      <c r="T793" s="141"/>
      <c r="U793" s="141"/>
      <c r="V793" s="141"/>
      <c r="W793" s="141"/>
      <c r="X793" s="141"/>
      <c r="Y793" s="141"/>
      <c r="Z793" s="141"/>
    </row>
    <row r="794" spans="1:26" ht="15" thickBot="1" x14ac:dyDescent="0.35">
      <c r="A794" s="141"/>
      <c r="B794" s="141"/>
      <c r="C794" s="141"/>
      <c r="D794" s="141"/>
      <c r="E794" s="141"/>
      <c r="F794" s="141"/>
      <c r="G794" s="141"/>
      <c r="H794" s="141"/>
      <c r="I794" s="141"/>
      <c r="J794" s="141"/>
      <c r="K794" s="141"/>
      <c r="L794" s="141"/>
      <c r="M794" s="141"/>
      <c r="N794" s="141"/>
      <c r="O794" s="141"/>
      <c r="P794" s="141"/>
      <c r="Q794" s="141"/>
      <c r="R794" s="141"/>
      <c r="S794" s="141"/>
      <c r="T794" s="141"/>
      <c r="U794" s="141"/>
      <c r="V794" s="141"/>
      <c r="W794" s="141"/>
      <c r="X794" s="141"/>
      <c r="Y794" s="141"/>
      <c r="Z794" s="141"/>
    </row>
    <row r="795" spans="1:26" ht="15" thickBot="1" x14ac:dyDescent="0.35">
      <c r="A795" s="141"/>
      <c r="B795" s="141"/>
      <c r="C795" s="141"/>
      <c r="D795" s="141"/>
      <c r="E795" s="141"/>
      <c r="F795" s="141"/>
      <c r="G795" s="141"/>
      <c r="H795" s="141"/>
      <c r="I795" s="141"/>
      <c r="J795" s="141"/>
      <c r="K795" s="141"/>
      <c r="L795" s="141"/>
      <c r="M795" s="141"/>
      <c r="N795" s="141"/>
      <c r="O795" s="141"/>
      <c r="P795" s="141"/>
      <c r="Q795" s="141"/>
      <c r="R795" s="141"/>
      <c r="S795" s="141"/>
      <c r="T795" s="141"/>
      <c r="U795" s="141"/>
      <c r="V795" s="141"/>
      <c r="W795" s="141"/>
      <c r="X795" s="141"/>
      <c r="Y795" s="141"/>
      <c r="Z795" s="141"/>
    </row>
    <row r="796" spans="1:26" ht="15" thickBot="1" x14ac:dyDescent="0.35">
      <c r="A796" s="141"/>
      <c r="B796" s="141"/>
      <c r="C796" s="141"/>
      <c r="D796" s="141"/>
      <c r="E796" s="141"/>
      <c r="F796" s="141"/>
      <c r="G796" s="141"/>
      <c r="H796" s="141"/>
      <c r="I796" s="141"/>
      <c r="J796" s="141"/>
      <c r="K796" s="141"/>
      <c r="L796" s="141"/>
      <c r="M796" s="141"/>
      <c r="N796" s="141"/>
      <c r="O796" s="141"/>
      <c r="P796" s="141"/>
      <c r="Q796" s="141"/>
      <c r="R796" s="141"/>
      <c r="S796" s="141"/>
      <c r="T796" s="141"/>
      <c r="U796" s="141"/>
      <c r="V796" s="141"/>
      <c r="W796" s="141"/>
      <c r="X796" s="141"/>
      <c r="Y796" s="141"/>
      <c r="Z796" s="141"/>
    </row>
    <row r="797" spans="1:26" ht="15" thickBot="1" x14ac:dyDescent="0.35">
      <c r="A797" s="141"/>
      <c r="B797" s="141"/>
      <c r="C797" s="141"/>
      <c r="D797" s="141"/>
      <c r="E797" s="141"/>
      <c r="F797" s="141"/>
      <c r="G797" s="141"/>
      <c r="H797" s="141"/>
      <c r="I797" s="141"/>
      <c r="J797" s="141"/>
      <c r="K797" s="141"/>
      <c r="L797" s="141"/>
      <c r="M797" s="141"/>
      <c r="N797" s="141"/>
      <c r="O797" s="141"/>
      <c r="P797" s="141"/>
      <c r="Q797" s="141"/>
      <c r="R797" s="141"/>
      <c r="S797" s="141"/>
      <c r="T797" s="141"/>
      <c r="U797" s="141"/>
      <c r="V797" s="141"/>
      <c r="W797" s="141"/>
      <c r="X797" s="141"/>
      <c r="Y797" s="141"/>
      <c r="Z797" s="141"/>
    </row>
    <row r="798" spans="1:26" ht="15" thickBot="1" x14ac:dyDescent="0.35">
      <c r="A798" s="141"/>
      <c r="B798" s="141"/>
      <c r="C798" s="141"/>
      <c r="D798" s="141"/>
      <c r="E798" s="141"/>
      <c r="F798" s="141"/>
      <c r="G798" s="141"/>
      <c r="H798" s="141"/>
      <c r="I798" s="141"/>
      <c r="J798" s="141"/>
      <c r="K798" s="141"/>
      <c r="L798" s="141"/>
      <c r="M798" s="141"/>
      <c r="N798" s="141"/>
      <c r="O798" s="141"/>
      <c r="P798" s="141"/>
      <c r="Q798" s="141"/>
      <c r="R798" s="141"/>
      <c r="S798" s="141"/>
      <c r="T798" s="141"/>
      <c r="U798" s="141"/>
      <c r="V798" s="141"/>
      <c r="W798" s="141"/>
      <c r="X798" s="141"/>
      <c r="Y798" s="141"/>
      <c r="Z798" s="141"/>
    </row>
    <row r="799" spans="1:26" ht="15" thickBot="1" x14ac:dyDescent="0.35">
      <c r="A799" s="141"/>
      <c r="B799" s="141"/>
      <c r="C799" s="141"/>
      <c r="D799" s="141"/>
      <c r="E799" s="141"/>
      <c r="F799" s="141"/>
      <c r="G799" s="141"/>
      <c r="H799" s="141"/>
      <c r="I799" s="141"/>
      <c r="J799" s="141"/>
      <c r="K799" s="141"/>
      <c r="L799" s="141"/>
      <c r="M799" s="141"/>
      <c r="N799" s="141"/>
      <c r="O799" s="141"/>
      <c r="P799" s="141"/>
      <c r="Q799" s="141"/>
      <c r="R799" s="141"/>
      <c r="S799" s="141"/>
      <c r="T799" s="141"/>
      <c r="U799" s="141"/>
      <c r="V799" s="141"/>
      <c r="W799" s="141"/>
      <c r="X799" s="141"/>
      <c r="Y799" s="141"/>
      <c r="Z799" s="141"/>
    </row>
    <row r="800" spans="1:26" ht="15" thickBot="1" x14ac:dyDescent="0.35">
      <c r="A800" s="141"/>
      <c r="B800" s="141"/>
      <c r="C800" s="141"/>
      <c r="D800" s="141"/>
      <c r="E800" s="141"/>
      <c r="F800" s="141"/>
      <c r="G800" s="141"/>
      <c r="H800" s="141"/>
      <c r="I800" s="141"/>
      <c r="J800" s="141"/>
      <c r="K800" s="141"/>
      <c r="L800" s="141"/>
      <c r="M800" s="141"/>
      <c r="N800" s="141"/>
      <c r="O800" s="141"/>
      <c r="P800" s="141"/>
      <c r="Q800" s="141"/>
      <c r="R800" s="141"/>
      <c r="S800" s="141"/>
      <c r="T800" s="141"/>
      <c r="U800" s="141"/>
      <c r="V800" s="141"/>
      <c r="W800" s="141"/>
      <c r="X800" s="141"/>
      <c r="Y800" s="141"/>
      <c r="Z800" s="141"/>
    </row>
    <row r="801" spans="1:26" ht="15" thickBot="1" x14ac:dyDescent="0.35">
      <c r="A801" s="141"/>
      <c r="B801" s="141"/>
      <c r="C801" s="141"/>
      <c r="D801" s="141"/>
      <c r="E801" s="141"/>
      <c r="F801" s="141"/>
      <c r="G801" s="141"/>
      <c r="H801" s="141"/>
      <c r="I801" s="141"/>
      <c r="J801" s="141"/>
      <c r="K801" s="141"/>
      <c r="L801" s="141"/>
      <c r="M801" s="141"/>
      <c r="N801" s="141"/>
      <c r="O801" s="141"/>
      <c r="P801" s="141"/>
      <c r="Q801" s="141"/>
      <c r="R801" s="141"/>
      <c r="S801" s="141"/>
      <c r="T801" s="141"/>
      <c r="U801" s="141"/>
      <c r="V801" s="141"/>
      <c r="W801" s="141"/>
      <c r="X801" s="141"/>
      <c r="Y801" s="141"/>
      <c r="Z801" s="141"/>
    </row>
    <row r="802" spans="1:26" ht="15" thickBot="1" x14ac:dyDescent="0.35">
      <c r="A802" s="141"/>
      <c r="B802" s="141"/>
      <c r="C802" s="141"/>
      <c r="D802" s="141"/>
      <c r="E802" s="141"/>
      <c r="F802" s="141"/>
      <c r="G802" s="141"/>
      <c r="H802" s="141"/>
      <c r="I802" s="141"/>
      <c r="J802" s="141"/>
      <c r="K802" s="141"/>
      <c r="L802" s="141"/>
      <c r="M802" s="141"/>
      <c r="N802" s="141"/>
      <c r="O802" s="141"/>
      <c r="P802" s="141"/>
      <c r="Q802" s="141"/>
      <c r="R802" s="141"/>
      <c r="S802" s="141"/>
      <c r="T802" s="141"/>
      <c r="U802" s="141"/>
      <c r="V802" s="141"/>
      <c r="W802" s="141"/>
      <c r="X802" s="141"/>
      <c r="Y802" s="141"/>
      <c r="Z802" s="141"/>
    </row>
    <row r="803" spans="1:26" ht="15" thickBot="1" x14ac:dyDescent="0.35">
      <c r="A803" s="141"/>
      <c r="B803" s="141"/>
      <c r="C803" s="141"/>
      <c r="D803" s="141"/>
      <c r="E803" s="141"/>
      <c r="F803" s="141"/>
      <c r="G803" s="141"/>
      <c r="H803" s="141"/>
      <c r="I803" s="141"/>
      <c r="J803" s="141"/>
      <c r="K803" s="141"/>
      <c r="L803" s="141"/>
      <c r="M803" s="141"/>
      <c r="N803" s="141"/>
      <c r="O803" s="141"/>
      <c r="P803" s="141"/>
      <c r="Q803" s="141"/>
      <c r="R803" s="141"/>
      <c r="S803" s="141"/>
      <c r="T803" s="141"/>
      <c r="U803" s="141"/>
      <c r="V803" s="141"/>
      <c r="W803" s="141"/>
      <c r="X803" s="141"/>
      <c r="Y803" s="141"/>
      <c r="Z803" s="141"/>
    </row>
    <row r="804" spans="1:26" ht="15" thickBot="1" x14ac:dyDescent="0.35">
      <c r="A804" s="141"/>
      <c r="B804" s="141"/>
      <c r="C804" s="141"/>
      <c r="D804" s="141"/>
      <c r="E804" s="141"/>
      <c r="F804" s="141"/>
      <c r="G804" s="141"/>
      <c r="H804" s="141"/>
      <c r="I804" s="141"/>
      <c r="J804" s="141"/>
      <c r="K804" s="141"/>
      <c r="L804" s="141"/>
      <c r="M804" s="141"/>
      <c r="N804" s="141"/>
      <c r="O804" s="141"/>
      <c r="P804" s="141"/>
      <c r="Q804" s="141"/>
      <c r="R804" s="141"/>
      <c r="S804" s="141"/>
      <c r="T804" s="141"/>
      <c r="U804" s="141"/>
      <c r="V804" s="141"/>
      <c r="W804" s="141"/>
      <c r="X804" s="141"/>
      <c r="Y804" s="141"/>
      <c r="Z804" s="141"/>
    </row>
    <row r="805" spans="1:26" ht="15" thickBot="1" x14ac:dyDescent="0.35">
      <c r="A805" s="141"/>
      <c r="B805" s="141"/>
      <c r="C805" s="141"/>
      <c r="D805" s="141"/>
      <c r="E805" s="141"/>
      <c r="F805" s="141"/>
      <c r="G805" s="141"/>
      <c r="H805" s="141"/>
      <c r="I805" s="141"/>
      <c r="J805" s="141"/>
      <c r="K805" s="141"/>
      <c r="L805" s="141"/>
      <c r="M805" s="141"/>
      <c r="N805" s="141"/>
      <c r="O805" s="141"/>
      <c r="P805" s="141"/>
      <c r="Q805" s="141"/>
      <c r="R805" s="141"/>
      <c r="S805" s="141"/>
      <c r="T805" s="141"/>
      <c r="U805" s="141"/>
      <c r="V805" s="141"/>
      <c r="W805" s="141"/>
      <c r="X805" s="141"/>
      <c r="Y805" s="141"/>
      <c r="Z805" s="141"/>
    </row>
    <row r="806" spans="1:26" ht="15" thickBot="1" x14ac:dyDescent="0.35">
      <c r="A806" s="141"/>
      <c r="B806" s="141"/>
      <c r="C806" s="141"/>
      <c r="D806" s="141"/>
      <c r="E806" s="141"/>
      <c r="F806" s="141"/>
      <c r="G806" s="141"/>
      <c r="H806" s="141"/>
      <c r="I806" s="141"/>
      <c r="J806" s="141"/>
      <c r="K806" s="141"/>
      <c r="L806" s="141"/>
      <c r="M806" s="141"/>
      <c r="N806" s="141"/>
      <c r="O806" s="141"/>
      <c r="P806" s="141"/>
      <c r="Q806" s="141"/>
      <c r="R806" s="141"/>
      <c r="S806" s="141"/>
      <c r="T806" s="141"/>
      <c r="U806" s="141"/>
      <c r="V806" s="141"/>
      <c r="W806" s="141"/>
      <c r="X806" s="141"/>
      <c r="Y806" s="141"/>
      <c r="Z806" s="141"/>
    </row>
    <row r="807" spans="1:26" ht="15" thickBot="1" x14ac:dyDescent="0.35">
      <c r="A807" s="141"/>
      <c r="B807" s="141"/>
      <c r="C807" s="141"/>
      <c r="D807" s="141"/>
      <c r="E807" s="141"/>
      <c r="F807" s="141"/>
      <c r="G807" s="141"/>
      <c r="H807" s="141"/>
      <c r="I807" s="141"/>
      <c r="J807" s="141"/>
      <c r="K807" s="141"/>
      <c r="L807" s="141"/>
      <c r="M807" s="141"/>
      <c r="N807" s="141"/>
      <c r="O807" s="141"/>
      <c r="P807" s="141"/>
      <c r="Q807" s="141"/>
      <c r="R807" s="141"/>
      <c r="S807" s="141"/>
      <c r="T807" s="141"/>
      <c r="U807" s="141"/>
      <c r="V807" s="141"/>
      <c r="W807" s="141"/>
      <c r="X807" s="141"/>
      <c r="Y807" s="141"/>
      <c r="Z807" s="141"/>
    </row>
    <row r="808" spans="1:26" ht="15" thickBot="1" x14ac:dyDescent="0.35">
      <c r="A808" s="141"/>
      <c r="B808" s="141"/>
      <c r="C808" s="141"/>
      <c r="D808" s="141"/>
      <c r="E808" s="141"/>
      <c r="F808" s="141"/>
      <c r="G808" s="141"/>
      <c r="H808" s="141"/>
      <c r="I808" s="141"/>
      <c r="J808" s="141"/>
      <c r="K808" s="141"/>
      <c r="L808" s="141"/>
      <c r="M808" s="141"/>
      <c r="N808" s="141"/>
      <c r="O808" s="141"/>
      <c r="P808" s="141"/>
      <c r="Q808" s="141"/>
      <c r="R808" s="141"/>
      <c r="S808" s="141"/>
      <c r="T808" s="141"/>
      <c r="U808" s="141"/>
      <c r="V808" s="141"/>
      <c r="W808" s="141"/>
      <c r="X808" s="141"/>
      <c r="Y808" s="141"/>
      <c r="Z808" s="141"/>
    </row>
    <row r="809" spans="1:26" ht="15" thickBot="1" x14ac:dyDescent="0.35">
      <c r="A809" s="141"/>
      <c r="B809" s="141"/>
      <c r="C809" s="141"/>
      <c r="D809" s="141"/>
      <c r="E809" s="141"/>
      <c r="F809" s="141"/>
      <c r="G809" s="141"/>
      <c r="H809" s="141"/>
      <c r="I809" s="141"/>
      <c r="J809" s="141"/>
      <c r="K809" s="141"/>
      <c r="L809" s="141"/>
      <c r="M809" s="141"/>
      <c r="N809" s="141"/>
      <c r="O809" s="141"/>
      <c r="P809" s="141"/>
      <c r="Q809" s="141"/>
      <c r="R809" s="141"/>
      <c r="S809" s="141"/>
      <c r="T809" s="141"/>
      <c r="U809" s="141"/>
      <c r="V809" s="141"/>
      <c r="W809" s="141"/>
      <c r="X809" s="141"/>
      <c r="Y809" s="141"/>
      <c r="Z809" s="141"/>
    </row>
    <row r="810" spans="1:26" ht="15" thickBot="1" x14ac:dyDescent="0.35">
      <c r="A810" s="141"/>
      <c r="B810" s="141"/>
      <c r="C810" s="141"/>
      <c r="D810" s="141"/>
      <c r="E810" s="141"/>
      <c r="F810" s="141"/>
      <c r="G810" s="141"/>
      <c r="H810" s="141"/>
      <c r="I810" s="141"/>
      <c r="J810" s="141"/>
      <c r="K810" s="141"/>
      <c r="L810" s="141"/>
      <c r="M810" s="141"/>
      <c r="N810" s="141"/>
      <c r="O810" s="141"/>
      <c r="P810" s="141"/>
      <c r="Q810" s="141"/>
      <c r="R810" s="141"/>
      <c r="S810" s="141"/>
      <c r="T810" s="141"/>
      <c r="U810" s="141"/>
      <c r="V810" s="141"/>
      <c r="W810" s="141"/>
      <c r="X810" s="141"/>
      <c r="Y810" s="141"/>
      <c r="Z810" s="141"/>
    </row>
    <row r="811" spans="1:26" ht="15" thickBot="1" x14ac:dyDescent="0.35">
      <c r="A811" s="141"/>
      <c r="B811" s="141"/>
      <c r="C811" s="141"/>
      <c r="D811" s="141"/>
      <c r="E811" s="141"/>
      <c r="F811" s="141"/>
      <c r="G811" s="141"/>
      <c r="H811" s="141"/>
      <c r="I811" s="141"/>
      <c r="J811" s="141"/>
      <c r="K811" s="141"/>
      <c r="L811" s="141"/>
      <c r="M811" s="141"/>
      <c r="N811" s="141"/>
      <c r="O811" s="141"/>
      <c r="P811" s="141"/>
      <c r="Q811" s="141"/>
      <c r="R811" s="141"/>
      <c r="S811" s="141"/>
      <c r="T811" s="141"/>
      <c r="U811" s="141"/>
      <c r="V811" s="141"/>
      <c r="W811" s="141"/>
      <c r="X811" s="141"/>
      <c r="Y811" s="141"/>
      <c r="Z811" s="141"/>
    </row>
    <row r="812" spans="1:26" ht="15" thickBot="1" x14ac:dyDescent="0.35">
      <c r="A812" s="141"/>
      <c r="B812" s="141"/>
      <c r="C812" s="141"/>
      <c r="D812" s="141"/>
      <c r="E812" s="141"/>
      <c r="F812" s="141"/>
      <c r="G812" s="141"/>
      <c r="H812" s="141"/>
      <c r="I812" s="141"/>
      <c r="J812" s="141"/>
      <c r="K812" s="141"/>
      <c r="L812" s="141"/>
      <c r="M812" s="141"/>
      <c r="N812" s="141"/>
      <c r="O812" s="141"/>
      <c r="P812" s="141"/>
      <c r="Q812" s="141"/>
      <c r="R812" s="141"/>
      <c r="S812" s="141"/>
      <c r="T812" s="141"/>
      <c r="U812" s="141"/>
      <c r="V812" s="141"/>
      <c r="W812" s="141"/>
      <c r="X812" s="141"/>
      <c r="Y812" s="141"/>
      <c r="Z812" s="141"/>
    </row>
    <row r="813" spans="1:26" ht="15" thickBot="1" x14ac:dyDescent="0.35">
      <c r="A813" s="141"/>
      <c r="B813" s="141"/>
      <c r="C813" s="141"/>
      <c r="D813" s="141"/>
      <c r="E813" s="141"/>
      <c r="F813" s="141"/>
      <c r="G813" s="141"/>
      <c r="H813" s="141"/>
      <c r="I813" s="141"/>
      <c r="J813" s="141"/>
      <c r="K813" s="141"/>
      <c r="L813" s="141"/>
      <c r="M813" s="141"/>
      <c r="N813" s="141"/>
      <c r="O813" s="141"/>
      <c r="P813" s="141"/>
      <c r="Q813" s="141"/>
      <c r="R813" s="141"/>
      <c r="S813" s="141"/>
      <c r="T813" s="141"/>
      <c r="U813" s="141"/>
      <c r="V813" s="141"/>
      <c r="W813" s="141"/>
      <c r="X813" s="141"/>
      <c r="Y813" s="141"/>
      <c r="Z813" s="141"/>
    </row>
    <row r="814" spans="1:26" ht="15" thickBot="1" x14ac:dyDescent="0.35">
      <c r="A814" s="141"/>
      <c r="B814" s="141"/>
      <c r="C814" s="141"/>
      <c r="D814" s="141"/>
      <c r="E814" s="141"/>
      <c r="F814" s="141"/>
      <c r="G814" s="141"/>
      <c r="H814" s="141"/>
      <c r="I814" s="141"/>
      <c r="J814" s="141"/>
      <c r="K814" s="141"/>
      <c r="L814" s="141"/>
      <c r="M814" s="141"/>
      <c r="N814" s="141"/>
      <c r="O814" s="141"/>
      <c r="P814" s="141"/>
      <c r="Q814" s="141"/>
      <c r="R814" s="141"/>
      <c r="S814" s="141"/>
      <c r="T814" s="141"/>
      <c r="U814" s="141"/>
      <c r="V814" s="141"/>
      <c r="W814" s="141"/>
      <c r="X814" s="141"/>
      <c r="Y814" s="141"/>
      <c r="Z814" s="141"/>
    </row>
    <row r="815" spans="1:26" ht="15" thickBot="1" x14ac:dyDescent="0.35">
      <c r="A815" s="141"/>
      <c r="B815" s="141"/>
      <c r="C815" s="141"/>
      <c r="D815" s="141"/>
      <c r="E815" s="141"/>
      <c r="F815" s="141"/>
      <c r="G815" s="141"/>
      <c r="H815" s="141"/>
      <c r="I815" s="141"/>
      <c r="J815" s="141"/>
      <c r="K815" s="141"/>
      <c r="L815" s="141"/>
      <c r="M815" s="141"/>
      <c r="N815" s="141"/>
      <c r="O815" s="141"/>
      <c r="P815" s="141"/>
      <c r="Q815" s="141"/>
      <c r="R815" s="141"/>
      <c r="S815" s="141"/>
      <c r="T815" s="141"/>
      <c r="U815" s="141"/>
      <c r="V815" s="141"/>
      <c r="W815" s="141"/>
      <c r="X815" s="141"/>
      <c r="Y815" s="141"/>
      <c r="Z815" s="141"/>
    </row>
    <row r="816" spans="1:26" ht="15" thickBot="1" x14ac:dyDescent="0.35">
      <c r="A816" s="141"/>
      <c r="B816" s="141"/>
      <c r="C816" s="141"/>
      <c r="D816" s="141"/>
      <c r="E816" s="141"/>
      <c r="F816" s="141"/>
      <c r="G816" s="141"/>
      <c r="H816" s="141"/>
      <c r="I816" s="141"/>
      <c r="J816" s="141"/>
      <c r="K816" s="141"/>
      <c r="L816" s="141"/>
      <c r="M816" s="141"/>
      <c r="N816" s="141"/>
      <c r="O816" s="141"/>
      <c r="P816" s="141"/>
      <c r="Q816" s="141"/>
      <c r="R816" s="141"/>
      <c r="S816" s="141"/>
      <c r="T816" s="141"/>
      <c r="U816" s="141"/>
      <c r="V816" s="141"/>
      <c r="W816" s="141"/>
      <c r="X816" s="141"/>
      <c r="Y816" s="141"/>
      <c r="Z816" s="141"/>
    </row>
    <row r="817" spans="1:26" ht="15" thickBot="1" x14ac:dyDescent="0.35">
      <c r="A817" s="141"/>
      <c r="B817" s="141"/>
      <c r="C817" s="141"/>
      <c r="D817" s="141"/>
      <c r="E817" s="141"/>
      <c r="F817" s="141"/>
      <c r="G817" s="141"/>
      <c r="H817" s="141"/>
      <c r="I817" s="141"/>
      <c r="J817" s="141"/>
      <c r="K817" s="141"/>
      <c r="L817" s="141"/>
      <c r="M817" s="141"/>
      <c r="N817" s="141"/>
      <c r="O817" s="141"/>
      <c r="P817" s="141"/>
      <c r="Q817" s="141"/>
      <c r="R817" s="141"/>
      <c r="S817" s="141"/>
      <c r="T817" s="141"/>
      <c r="U817" s="141"/>
      <c r="V817" s="141"/>
      <c r="W817" s="141"/>
      <c r="X817" s="141"/>
      <c r="Y817" s="141"/>
      <c r="Z817" s="141"/>
    </row>
    <row r="818" spans="1:26" ht="15" thickBot="1" x14ac:dyDescent="0.35">
      <c r="A818" s="141"/>
      <c r="B818" s="141"/>
      <c r="C818" s="141"/>
      <c r="D818" s="141"/>
      <c r="E818" s="141"/>
      <c r="F818" s="141"/>
      <c r="G818" s="141"/>
      <c r="H818" s="141"/>
      <c r="I818" s="141"/>
      <c r="J818" s="141"/>
      <c r="K818" s="141"/>
      <c r="L818" s="141"/>
      <c r="M818" s="141"/>
      <c r="N818" s="141"/>
      <c r="O818" s="141"/>
      <c r="P818" s="141"/>
      <c r="Q818" s="141"/>
      <c r="R818" s="141"/>
      <c r="S818" s="141"/>
      <c r="T818" s="141"/>
      <c r="U818" s="141"/>
      <c r="V818" s="141"/>
      <c r="W818" s="141"/>
      <c r="X818" s="141"/>
      <c r="Y818" s="141"/>
      <c r="Z818" s="141"/>
    </row>
    <row r="819" spans="1:26" ht="15" thickBot="1" x14ac:dyDescent="0.35">
      <c r="A819" s="141"/>
      <c r="B819" s="141"/>
      <c r="C819" s="141"/>
      <c r="D819" s="141"/>
      <c r="E819" s="141"/>
      <c r="F819" s="141"/>
      <c r="G819" s="141"/>
      <c r="H819" s="141"/>
      <c r="I819" s="141"/>
      <c r="J819" s="141"/>
      <c r="K819" s="141"/>
      <c r="L819" s="141"/>
      <c r="M819" s="141"/>
      <c r="N819" s="141"/>
      <c r="O819" s="141"/>
      <c r="P819" s="141"/>
      <c r="Q819" s="141"/>
      <c r="R819" s="141"/>
      <c r="S819" s="141"/>
      <c r="T819" s="141"/>
      <c r="U819" s="141"/>
      <c r="V819" s="141"/>
      <c r="W819" s="141"/>
      <c r="X819" s="141"/>
      <c r="Y819" s="141"/>
      <c r="Z819" s="141"/>
    </row>
    <row r="820" spans="1:26" ht="15" thickBot="1" x14ac:dyDescent="0.35">
      <c r="A820" s="141"/>
      <c r="B820" s="141"/>
      <c r="C820" s="141"/>
      <c r="D820" s="141"/>
      <c r="E820" s="141"/>
      <c r="F820" s="141"/>
      <c r="G820" s="141"/>
      <c r="H820" s="141"/>
      <c r="I820" s="141"/>
      <c r="J820" s="141"/>
      <c r="K820" s="141"/>
      <c r="L820" s="141"/>
      <c r="M820" s="141"/>
      <c r="N820" s="141"/>
      <c r="O820" s="141"/>
      <c r="P820" s="141"/>
      <c r="Q820" s="141"/>
      <c r="R820" s="141"/>
      <c r="S820" s="141"/>
      <c r="T820" s="141"/>
      <c r="U820" s="141"/>
      <c r="V820" s="141"/>
      <c r="W820" s="141"/>
      <c r="X820" s="141"/>
      <c r="Y820" s="141"/>
      <c r="Z820" s="141"/>
    </row>
    <row r="821" spans="1:26" ht="15" thickBot="1" x14ac:dyDescent="0.35">
      <c r="A821" s="141"/>
      <c r="B821" s="141"/>
      <c r="C821" s="141"/>
      <c r="D821" s="141"/>
      <c r="E821" s="141"/>
      <c r="F821" s="141"/>
      <c r="G821" s="141"/>
      <c r="H821" s="141"/>
      <c r="I821" s="141"/>
      <c r="J821" s="141"/>
      <c r="K821" s="141"/>
      <c r="L821" s="141"/>
      <c r="M821" s="141"/>
      <c r="N821" s="141"/>
      <c r="O821" s="141"/>
      <c r="P821" s="141"/>
      <c r="Q821" s="141"/>
      <c r="R821" s="141"/>
      <c r="S821" s="141"/>
      <c r="T821" s="141"/>
      <c r="U821" s="141"/>
      <c r="V821" s="141"/>
      <c r="W821" s="141"/>
      <c r="X821" s="141"/>
      <c r="Y821" s="141"/>
      <c r="Z821" s="141"/>
    </row>
    <row r="822" spans="1:26" ht="15" thickBot="1" x14ac:dyDescent="0.35">
      <c r="A822" s="141"/>
      <c r="B822" s="141"/>
      <c r="C822" s="141"/>
      <c r="D822" s="141"/>
      <c r="E822" s="141"/>
      <c r="F822" s="141"/>
      <c r="G822" s="141"/>
      <c r="H822" s="141"/>
      <c r="I822" s="141"/>
      <c r="J822" s="141"/>
      <c r="K822" s="141"/>
      <c r="L822" s="141"/>
      <c r="M822" s="141"/>
      <c r="N822" s="141"/>
      <c r="O822" s="141"/>
      <c r="P822" s="141"/>
      <c r="Q822" s="141"/>
      <c r="R822" s="141"/>
      <c r="S822" s="141"/>
      <c r="T822" s="141"/>
      <c r="U822" s="141"/>
      <c r="V822" s="141"/>
      <c r="W822" s="141"/>
      <c r="X822" s="141"/>
      <c r="Y822" s="141"/>
      <c r="Z822" s="141"/>
    </row>
    <row r="823" spans="1:26" ht="15" thickBot="1" x14ac:dyDescent="0.35">
      <c r="A823" s="141"/>
      <c r="B823" s="141"/>
      <c r="C823" s="141"/>
      <c r="D823" s="141"/>
      <c r="E823" s="141"/>
      <c r="F823" s="141"/>
      <c r="G823" s="141"/>
      <c r="H823" s="141"/>
      <c r="I823" s="141"/>
      <c r="J823" s="141"/>
      <c r="K823" s="141"/>
      <c r="L823" s="141"/>
      <c r="M823" s="141"/>
      <c r="N823" s="141"/>
      <c r="O823" s="141"/>
      <c r="P823" s="141"/>
      <c r="Q823" s="141"/>
      <c r="R823" s="141"/>
      <c r="S823" s="141"/>
      <c r="T823" s="141"/>
      <c r="U823" s="141"/>
      <c r="V823" s="141"/>
      <c r="W823" s="141"/>
      <c r="X823" s="141"/>
      <c r="Y823" s="141"/>
      <c r="Z823" s="141"/>
    </row>
    <row r="824" spans="1:26" ht="15" thickBot="1" x14ac:dyDescent="0.35">
      <c r="A824" s="141"/>
      <c r="B824" s="141"/>
      <c r="C824" s="141"/>
      <c r="D824" s="141"/>
      <c r="E824" s="141"/>
      <c r="F824" s="141"/>
      <c r="G824" s="141"/>
      <c r="H824" s="141"/>
      <c r="I824" s="141"/>
      <c r="J824" s="141"/>
      <c r="K824" s="141"/>
      <c r="L824" s="141"/>
      <c r="M824" s="141"/>
      <c r="N824" s="141"/>
      <c r="O824" s="141"/>
      <c r="P824" s="141"/>
      <c r="Q824" s="141"/>
      <c r="R824" s="141"/>
      <c r="S824" s="141"/>
      <c r="T824" s="141"/>
      <c r="U824" s="141"/>
      <c r="V824" s="141"/>
      <c r="W824" s="141"/>
      <c r="X824" s="141"/>
      <c r="Y824" s="141"/>
      <c r="Z824" s="141"/>
    </row>
    <row r="825" spans="1:26" ht="15" thickBot="1" x14ac:dyDescent="0.35">
      <c r="A825" s="141"/>
      <c r="B825" s="141"/>
      <c r="C825" s="141"/>
      <c r="D825" s="141"/>
      <c r="E825" s="141"/>
      <c r="F825" s="141"/>
      <c r="G825" s="141"/>
      <c r="H825" s="141"/>
      <c r="I825" s="141"/>
      <c r="J825" s="141"/>
      <c r="K825" s="141"/>
      <c r="L825" s="141"/>
      <c r="M825" s="141"/>
      <c r="N825" s="141"/>
      <c r="O825" s="141"/>
      <c r="P825" s="141"/>
      <c r="Q825" s="141"/>
      <c r="R825" s="141"/>
      <c r="S825" s="141"/>
      <c r="T825" s="141"/>
      <c r="U825" s="141"/>
      <c r="V825" s="141"/>
      <c r="W825" s="141"/>
      <c r="X825" s="141"/>
      <c r="Y825" s="141"/>
      <c r="Z825" s="141"/>
    </row>
    <row r="826" spans="1:26" ht="15" thickBot="1" x14ac:dyDescent="0.35">
      <c r="A826" s="141"/>
      <c r="B826" s="141"/>
      <c r="C826" s="141"/>
      <c r="D826" s="141"/>
      <c r="E826" s="141"/>
      <c r="F826" s="141"/>
      <c r="G826" s="141"/>
      <c r="H826" s="141"/>
      <c r="I826" s="141"/>
      <c r="J826" s="141"/>
      <c r="K826" s="141"/>
      <c r="L826" s="141"/>
      <c r="M826" s="141"/>
      <c r="N826" s="141"/>
      <c r="O826" s="141"/>
      <c r="P826" s="141"/>
      <c r="Q826" s="141"/>
      <c r="R826" s="141"/>
      <c r="S826" s="141"/>
      <c r="T826" s="141"/>
      <c r="U826" s="141"/>
      <c r="V826" s="141"/>
      <c r="W826" s="141"/>
      <c r="X826" s="141"/>
      <c r="Y826" s="141"/>
      <c r="Z826" s="141"/>
    </row>
    <row r="827" spans="1:26" ht="15" thickBot="1" x14ac:dyDescent="0.35">
      <c r="A827" s="141"/>
      <c r="B827" s="141"/>
      <c r="C827" s="141"/>
      <c r="D827" s="141"/>
      <c r="E827" s="141"/>
      <c r="F827" s="141"/>
      <c r="G827" s="141"/>
      <c r="H827" s="141"/>
      <c r="I827" s="141"/>
      <c r="J827" s="141"/>
      <c r="K827" s="141"/>
      <c r="L827" s="141"/>
      <c r="M827" s="141"/>
      <c r="N827" s="141"/>
      <c r="O827" s="141"/>
      <c r="P827" s="141"/>
      <c r="Q827" s="141"/>
      <c r="R827" s="141"/>
      <c r="S827" s="141"/>
      <c r="T827" s="141"/>
      <c r="U827" s="141"/>
      <c r="V827" s="141"/>
      <c r="W827" s="141"/>
      <c r="X827" s="141"/>
      <c r="Y827" s="141"/>
      <c r="Z827" s="141"/>
    </row>
    <row r="828" spans="1:26" ht="15" thickBot="1" x14ac:dyDescent="0.35">
      <c r="A828" s="141"/>
      <c r="B828" s="141"/>
      <c r="C828" s="141"/>
      <c r="D828" s="141"/>
      <c r="E828" s="141"/>
      <c r="F828" s="141"/>
      <c r="G828" s="141"/>
      <c r="H828" s="141"/>
      <c r="I828" s="141"/>
      <c r="J828" s="141"/>
      <c r="K828" s="141"/>
      <c r="L828" s="141"/>
      <c r="M828" s="141"/>
      <c r="N828" s="141"/>
      <c r="O828" s="141"/>
      <c r="P828" s="141"/>
      <c r="Q828" s="141"/>
      <c r="R828" s="141"/>
      <c r="S828" s="141"/>
      <c r="T828" s="141"/>
      <c r="U828" s="141"/>
      <c r="V828" s="141"/>
      <c r="W828" s="141"/>
      <c r="X828" s="141"/>
      <c r="Y828" s="141"/>
      <c r="Z828" s="141"/>
    </row>
    <row r="829" spans="1:26" ht="15" thickBot="1" x14ac:dyDescent="0.35">
      <c r="A829" s="141"/>
      <c r="B829" s="141"/>
      <c r="C829" s="141"/>
      <c r="D829" s="141"/>
      <c r="E829" s="141"/>
      <c r="F829" s="141"/>
      <c r="G829" s="141"/>
      <c r="H829" s="141"/>
      <c r="I829" s="141"/>
      <c r="J829" s="141"/>
      <c r="K829" s="141"/>
      <c r="L829" s="141"/>
      <c r="M829" s="141"/>
      <c r="N829" s="141"/>
      <c r="O829" s="141"/>
      <c r="P829" s="141"/>
      <c r="Q829" s="141"/>
      <c r="R829" s="141"/>
      <c r="S829" s="141"/>
      <c r="T829" s="141"/>
      <c r="U829" s="141"/>
      <c r="V829" s="141"/>
      <c r="W829" s="141"/>
      <c r="X829" s="141"/>
      <c r="Y829" s="141"/>
      <c r="Z829" s="141"/>
    </row>
    <row r="830" spans="1:26" ht="15" thickBot="1" x14ac:dyDescent="0.35">
      <c r="A830" s="141"/>
      <c r="B830" s="141"/>
      <c r="C830" s="141"/>
      <c r="D830" s="141"/>
      <c r="E830" s="141"/>
      <c r="F830" s="141"/>
      <c r="G830" s="141"/>
      <c r="H830" s="141"/>
      <c r="I830" s="141"/>
      <c r="J830" s="141"/>
      <c r="K830" s="141"/>
      <c r="L830" s="141"/>
      <c r="M830" s="141"/>
      <c r="N830" s="141"/>
      <c r="O830" s="141"/>
      <c r="P830" s="141"/>
      <c r="Q830" s="141"/>
      <c r="R830" s="141"/>
      <c r="S830" s="141"/>
      <c r="T830" s="141"/>
      <c r="U830" s="141"/>
      <c r="V830" s="141"/>
      <c r="W830" s="141"/>
      <c r="X830" s="141"/>
      <c r="Y830" s="141"/>
      <c r="Z830" s="141"/>
    </row>
    <row r="831" spans="1:26" ht="15" thickBot="1" x14ac:dyDescent="0.35">
      <c r="A831" s="141"/>
      <c r="B831" s="141"/>
      <c r="C831" s="141"/>
      <c r="D831" s="141"/>
      <c r="E831" s="141"/>
      <c r="F831" s="141"/>
      <c r="G831" s="141"/>
      <c r="H831" s="141"/>
      <c r="I831" s="141"/>
      <c r="J831" s="141"/>
      <c r="K831" s="141"/>
      <c r="L831" s="141"/>
      <c r="M831" s="141"/>
      <c r="N831" s="141"/>
      <c r="O831" s="141"/>
      <c r="P831" s="141"/>
      <c r="Q831" s="141"/>
      <c r="R831" s="141"/>
      <c r="S831" s="141"/>
      <c r="T831" s="141"/>
      <c r="U831" s="141"/>
      <c r="V831" s="141"/>
      <c r="W831" s="141"/>
      <c r="X831" s="141"/>
      <c r="Y831" s="141"/>
      <c r="Z831" s="141"/>
    </row>
    <row r="832" spans="1:26" ht="15" thickBot="1" x14ac:dyDescent="0.35">
      <c r="A832" s="141"/>
      <c r="B832" s="141"/>
      <c r="C832" s="141"/>
      <c r="D832" s="141"/>
      <c r="E832" s="141"/>
      <c r="F832" s="141"/>
      <c r="G832" s="141"/>
      <c r="H832" s="141"/>
      <c r="I832" s="141"/>
      <c r="J832" s="141"/>
      <c r="K832" s="141"/>
      <c r="L832" s="141"/>
      <c r="M832" s="141"/>
      <c r="N832" s="141"/>
      <c r="O832" s="141"/>
      <c r="P832" s="141"/>
      <c r="Q832" s="141"/>
      <c r="R832" s="141"/>
      <c r="S832" s="141"/>
      <c r="T832" s="141"/>
      <c r="U832" s="141"/>
      <c r="V832" s="141"/>
      <c r="W832" s="141"/>
      <c r="X832" s="141"/>
      <c r="Y832" s="141"/>
      <c r="Z832" s="141"/>
    </row>
    <row r="833" spans="1:26" ht="15" thickBot="1" x14ac:dyDescent="0.35">
      <c r="A833" s="141"/>
      <c r="B833" s="141"/>
      <c r="C833" s="141"/>
      <c r="D833" s="141"/>
      <c r="E833" s="141"/>
      <c r="F833" s="141"/>
      <c r="G833" s="141"/>
      <c r="H833" s="141"/>
      <c r="I833" s="141"/>
      <c r="J833" s="141"/>
      <c r="K833" s="141"/>
      <c r="L833" s="141"/>
      <c r="M833" s="141"/>
      <c r="N833" s="141"/>
      <c r="O833" s="141"/>
      <c r="P833" s="141"/>
      <c r="Q833" s="141"/>
      <c r="R833" s="141"/>
      <c r="S833" s="141"/>
      <c r="T833" s="141"/>
      <c r="U833" s="141"/>
      <c r="V833" s="141"/>
      <c r="W833" s="141"/>
      <c r="X833" s="141"/>
      <c r="Y833" s="141"/>
      <c r="Z833" s="141"/>
    </row>
    <row r="834" spans="1:26" ht="15" thickBot="1" x14ac:dyDescent="0.35">
      <c r="A834" s="141"/>
      <c r="B834" s="141"/>
      <c r="C834" s="141"/>
      <c r="D834" s="141"/>
      <c r="E834" s="141"/>
      <c r="F834" s="141"/>
      <c r="G834" s="141"/>
      <c r="H834" s="141"/>
      <c r="I834" s="141"/>
      <c r="J834" s="141"/>
      <c r="K834" s="141"/>
      <c r="L834" s="141"/>
      <c r="M834" s="141"/>
      <c r="N834" s="141"/>
      <c r="O834" s="141"/>
      <c r="P834" s="141"/>
      <c r="Q834" s="141"/>
      <c r="R834" s="141"/>
      <c r="S834" s="141"/>
      <c r="T834" s="141"/>
      <c r="U834" s="141"/>
      <c r="V834" s="141"/>
      <c r="W834" s="141"/>
      <c r="X834" s="141"/>
      <c r="Y834" s="141"/>
      <c r="Z834" s="141"/>
    </row>
    <row r="835" spans="1:26" ht="15" thickBot="1" x14ac:dyDescent="0.35">
      <c r="A835" s="141"/>
      <c r="B835" s="141"/>
      <c r="C835" s="141"/>
      <c r="D835" s="141"/>
      <c r="E835" s="141"/>
      <c r="F835" s="141"/>
      <c r="G835" s="141"/>
      <c r="H835" s="141"/>
      <c r="I835" s="141"/>
      <c r="J835" s="141"/>
      <c r="K835" s="141"/>
      <c r="L835" s="141"/>
      <c r="M835" s="141"/>
      <c r="N835" s="141"/>
      <c r="O835" s="141"/>
      <c r="P835" s="141"/>
      <c r="Q835" s="141"/>
      <c r="R835" s="141"/>
      <c r="S835" s="141"/>
      <c r="T835" s="141"/>
      <c r="U835" s="141"/>
      <c r="V835" s="141"/>
      <c r="W835" s="141"/>
      <c r="X835" s="141"/>
      <c r="Y835" s="141"/>
      <c r="Z835" s="141"/>
    </row>
    <row r="836" spans="1:26" ht="15" thickBot="1" x14ac:dyDescent="0.35">
      <c r="A836" s="141"/>
      <c r="B836" s="141"/>
      <c r="C836" s="141"/>
      <c r="D836" s="141"/>
      <c r="E836" s="141"/>
      <c r="F836" s="141"/>
      <c r="G836" s="141"/>
      <c r="H836" s="141"/>
      <c r="I836" s="141"/>
      <c r="J836" s="141"/>
      <c r="K836" s="141"/>
      <c r="L836" s="141"/>
      <c r="M836" s="141"/>
      <c r="N836" s="141"/>
      <c r="O836" s="141"/>
      <c r="P836" s="141"/>
      <c r="Q836" s="141"/>
      <c r="R836" s="141"/>
      <c r="S836" s="141"/>
      <c r="T836" s="141"/>
      <c r="U836" s="141"/>
      <c r="V836" s="141"/>
      <c r="W836" s="141"/>
      <c r="X836" s="141"/>
      <c r="Y836" s="141"/>
      <c r="Z836" s="141"/>
    </row>
    <row r="837" spans="1:26" ht="15" thickBot="1" x14ac:dyDescent="0.35">
      <c r="A837" s="141"/>
      <c r="B837" s="141"/>
      <c r="C837" s="141"/>
      <c r="D837" s="141"/>
      <c r="E837" s="141"/>
      <c r="F837" s="141"/>
      <c r="G837" s="141"/>
      <c r="H837" s="141"/>
      <c r="I837" s="141"/>
      <c r="J837" s="141"/>
      <c r="K837" s="141"/>
      <c r="L837" s="141"/>
      <c r="M837" s="141"/>
      <c r="N837" s="141"/>
      <c r="O837" s="141"/>
      <c r="P837" s="141"/>
      <c r="Q837" s="141"/>
      <c r="R837" s="141"/>
      <c r="S837" s="141"/>
      <c r="T837" s="141"/>
      <c r="U837" s="141"/>
      <c r="V837" s="141"/>
      <c r="W837" s="141"/>
      <c r="X837" s="141"/>
      <c r="Y837" s="141"/>
      <c r="Z837" s="141"/>
    </row>
    <row r="838" spans="1:26" ht="15" thickBot="1" x14ac:dyDescent="0.35">
      <c r="A838" s="141"/>
      <c r="B838" s="141"/>
      <c r="C838" s="141"/>
      <c r="D838" s="141"/>
      <c r="E838" s="141"/>
      <c r="F838" s="141"/>
      <c r="G838" s="141"/>
      <c r="H838" s="141"/>
      <c r="I838" s="141"/>
      <c r="J838" s="141"/>
      <c r="K838" s="141"/>
      <c r="L838" s="141"/>
      <c r="M838" s="141"/>
      <c r="N838" s="141"/>
      <c r="O838" s="141"/>
      <c r="P838" s="141"/>
      <c r="Q838" s="141"/>
      <c r="R838" s="141"/>
      <c r="S838" s="141"/>
      <c r="T838" s="141"/>
      <c r="U838" s="141"/>
      <c r="V838" s="141"/>
      <c r="W838" s="141"/>
      <c r="X838" s="141"/>
      <c r="Y838" s="141"/>
      <c r="Z838" s="141"/>
    </row>
    <row r="839" spans="1:26" ht="15" thickBot="1" x14ac:dyDescent="0.35">
      <c r="A839" s="141"/>
      <c r="B839" s="141"/>
      <c r="C839" s="141"/>
      <c r="D839" s="141"/>
      <c r="E839" s="141"/>
      <c r="F839" s="141"/>
      <c r="G839" s="141"/>
      <c r="H839" s="141"/>
      <c r="I839" s="141"/>
      <c r="J839" s="141"/>
      <c r="K839" s="141"/>
      <c r="L839" s="141"/>
      <c r="M839" s="141"/>
      <c r="N839" s="141"/>
      <c r="O839" s="141"/>
      <c r="P839" s="141"/>
      <c r="Q839" s="141"/>
      <c r="R839" s="141"/>
      <c r="S839" s="141"/>
      <c r="T839" s="141"/>
      <c r="U839" s="141"/>
      <c r="V839" s="141"/>
      <c r="W839" s="141"/>
      <c r="X839" s="141"/>
      <c r="Y839" s="141"/>
      <c r="Z839" s="141"/>
    </row>
    <row r="840" spans="1:26" ht="15" thickBot="1" x14ac:dyDescent="0.35">
      <c r="A840" s="141"/>
      <c r="B840" s="141"/>
      <c r="C840" s="141"/>
      <c r="D840" s="141"/>
      <c r="E840" s="141"/>
      <c r="F840" s="141"/>
      <c r="G840" s="141"/>
      <c r="H840" s="141"/>
      <c r="I840" s="141"/>
      <c r="J840" s="141"/>
      <c r="K840" s="141"/>
      <c r="L840" s="141"/>
      <c r="M840" s="141"/>
      <c r="N840" s="141"/>
      <c r="O840" s="141"/>
      <c r="P840" s="141"/>
      <c r="Q840" s="141"/>
      <c r="R840" s="141"/>
      <c r="S840" s="141"/>
      <c r="T840" s="141"/>
      <c r="U840" s="141"/>
      <c r="V840" s="141"/>
      <c r="W840" s="141"/>
      <c r="X840" s="141"/>
      <c r="Y840" s="141"/>
      <c r="Z840" s="141"/>
    </row>
    <row r="841" spans="1:26" ht="15" thickBot="1" x14ac:dyDescent="0.35">
      <c r="A841" s="141"/>
      <c r="B841" s="141"/>
      <c r="C841" s="141"/>
      <c r="D841" s="141"/>
      <c r="E841" s="141"/>
      <c r="F841" s="141"/>
      <c r="G841" s="141"/>
      <c r="H841" s="141"/>
      <c r="I841" s="141"/>
      <c r="J841" s="141"/>
      <c r="K841" s="141"/>
      <c r="L841" s="141"/>
      <c r="M841" s="141"/>
      <c r="N841" s="141"/>
      <c r="O841" s="141"/>
      <c r="P841" s="141"/>
      <c r="Q841" s="141"/>
      <c r="R841" s="141"/>
      <c r="S841" s="141"/>
      <c r="T841" s="141"/>
      <c r="U841" s="141"/>
      <c r="V841" s="141"/>
      <c r="W841" s="141"/>
      <c r="X841" s="141"/>
      <c r="Y841" s="141"/>
      <c r="Z841" s="141"/>
    </row>
    <row r="842" spans="1:26" ht="15" thickBot="1" x14ac:dyDescent="0.35">
      <c r="A842" s="141"/>
      <c r="B842" s="141"/>
      <c r="C842" s="141"/>
      <c r="D842" s="141"/>
      <c r="E842" s="141"/>
      <c r="F842" s="141"/>
      <c r="G842" s="141"/>
      <c r="H842" s="141"/>
      <c r="I842" s="141"/>
      <c r="J842" s="141"/>
      <c r="K842" s="141"/>
      <c r="L842" s="141"/>
      <c r="M842" s="141"/>
      <c r="N842" s="141"/>
      <c r="O842" s="141"/>
      <c r="P842" s="141"/>
      <c r="Q842" s="141"/>
      <c r="R842" s="141"/>
      <c r="S842" s="141"/>
      <c r="T842" s="141"/>
      <c r="U842" s="141"/>
      <c r="V842" s="141"/>
      <c r="W842" s="141"/>
      <c r="X842" s="141"/>
      <c r="Y842" s="141"/>
      <c r="Z842" s="141"/>
    </row>
    <row r="843" spans="1:26" ht="15" thickBot="1" x14ac:dyDescent="0.35">
      <c r="A843" s="141"/>
      <c r="B843" s="141"/>
      <c r="C843" s="141"/>
      <c r="D843" s="141"/>
      <c r="E843" s="141"/>
      <c r="F843" s="141"/>
      <c r="G843" s="141"/>
      <c r="H843" s="141"/>
      <c r="I843" s="141"/>
      <c r="J843" s="141"/>
      <c r="K843" s="141"/>
      <c r="L843" s="141"/>
      <c r="M843" s="141"/>
      <c r="N843" s="141"/>
      <c r="O843" s="141"/>
      <c r="P843" s="141"/>
      <c r="Q843" s="141"/>
      <c r="R843" s="141"/>
      <c r="S843" s="141"/>
      <c r="T843" s="141"/>
      <c r="U843" s="141"/>
      <c r="V843" s="141"/>
      <c r="W843" s="141"/>
      <c r="X843" s="141"/>
      <c r="Y843" s="141"/>
      <c r="Z843" s="141"/>
    </row>
    <row r="844" spans="1:26" ht="15" thickBot="1" x14ac:dyDescent="0.35">
      <c r="A844" s="141"/>
      <c r="B844" s="141"/>
      <c r="C844" s="141"/>
      <c r="D844" s="141"/>
      <c r="E844" s="141"/>
      <c r="F844" s="141"/>
      <c r="G844" s="141"/>
      <c r="H844" s="141"/>
      <c r="I844" s="141"/>
      <c r="J844" s="141"/>
      <c r="K844" s="141"/>
      <c r="L844" s="141"/>
      <c r="M844" s="141"/>
      <c r="N844" s="141"/>
      <c r="O844" s="141"/>
      <c r="P844" s="141"/>
      <c r="Q844" s="141"/>
      <c r="R844" s="141"/>
      <c r="S844" s="141"/>
      <c r="T844" s="141"/>
      <c r="U844" s="141"/>
      <c r="V844" s="141"/>
      <c r="W844" s="141"/>
      <c r="X844" s="141"/>
      <c r="Y844" s="141"/>
      <c r="Z844" s="141"/>
    </row>
    <row r="845" spans="1:26" ht="15" thickBot="1" x14ac:dyDescent="0.35">
      <c r="A845" s="141"/>
      <c r="B845" s="141"/>
      <c r="C845" s="141"/>
      <c r="D845" s="141"/>
      <c r="E845" s="141"/>
      <c r="F845" s="141"/>
      <c r="G845" s="141"/>
      <c r="H845" s="141"/>
      <c r="I845" s="141"/>
      <c r="J845" s="141"/>
      <c r="K845" s="141"/>
      <c r="L845" s="141"/>
      <c r="M845" s="141"/>
      <c r="N845" s="141"/>
      <c r="O845" s="141"/>
      <c r="P845" s="141"/>
      <c r="Q845" s="141"/>
      <c r="R845" s="141"/>
      <c r="S845" s="141"/>
      <c r="T845" s="141"/>
      <c r="U845" s="141"/>
      <c r="V845" s="141"/>
      <c r="W845" s="141"/>
      <c r="X845" s="141"/>
      <c r="Y845" s="141"/>
      <c r="Z845" s="141"/>
    </row>
    <row r="846" spans="1:26" ht="15" thickBot="1" x14ac:dyDescent="0.35">
      <c r="A846" s="141"/>
      <c r="B846" s="141"/>
      <c r="C846" s="141"/>
      <c r="D846" s="141"/>
      <c r="E846" s="141"/>
      <c r="F846" s="141"/>
      <c r="G846" s="141"/>
      <c r="H846" s="141"/>
      <c r="I846" s="141"/>
      <c r="J846" s="141"/>
      <c r="K846" s="141"/>
      <c r="L846" s="141"/>
      <c r="M846" s="141"/>
      <c r="N846" s="141"/>
      <c r="O846" s="141"/>
      <c r="P846" s="141"/>
      <c r="Q846" s="141"/>
      <c r="R846" s="141"/>
      <c r="S846" s="141"/>
      <c r="T846" s="141"/>
      <c r="U846" s="141"/>
      <c r="V846" s="141"/>
      <c r="W846" s="141"/>
      <c r="X846" s="141"/>
      <c r="Y846" s="141"/>
      <c r="Z846" s="141"/>
    </row>
    <row r="847" spans="1:26" ht="15" thickBot="1" x14ac:dyDescent="0.35">
      <c r="A847" s="141"/>
      <c r="B847" s="141"/>
      <c r="C847" s="141"/>
      <c r="D847" s="141"/>
      <c r="E847" s="141"/>
      <c r="F847" s="141"/>
      <c r="G847" s="141"/>
      <c r="H847" s="141"/>
      <c r="I847" s="141"/>
      <c r="J847" s="141"/>
      <c r="K847" s="141"/>
      <c r="L847" s="141"/>
      <c r="M847" s="141"/>
      <c r="N847" s="141"/>
      <c r="O847" s="141"/>
      <c r="P847" s="141"/>
      <c r="Q847" s="141"/>
      <c r="R847" s="141"/>
      <c r="S847" s="141"/>
      <c r="T847" s="141"/>
      <c r="U847" s="141"/>
      <c r="V847" s="141"/>
      <c r="W847" s="141"/>
      <c r="X847" s="141"/>
      <c r="Y847" s="141"/>
      <c r="Z847" s="141"/>
    </row>
    <row r="848" spans="1:26" ht="15" thickBot="1" x14ac:dyDescent="0.35">
      <c r="A848" s="141"/>
      <c r="B848" s="141"/>
      <c r="C848" s="141"/>
      <c r="D848" s="141"/>
      <c r="E848" s="141"/>
      <c r="F848" s="141"/>
      <c r="G848" s="141"/>
      <c r="H848" s="141"/>
      <c r="I848" s="141"/>
      <c r="J848" s="141"/>
      <c r="K848" s="141"/>
      <c r="L848" s="141"/>
      <c r="M848" s="141"/>
      <c r="N848" s="141"/>
      <c r="O848" s="141"/>
      <c r="P848" s="141"/>
      <c r="Q848" s="141"/>
      <c r="R848" s="141"/>
      <c r="S848" s="141"/>
      <c r="T848" s="141"/>
      <c r="U848" s="141"/>
      <c r="V848" s="141"/>
      <c r="W848" s="141"/>
      <c r="X848" s="141"/>
      <c r="Y848" s="141"/>
      <c r="Z848" s="141"/>
    </row>
    <row r="849" spans="1:26" ht="15" thickBot="1" x14ac:dyDescent="0.35">
      <c r="A849" s="141"/>
      <c r="B849" s="141"/>
      <c r="C849" s="141"/>
      <c r="D849" s="141"/>
      <c r="E849" s="141"/>
      <c r="F849" s="141"/>
      <c r="G849" s="141"/>
      <c r="H849" s="141"/>
      <c r="I849" s="141"/>
      <c r="J849" s="141"/>
      <c r="K849" s="141"/>
      <c r="L849" s="141"/>
      <c r="M849" s="141"/>
      <c r="N849" s="141"/>
      <c r="O849" s="141"/>
      <c r="P849" s="141"/>
      <c r="Q849" s="141"/>
      <c r="R849" s="141"/>
      <c r="S849" s="141"/>
      <c r="T849" s="141"/>
      <c r="U849" s="141"/>
      <c r="V849" s="141"/>
      <c r="W849" s="141"/>
      <c r="X849" s="141"/>
      <c r="Y849" s="141"/>
      <c r="Z849" s="141"/>
    </row>
    <row r="850" spans="1:26" ht="15" thickBot="1" x14ac:dyDescent="0.35">
      <c r="A850" s="141"/>
      <c r="B850" s="141"/>
      <c r="C850" s="141"/>
      <c r="D850" s="141"/>
      <c r="E850" s="141"/>
      <c r="F850" s="141"/>
      <c r="G850" s="141"/>
      <c r="H850" s="141"/>
      <c r="I850" s="141"/>
      <c r="J850" s="141"/>
      <c r="K850" s="141"/>
      <c r="L850" s="141"/>
      <c r="M850" s="141"/>
      <c r="N850" s="141"/>
      <c r="O850" s="141"/>
      <c r="P850" s="141"/>
      <c r="Q850" s="141"/>
      <c r="R850" s="141"/>
      <c r="S850" s="141"/>
      <c r="T850" s="141"/>
      <c r="U850" s="141"/>
      <c r="V850" s="141"/>
      <c r="W850" s="141"/>
      <c r="X850" s="141"/>
      <c r="Y850" s="141"/>
      <c r="Z850" s="141"/>
    </row>
    <row r="851" spans="1:26" ht="15" thickBot="1" x14ac:dyDescent="0.35">
      <c r="A851" s="141"/>
      <c r="B851" s="141"/>
      <c r="C851" s="141"/>
      <c r="D851" s="141"/>
      <c r="E851" s="141"/>
      <c r="F851" s="141"/>
      <c r="G851" s="141"/>
      <c r="H851" s="141"/>
      <c r="I851" s="141"/>
      <c r="J851" s="141"/>
      <c r="K851" s="141"/>
      <c r="L851" s="141"/>
      <c r="M851" s="141"/>
      <c r="N851" s="141"/>
      <c r="O851" s="141"/>
      <c r="P851" s="141"/>
      <c r="Q851" s="141"/>
      <c r="R851" s="141"/>
      <c r="S851" s="141"/>
      <c r="T851" s="141"/>
      <c r="U851" s="141"/>
      <c r="V851" s="141"/>
      <c r="W851" s="141"/>
      <c r="X851" s="141"/>
      <c r="Y851" s="141"/>
      <c r="Z851" s="141"/>
    </row>
    <row r="852" spans="1:26" ht="15" thickBot="1" x14ac:dyDescent="0.35">
      <c r="A852" s="141"/>
      <c r="B852" s="141"/>
      <c r="C852" s="141"/>
      <c r="D852" s="141"/>
      <c r="E852" s="141"/>
      <c r="F852" s="141"/>
      <c r="G852" s="141"/>
      <c r="H852" s="141"/>
      <c r="I852" s="141"/>
      <c r="J852" s="141"/>
      <c r="K852" s="141"/>
      <c r="L852" s="141"/>
      <c r="M852" s="141"/>
      <c r="N852" s="141"/>
      <c r="O852" s="141"/>
      <c r="P852" s="141"/>
      <c r="Q852" s="141"/>
      <c r="R852" s="141"/>
      <c r="S852" s="141"/>
      <c r="T852" s="141"/>
      <c r="U852" s="141"/>
      <c r="V852" s="141"/>
      <c r="W852" s="141"/>
      <c r="X852" s="141"/>
      <c r="Y852" s="141"/>
      <c r="Z852" s="141"/>
    </row>
    <row r="853" spans="1:26" ht="15" thickBot="1" x14ac:dyDescent="0.35">
      <c r="A853" s="141"/>
      <c r="B853" s="141"/>
      <c r="C853" s="141"/>
      <c r="D853" s="141"/>
      <c r="E853" s="141"/>
      <c r="F853" s="141"/>
      <c r="G853" s="141"/>
      <c r="H853" s="141"/>
      <c r="I853" s="141"/>
      <c r="J853" s="141"/>
      <c r="K853" s="141"/>
      <c r="L853" s="141"/>
      <c r="M853" s="141"/>
      <c r="N853" s="141"/>
      <c r="O853" s="141"/>
      <c r="P853" s="141"/>
      <c r="Q853" s="141"/>
      <c r="R853" s="141"/>
      <c r="S853" s="141"/>
      <c r="T853" s="141"/>
      <c r="U853" s="141"/>
      <c r="V853" s="141"/>
      <c r="W853" s="141"/>
      <c r="X853" s="141"/>
      <c r="Y853" s="141"/>
      <c r="Z853" s="141"/>
    </row>
    <row r="854" spans="1:26" ht="15" thickBot="1" x14ac:dyDescent="0.35">
      <c r="A854" s="141"/>
      <c r="B854" s="141"/>
      <c r="C854" s="141"/>
      <c r="D854" s="141"/>
      <c r="E854" s="141"/>
      <c r="F854" s="141"/>
      <c r="G854" s="141"/>
      <c r="H854" s="141"/>
      <c r="I854" s="141"/>
      <c r="J854" s="141"/>
      <c r="K854" s="141"/>
      <c r="L854" s="141"/>
      <c r="M854" s="141"/>
      <c r="N854" s="141"/>
      <c r="O854" s="141"/>
      <c r="P854" s="141"/>
      <c r="Q854" s="141"/>
      <c r="R854" s="141"/>
      <c r="S854" s="141"/>
      <c r="T854" s="141"/>
      <c r="U854" s="141"/>
      <c r="V854" s="141"/>
      <c r="W854" s="141"/>
      <c r="X854" s="141"/>
      <c r="Y854" s="141"/>
      <c r="Z854" s="141"/>
    </row>
    <row r="855" spans="1:26" ht="15" thickBot="1" x14ac:dyDescent="0.35">
      <c r="A855" s="141"/>
      <c r="B855" s="141"/>
      <c r="C855" s="141"/>
      <c r="D855" s="141"/>
      <c r="E855" s="141"/>
      <c r="F855" s="141"/>
      <c r="G855" s="141"/>
      <c r="H855" s="141"/>
      <c r="I855" s="141"/>
      <c r="J855" s="141"/>
      <c r="K855" s="141"/>
      <c r="L855" s="141"/>
      <c r="M855" s="141"/>
      <c r="N855" s="141"/>
      <c r="O855" s="141"/>
      <c r="P855" s="141"/>
      <c r="Q855" s="141"/>
      <c r="R855" s="141"/>
      <c r="S855" s="141"/>
      <c r="T855" s="141"/>
      <c r="U855" s="141"/>
      <c r="V855" s="141"/>
      <c r="W855" s="141"/>
      <c r="X855" s="141"/>
      <c r="Y855" s="141"/>
      <c r="Z855" s="141"/>
    </row>
    <row r="856" spans="1:26" ht="15" thickBot="1" x14ac:dyDescent="0.35">
      <c r="A856" s="141"/>
      <c r="B856" s="141"/>
      <c r="C856" s="141"/>
      <c r="D856" s="141"/>
      <c r="E856" s="141"/>
      <c r="F856" s="141"/>
      <c r="G856" s="141"/>
      <c r="H856" s="141"/>
      <c r="I856" s="141"/>
      <c r="J856" s="141"/>
      <c r="K856" s="141"/>
      <c r="L856" s="141"/>
      <c r="M856" s="141"/>
      <c r="N856" s="141"/>
      <c r="O856" s="141"/>
      <c r="P856" s="141"/>
      <c r="Q856" s="141"/>
      <c r="R856" s="141"/>
      <c r="S856" s="141"/>
      <c r="T856" s="141"/>
      <c r="U856" s="141"/>
      <c r="V856" s="141"/>
      <c r="W856" s="141"/>
      <c r="X856" s="141"/>
      <c r="Y856" s="141"/>
      <c r="Z856" s="141"/>
    </row>
    <row r="857" spans="1:26" ht="15" thickBot="1" x14ac:dyDescent="0.35">
      <c r="A857" s="141"/>
      <c r="B857" s="141"/>
      <c r="C857" s="141"/>
      <c r="D857" s="141"/>
      <c r="E857" s="141"/>
      <c r="F857" s="141"/>
      <c r="G857" s="141"/>
      <c r="H857" s="141"/>
      <c r="I857" s="141"/>
      <c r="J857" s="141"/>
      <c r="K857" s="141"/>
      <c r="L857" s="141"/>
      <c r="M857" s="141"/>
      <c r="N857" s="141"/>
      <c r="O857" s="141"/>
      <c r="P857" s="141"/>
      <c r="Q857" s="141"/>
      <c r="R857" s="141"/>
      <c r="S857" s="141"/>
      <c r="T857" s="141"/>
      <c r="U857" s="141"/>
      <c r="V857" s="141"/>
      <c r="W857" s="141"/>
      <c r="X857" s="141"/>
      <c r="Y857" s="141"/>
      <c r="Z857" s="141"/>
    </row>
    <row r="858" spans="1:26" ht="15" thickBot="1" x14ac:dyDescent="0.35">
      <c r="A858" s="141"/>
      <c r="B858" s="141"/>
      <c r="C858" s="141"/>
      <c r="D858" s="141"/>
      <c r="E858" s="141"/>
      <c r="F858" s="141"/>
      <c r="G858" s="141"/>
      <c r="H858" s="141"/>
      <c r="I858" s="141"/>
      <c r="J858" s="141"/>
      <c r="K858" s="141"/>
      <c r="L858" s="141"/>
      <c r="M858" s="141"/>
      <c r="N858" s="141"/>
      <c r="O858" s="141"/>
      <c r="P858" s="141"/>
      <c r="Q858" s="141"/>
      <c r="R858" s="141"/>
      <c r="S858" s="141"/>
      <c r="T858" s="141"/>
      <c r="U858" s="141"/>
      <c r="V858" s="141"/>
      <c r="W858" s="141"/>
      <c r="X858" s="141"/>
      <c r="Y858" s="141"/>
      <c r="Z858" s="141"/>
    </row>
    <row r="859" spans="1:26" ht="15" thickBot="1" x14ac:dyDescent="0.35">
      <c r="A859" s="141"/>
      <c r="B859" s="141"/>
      <c r="C859" s="141"/>
      <c r="D859" s="141"/>
      <c r="E859" s="141"/>
      <c r="F859" s="141"/>
      <c r="G859" s="141"/>
      <c r="H859" s="141"/>
      <c r="I859" s="141"/>
      <c r="J859" s="141"/>
      <c r="K859" s="141"/>
      <c r="L859" s="141"/>
      <c r="M859" s="141"/>
      <c r="N859" s="141"/>
      <c r="O859" s="141"/>
      <c r="P859" s="141"/>
      <c r="Q859" s="141"/>
      <c r="R859" s="141"/>
      <c r="S859" s="141"/>
      <c r="T859" s="141"/>
      <c r="U859" s="141"/>
      <c r="V859" s="141"/>
      <c r="W859" s="141"/>
      <c r="X859" s="141"/>
      <c r="Y859" s="141"/>
      <c r="Z859" s="141"/>
    </row>
    <row r="860" spans="1:26" ht="15" thickBot="1" x14ac:dyDescent="0.35">
      <c r="A860" s="141"/>
      <c r="B860" s="141"/>
      <c r="C860" s="141"/>
      <c r="D860" s="141"/>
      <c r="E860" s="141"/>
      <c r="F860" s="141"/>
      <c r="G860" s="141"/>
      <c r="H860" s="141"/>
      <c r="I860" s="141"/>
      <c r="J860" s="141"/>
      <c r="K860" s="141"/>
      <c r="L860" s="141"/>
      <c r="M860" s="141"/>
      <c r="N860" s="141"/>
      <c r="O860" s="141"/>
      <c r="P860" s="141"/>
      <c r="Q860" s="141"/>
      <c r="R860" s="141"/>
      <c r="S860" s="141"/>
      <c r="T860" s="141"/>
      <c r="U860" s="141"/>
      <c r="V860" s="141"/>
      <c r="W860" s="141"/>
      <c r="X860" s="141"/>
      <c r="Y860" s="141"/>
      <c r="Z860" s="141"/>
    </row>
    <row r="861" spans="1:26" ht="15" thickBot="1" x14ac:dyDescent="0.35">
      <c r="A861" s="141"/>
      <c r="B861" s="141"/>
      <c r="C861" s="141"/>
      <c r="D861" s="141"/>
      <c r="E861" s="141"/>
      <c r="F861" s="141"/>
      <c r="G861" s="141"/>
      <c r="H861" s="141"/>
      <c r="I861" s="141"/>
      <c r="J861" s="141"/>
      <c r="K861" s="141"/>
      <c r="L861" s="141"/>
      <c r="M861" s="141"/>
      <c r="N861" s="141"/>
      <c r="O861" s="141"/>
      <c r="P861" s="141"/>
      <c r="Q861" s="141"/>
      <c r="R861" s="141"/>
      <c r="S861" s="141"/>
      <c r="T861" s="141"/>
      <c r="U861" s="141"/>
      <c r="V861" s="141"/>
      <c r="W861" s="141"/>
      <c r="X861" s="141"/>
      <c r="Y861" s="141"/>
      <c r="Z861" s="141"/>
    </row>
    <row r="862" spans="1:26" ht="15" thickBot="1" x14ac:dyDescent="0.35">
      <c r="A862" s="141"/>
      <c r="B862" s="141"/>
      <c r="C862" s="141"/>
      <c r="D862" s="141"/>
      <c r="E862" s="141"/>
      <c r="F862" s="141"/>
      <c r="G862" s="141"/>
      <c r="H862" s="141"/>
      <c r="I862" s="141"/>
      <c r="J862" s="141"/>
      <c r="K862" s="141"/>
      <c r="L862" s="141"/>
      <c r="M862" s="141"/>
      <c r="N862" s="141"/>
      <c r="O862" s="141"/>
      <c r="P862" s="141"/>
      <c r="Q862" s="141"/>
      <c r="R862" s="141"/>
      <c r="S862" s="141"/>
      <c r="T862" s="141"/>
      <c r="U862" s="141"/>
      <c r="V862" s="141"/>
      <c r="W862" s="141"/>
      <c r="X862" s="141"/>
      <c r="Y862" s="141"/>
      <c r="Z862" s="141"/>
    </row>
    <row r="863" spans="1:26" ht="15" thickBot="1" x14ac:dyDescent="0.35">
      <c r="A863" s="141"/>
      <c r="B863" s="141"/>
      <c r="C863" s="141"/>
      <c r="D863" s="141"/>
      <c r="E863" s="141"/>
      <c r="F863" s="141"/>
      <c r="G863" s="141"/>
      <c r="H863" s="141"/>
      <c r="I863" s="141"/>
      <c r="J863" s="141"/>
      <c r="K863" s="141"/>
      <c r="L863" s="141"/>
      <c r="M863" s="141"/>
      <c r="N863" s="141"/>
      <c r="O863" s="141"/>
      <c r="P863" s="141"/>
      <c r="Q863" s="141"/>
      <c r="R863" s="141"/>
      <c r="S863" s="141"/>
      <c r="T863" s="141"/>
      <c r="U863" s="141"/>
      <c r="V863" s="141"/>
      <c r="W863" s="141"/>
      <c r="X863" s="141"/>
      <c r="Y863" s="141"/>
      <c r="Z863" s="141"/>
    </row>
    <row r="864" spans="1:26" ht="15" thickBot="1" x14ac:dyDescent="0.35">
      <c r="A864" s="141"/>
      <c r="B864" s="141"/>
      <c r="C864" s="141"/>
      <c r="D864" s="141"/>
      <c r="E864" s="141"/>
      <c r="F864" s="141"/>
      <c r="G864" s="141"/>
      <c r="H864" s="141"/>
      <c r="I864" s="141"/>
      <c r="J864" s="141"/>
      <c r="K864" s="141"/>
      <c r="L864" s="141"/>
      <c r="M864" s="141"/>
      <c r="N864" s="141"/>
      <c r="O864" s="141"/>
      <c r="P864" s="141"/>
      <c r="Q864" s="141"/>
      <c r="R864" s="141"/>
      <c r="S864" s="141"/>
      <c r="T864" s="141"/>
      <c r="U864" s="141"/>
      <c r="V864" s="141"/>
      <c r="W864" s="141"/>
      <c r="X864" s="141"/>
      <c r="Y864" s="141"/>
      <c r="Z864" s="141"/>
    </row>
    <row r="865" spans="1:26" ht="15" thickBot="1" x14ac:dyDescent="0.35">
      <c r="A865" s="141"/>
      <c r="B865" s="141"/>
      <c r="C865" s="141"/>
      <c r="D865" s="141"/>
      <c r="E865" s="141"/>
      <c r="F865" s="141"/>
      <c r="G865" s="141"/>
      <c r="H865" s="141"/>
      <c r="I865" s="141"/>
      <c r="J865" s="141"/>
      <c r="K865" s="141"/>
      <c r="L865" s="141"/>
      <c r="M865" s="141"/>
      <c r="N865" s="141"/>
      <c r="O865" s="141"/>
      <c r="P865" s="141"/>
      <c r="Q865" s="141"/>
      <c r="R865" s="141"/>
      <c r="S865" s="141"/>
      <c r="T865" s="141"/>
      <c r="U865" s="141"/>
      <c r="V865" s="141"/>
      <c r="W865" s="141"/>
      <c r="X865" s="141"/>
      <c r="Y865" s="141"/>
      <c r="Z865" s="141"/>
    </row>
    <row r="866" spans="1:26" ht="15" thickBot="1" x14ac:dyDescent="0.35">
      <c r="A866" s="141"/>
      <c r="B866" s="141"/>
      <c r="C866" s="141"/>
      <c r="D866" s="141"/>
      <c r="E866" s="141"/>
      <c r="F866" s="141"/>
      <c r="G866" s="141"/>
      <c r="H866" s="141"/>
      <c r="I866" s="141"/>
      <c r="J866" s="141"/>
      <c r="K866" s="141"/>
      <c r="L866" s="141"/>
      <c r="M866" s="141"/>
      <c r="N866" s="141"/>
      <c r="O866" s="141"/>
      <c r="P866" s="141"/>
      <c r="Q866" s="141"/>
      <c r="R866" s="141"/>
      <c r="S866" s="141"/>
      <c r="T866" s="141"/>
      <c r="U866" s="141"/>
      <c r="V866" s="141"/>
      <c r="W866" s="141"/>
      <c r="X866" s="141"/>
      <c r="Y866" s="141"/>
      <c r="Z866" s="141"/>
    </row>
    <row r="867" spans="1:26" ht="15" thickBot="1" x14ac:dyDescent="0.35">
      <c r="A867" s="141"/>
      <c r="B867" s="141"/>
      <c r="C867" s="141"/>
      <c r="D867" s="141"/>
      <c r="E867" s="141"/>
      <c r="F867" s="141"/>
      <c r="G867" s="141"/>
      <c r="H867" s="141"/>
      <c r="I867" s="141"/>
      <c r="J867" s="141"/>
      <c r="K867" s="141"/>
      <c r="L867" s="141"/>
      <c r="M867" s="141"/>
      <c r="N867" s="141"/>
      <c r="O867" s="141"/>
      <c r="P867" s="141"/>
      <c r="Q867" s="141"/>
      <c r="R867" s="141"/>
      <c r="S867" s="141"/>
      <c r="T867" s="141"/>
      <c r="U867" s="141"/>
      <c r="V867" s="141"/>
      <c r="W867" s="141"/>
      <c r="X867" s="141"/>
      <c r="Y867" s="141"/>
      <c r="Z867" s="141"/>
    </row>
    <row r="868" spans="1:26" ht="15" thickBot="1" x14ac:dyDescent="0.35">
      <c r="A868" s="141"/>
      <c r="B868" s="141"/>
      <c r="C868" s="141"/>
      <c r="D868" s="141"/>
      <c r="E868" s="141"/>
      <c r="F868" s="141"/>
      <c r="G868" s="141"/>
      <c r="H868" s="141"/>
      <c r="I868" s="141"/>
      <c r="J868" s="141"/>
      <c r="K868" s="141"/>
      <c r="L868" s="141"/>
      <c r="M868" s="141"/>
      <c r="N868" s="141"/>
      <c r="O868" s="141"/>
      <c r="P868" s="141"/>
      <c r="Q868" s="141"/>
      <c r="R868" s="141"/>
      <c r="S868" s="141"/>
      <c r="T868" s="141"/>
      <c r="U868" s="141"/>
      <c r="V868" s="141"/>
      <c r="W868" s="141"/>
      <c r="X868" s="141"/>
      <c r="Y868" s="141"/>
      <c r="Z868" s="141"/>
    </row>
    <row r="869" spans="1:26" ht="15" thickBot="1" x14ac:dyDescent="0.35">
      <c r="A869" s="141"/>
      <c r="B869" s="141"/>
      <c r="C869" s="141"/>
      <c r="D869" s="141"/>
      <c r="E869" s="141"/>
      <c r="F869" s="141"/>
      <c r="G869" s="141"/>
      <c r="H869" s="141"/>
      <c r="I869" s="141"/>
      <c r="J869" s="141"/>
      <c r="K869" s="141"/>
      <c r="L869" s="141"/>
      <c r="M869" s="141"/>
      <c r="N869" s="141"/>
      <c r="O869" s="141"/>
      <c r="P869" s="141"/>
      <c r="Q869" s="141"/>
      <c r="R869" s="141"/>
      <c r="S869" s="141"/>
      <c r="T869" s="141"/>
      <c r="U869" s="141"/>
      <c r="V869" s="141"/>
      <c r="W869" s="141"/>
      <c r="X869" s="141"/>
      <c r="Y869" s="141"/>
      <c r="Z869" s="141"/>
    </row>
    <row r="870" spans="1:26" ht="15" thickBot="1" x14ac:dyDescent="0.35">
      <c r="A870" s="141"/>
      <c r="B870" s="141"/>
      <c r="C870" s="141"/>
      <c r="D870" s="141"/>
      <c r="E870" s="141"/>
      <c r="F870" s="141"/>
      <c r="G870" s="141"/>
      <c r="H870" s="141"/>
      <c r="I870" s="141"/>
      <c r="J870" s="141"/>
      <c r="K870" s="141"/>
      <c r="L870" s="141"/>
      <c r="M870" s="141"/>
      <c r="N870" s="141"/>
      <c r="O870" s="141"/>
      <c r="P870" s="141"/>
      <c r="Q870" s="141"/>
      <c r="R870" s="141"/>
      <c r="S870" s="141"/>
      <c r="T870" s="141"/>
      <c r="U870" s="141"/>
      <c r="V870" s="141"/>
      <c r="W870" s="141"/>
      <c r="X870" s="141"/>
      <c r="Y870" s="141"/>
      <c r="Z870" s="141"/>
    </row>
    <row r="871" spans="1:26" ht="15" thickBot="1" x14ac:dyDescent="0.35">
      <c r="A871" s="141"/>
      <c r="B871" s="141"/>
      <c r="C871" s="141"/>
      <c r="D871" s="141"/>
      <c r="E871" s="141"/>
      <c r="F871" s="141"/>
      <c r="G871" s="141"/>
      <c r="H871" s="141"/>
      <c r="I871" s="141"/>
      <c r="J871" s="141"/>
      <c r="K871" s="141"/>
      <c r="L871" s="141"/>
      <c r="M871" s="141"/>
      <c r="N871" s="141"/>
      <c r="O871" s="141"/>
      <c r="P871" s="141"/>
      <c r="Q871" s="141"/>
      <c r="R871" s="141"/>
      <c r="S871" s="141"/>
      <c r="T871" s="141"/>
      <c r="U871" s="141"/>
      <c r="V871" s="141"/>
      <c r="W871" s="141"/>
      <c r="X871" s="141"/>
      <c r="Y871" s="141"/>
      <c r="Z871" s="141"/>
    </row>
    <row r="872" spans="1:26" ht="15" thickBot="1" x14ac:dyDescent="0.35">
      <c r="A872" s="141"/>
      <c r="B872" s="141"/>
      <c r="C872" s="141"/>
      <c r="D872" s="141"/>
      <c r="E872" s="141"/>
      <c r="F872" s="141"/>
      <c r="G872" s="141"/>
      <c r="H872" s="141"/>
      <c r="I872" s="141"/>
      <c r="J872" s="141"/>
      <c r="K872" s="141"/>
      <c r="L872" s="141"/>
      <c r="M872" s="141"/>
      <c r="N872" s="141"/>
      <c r="O872" s="141"/>
      <c r="P872" s="141"/>
      <c r="Q872" s="141"/>
      <c r="R872" s="141"/>
      <c r="S872" s="141"/>
      <c r="T872" s="141"/>
      <c r="U872" s="141"/>
      <c r="V872" s="141"/>
      <c r="W872" s="141"/>
      <c r="X872" s="141"/>
      <c r="Y872" s="141"/>
      <c r="Z872" s="141"/>
    </row>
    <row r="873" spans="1:26" ht="15" thickBot="1" x14ac:dyDescent="0.35">
      <c r="A873" s="141"/>
      <c r="B873" s="141"/>
      <c r="C873" s="141"/>
      <c r="D873" s="141"/>
      <c r="E873" s="141"/>
      <c r="F873" s="141"/>
      <c r="G873" s="141"/>
      <c r="H873" s="141"/>
      <c r="I873" s="141"/>
      <c r="J873" s="141"/>
      <c r="K873" s="141"/>
      <c r="L873" s="141"/>
      <c r="M873" s="141"/>
      <c r="N873" s="141"/>
      <c r="O873" s="141"/>
      <c r="P873" s="141"/>
      <c r="Q873" s="141"/>
      <c r="R873" s="141"/>
      <c r="S873" s="141"/>
      <c r="T873" s="141"/>
      <c r="U873" s="141"/>
      <c r="V873" s="141"/>
      <c r="W873" s="141"/>
      <c r="X873" s="141"/>
      <c r="Y873" s="141"/>
      <c r="Z873" s="141"/>
    </row>
    <row r="874" spans="1:26" ht="15" thickBot="1" x14ac:dyDescent="0.35">
      <c r="A874" s="141"/>
      <c r="B874" s="141"/>
      <c r="C874" s="141"/>
      <c r="D874" s="141"/>
      <c r="E874" s="141"/>
      <c r="F874" s="141"/>
      <c r="G874" s="141"/>
      <c r="H874" s="141"/>
      <c r="I874" s="141"/>
      <c r="J874" s="141"/>
      <c r="K874" s="141"/>
      <c r="L874" s="141"/>
      <c r="M874" s="141"/>
      <c r="N874" s="141"/>
      <c r="O874" s="141"/>
      <c r="P874" s="141"/>
      <c r="Q874" s="141"/>
      <c r="R874" s="141"/>
      <c r="S874" s="141"/>
      <c r="T874" s="141"/>
      <c r="U874" s="141"/>
      <c r="V874" s="141"/>
      <c r="W874" s="141"/>
      <c r="X874" s="141"/>
      <c r="Y874" s="141"/>
      <c r="Z874" s="141"/>
    </row>
    <row r="875" spans="1:26" ht="15" thickBot="1" x14ac:dyDescent="0.35">
      <c r="A875" s="141"/>
      <c r="B875" s="141"/>
      <c r="C875" s="141"/>
      <c r="D875" s="141"/>
      <c r="E875" s="141"/>
      <c r="F875" s="141"/>
      <c r="G875" s="141"/>
      <c r="H875" s="141"/>
      <c r="I875" s="141"/>
      <c r="J875" s="141"/>
      <c r="K875" s="141"/>
      <c r="L875" s="141"/>
      <c r="M875" s="141"/>
      <c r="N875" s="141"/>
      <c r="O875" s="141"/>
      <c r="P875" s="141"/>
      <c r="Q875" s="141"/>
      <c r="R875" s="141"/>
      <c r="S875" s="141"/>
      <c r="T875" s="141"/>
      <c r="U875" s="141"/>
      <c r="V875" s="141"/>
      <c r="W875" s="141"/>
      <c r="X875" s="141"/>
      <c r="Y875" s="141"/>
      <c r="Z875" s="141"/>
    </row>
    <row r="876" spans="1:26" ht="15" thickBot="1" x14ac:dyDescent="0.35">
      <c r="A876" s="141"/>
      <c r="B876" s="141"/>
      <c r="C876" s="141"/>
      <c r="D876" s="141"/>
      <c r="E876" s="141"/>
      <c r="F876" s="141"/>
      <c r="G876" s="141"/>
      <c r="H876" s="141"/>
      <c r="I876" s="141"/>
      <c r="J876" s="141"/>
      <c r="K876" s="141"/>
      <c r="L876" s="141"/>
      <c r="M876" s="141"/>
      <c r="N876" s="141"/>
      <c r="O876" s="141"/>
      <c r="P876" s="141"/>
      <c r="Q876" s="141"/>
      <c r="R876" s="141"/>
      <c r="S876" s="141"/>
      <c r="T876" s="141"/>
      <c r="U876" s="141"/>
      <c r="V876" s="141"/>
      <c r="W876" s="141"/>
      <c r="X876" s="141"/>
      <c r="Y876" s="141"/>
      <c r="Z876" s="141"/>
    </row>
    <row r="877" spans="1:26" ht="15" thickBot="1" x14ac:dyDescent="0.35">
      <c r="A877" s="141"/>
      <c r="B877" s="141"/>
      <c r="C877" s="141"/>
      <c r="D877" s="141"/>
      <c r="E877" s="141"/>
      <c r="F877" s="141"/>
      <c r="G877" s="141"/>
      <c r="H877" s="141"/>
      <c r="I877" s="141"/>
      <c r="J877" s="141"/>
      <c r="K877" s="141"/>
      <c r="L877" s="141"/>
      <c r="M877" s="141"/>
      <c r="N877" s="141"/>
      <c r="O877" s="141"/>
      <c r="P877" s="141"/>
      <c r="Q877" s="141"/>
      <c r="R877" s="141"/>
      <c r="S877" s="141"/>
      <c r="T877" s="141"/>
      <c r="U877" s="141"/>
      <c r="V877" s="141"/>
      <c r="W877" s="141"/>
      <c r="X877" s="141"/>
      <c r="Y877" s="141"/>
      <c r="Z877" s="141"/>
    </row>
    <row r="878" spans="1:26" ht="15" thickBot="1" x14ac:dyDescent="0.35">
      <c r="A878" s="141"/>
      <c r="B878" s="141"/>
      <c r="C878" s="141"/>
      <c r="D878" s="141"/>
      <c r="E878" s="141"/>
      <c r="F878" s="141"/>
      <c r="G878" s="141"/>
      <c r="H878" s="141"/>
      <c r="I878" s="141"/>
      <c r="J878" s="141"/>
      <c r="K878" s="141"/>
      <c r="L878" s="141"/>
      <c r="M878" s="141"/>
      <c r="N878" s="141"/>
      <c r="O878" s="141"/>
      <c r="P878" s="141"/>
      <c r="Q878" s="141"/>
      <c r="R878" s="141"/>
      <c r="S878" s="141"/>
      <c r="T878" s="141"/>
      <c r="U878" s="141"/>
      <c r="V878" s="141"/>
      <c r="W878" s="141"/>
      <c r="X878" s="141"/>
      <c r="Y878" s="141"/>
      <c r="Z878" s="141"/>
    </row>
    <row r="879" spans="1:26" ht="15" thickBot="1" x14ac:dyDescent="0.35">
      <c r="A879" s="141"/>
      <c r="B879" s="141"/>
      <c r="C879" s="141"/>
      <c r="D879" s="141"/>
      <c r="E879" s="141"/>
      <c r="F879" s="141"/>
      <c r="G879" s="141"/>
      <c r="H879" s="141"/>
      <c r="I879" s="141"/>
      <c r="J879" s="141"/>
      <c r="K879" s="141"/>
      <c r="L879" s="141"/>
      <c r="M879" s="141"/>
      <c r="N879" s="141"/>
      <c r="O879" s="141"/>
      <c r="P879" s="141"/>
      <c r="Q879" s="141"/>
      <c r="R879" s="141"/>
      <c r="S879" s="141"/>
      <c r="T879" s="141"/>
      <c r="U879" s="141"/>
      <c r="V879" s="141"/>
      <c r="W879" s="141"/>
      <c r="X879" s="141"/>
      <c r="Y879" s="141"/>
      <c r="Z879" s="141"/>
    </row>
    <row r="880" spans="1:26" ht="15" thickBot="1" x14ac:dyDescent="0.35">
      <c r="A880" s="141"/>
      <c r="B880" s="141"/>
      <c r="C880" s="141"/>
      <c r="D880" s="141"/>
      <c r="E880" s="141"/>
      <c r="F880" s="141"/>
      <c r="G880" s="141"/>
      <c r="H880" s="141"/>
      <c r="I880" s="141"/>
      <c r="J880" s="141"/>
      <c r="K880" s="141"/>
      <c r="L880" s="141"/>
      <c r="M880" s="141"/>
      <c r="N880" s="141"/>
      <c r="O880" s="141"/>
      <c r="P880" s="141"/>
      <c r="Q880" s="141"/>
      <c r="R880" s="141"/>
      <c r="S880" s="141"/>
      <c r="T880" s="141"/>
      <c r="U880" s="141"/>
      <c r="V880" s="141"/>
      <c r="W880" s="141"/>
      <c r="X880" s="141"/>
      <c r="Y880" s="141"/>
      <c r="Z880" s="141"/>
    </row>
    <row r="881" spans="1:26" ht="15" thickBot="1" x14ac:dyDescent="0.35">
      <c r="A881" s="141"/>
      <c r="B881" s="141"/>
      <c r="C881" s="141"/>
      <c r="D881" s="141"/>
      <c r="E881" s="141"/>
      <c r="F881" s="141"/>
      <c r="G881" s="141"/>
      <c r="H881" s="141"/>
      <c r="I881" s="141"/>
      <c r="J881" s="141"/>
      <c r="K881" s="141"/>
      <c r="L881" s="141"/>
      <c r="M881" s="141"/>
      <c r="N881" s="141"/>
      <c r="O881" s="141"/>
      <c r="P881" s="141"/>
      <c r="Q881" s="141"/>
      <c r="R881" s="141"/>
      <c r="S881" s="141"/>
      <c r="T881" s="141"/>
      <c r="U881" s="141"/>
      <c r="V881" s="141"/>
      <c r="W881" s="141"/>
      <c r="X881" s="141"/>
      <c r="Y881" s="141"/>
      <c r="Z881" s="141"/>
    </row>
    <row r="882" spans="1:26" ht="15" thickBot="1" x14ac:dyDescent="0.35">
      <c r="A882" s="141"/>
      <c r="B882" s="141"/>
      <c r="C882" s="141"/>
      <c r="D882" s="141"/>
      <c r="E882" s="141"/>
      <c r="F882" s="141"/>
      <c r="G882" s="141"/>
      <c r="H882" s="141"/>
      <c r="I882" s="141"/>
      <c r="J882" s="141"/>
      <c r="K882" s="141"/>
      <c r="L882" s="141"/>
      <c r="M882" s="141"/>
      <c r="N882" s="141"/>
      <c r="O882" s="141"/>
      <c r="P882" s="141"/>
      <c r="Q882" s="141"/>
      <c r="R882" s="141"/>
      <c r="S882" s="141"/>
      <c r="T882" s="141"/>
      <c r="U882" s="141"/>
      <c r="V882" s="141"/>
      <c r="W882" s="141"/>
      <c r="X882" s="141"/>
      <c r="Y882" s="141"/>
      <c r="Z882" s="141"/>
    </row>
    <row r="883" spans="1:26" ht="15" thickBot="1" x14ac:dyDescent="0.35">
      <c r="A883" s="141"/>
      <c r="B883" s="141"/>
      <c r="C883" s="141"/>
      <c r="D883" s="141"/>
      <c r="E883" s="141"/>
      <c r="F883" s="141"/>
      <c r="G883" s="141"/>
      <c r="H883" s="141"/>
      <c r="I883" s="141"/>
      <c r="J883" s="141"/>
      <c r="K883" s="141"/>
      <c r="L883" s="141"/>
      <c r="M883" s="141"/>
      <c r="N883" s="141"/>
      <c r="O883" s="141"/>
      <c r="P883" s="141"/>
      <c r="Q883" s="141"/>
      <c r="R883" s="141"/>
      <c r="S883" s="141"/>
      <c r="T883" s="141"/>
      <c r="U883" s="141"/>
      <c r="V883" s="141"/>
      <c r="W883" s="141"/>
      <c r="X883" s="141"/>
      <c r="Y883" s="141"/>
      <c r="Z883" s="141"/>
    </row>
    <row r="884" spans="1:26" ht="15" thickBot="1" x14ac:dyDescent="0.35">
      <c r="A884" s="141"/>
      <c r="B884" s="141"/>
      <c r="C884" s="141"/>
      <c r="D884" s="141"/>
      <c r="E884" s="141"/>
      <c r="F884" s="141"/>
      <c r="G884" s="141"/>
      <c r="H884" s="141"/>
      <c r="I884" s="141"/>
      <c r="J884" s="141"/>
      <c r="K884" s="141"/>
      <c r="L884" s="141"/>
      <c r="M884" s="141"/>
      <c r="N884" s="141"/>
      <c r="O884" s="141"/>
      <c r="P884" s="141"/>
      <c r="Q884" s="141"/>
      <c r="R884" s="141"/>
      <c r="S884" s="141"/>
      <c r="T884" s="141"/>
      <c r="U884" s="141"/>
      <c r="V884" s="141"/>
      <c r="W884" s="141"/>
      <c r="X884" s="141"/>
      <c r="Y884" s="141"/>
      <c r="Z884" s="141"/>
    </row>
    <row r="885" spans="1:26" ht="15" thickBot="1" x14ac:dyDescent="0.35">
      <c r="A885" s="141"/>
      <c r="B885" s="141"/>
      <c r="C885" s="141"/>
      <c r="D885" s="141"/>
      <c r="E885" s="141"/>
      <c r="F885" s="141"/>
      <c r="G885" s="141"/>
      <c r="H885" s="141"/>
      <c r="I885" s="141"/>
      <c r="J885" s="141"/>
      <c r="K885" s="141"/>
      <c r="L885" s="141"/>
      <c r="M885" s="141"/>
      <c r="N885" s="141"/>
      <c r="O885" s="141"/>
      <c r="P885" s="141"/>
      <c r="Q885" s="141"/>
      <c r="R885" s="141"/>
      <c r="S885" s="141"/>
      <c r="T885" s="141"/>
      <c r="U885" s="141"/>
      <c r="V885" s="141"/>
      <c r="W885" s="141"/>
      <c r="X885" s="141"/>
      <c r="Y885" s="141"/>
      <c r="Z885" s="141"/>
    </row>
    <row r="886" spans="1:26" ht="15" thickBot="1" x14ac:dyDescent="0.35">
      <c r="A886" s="141"/>
      <c r="B886" s="141"/>
      <c r="C886" s="141"/>
      <c r="D886" s="141"/>
      <c r="E886" s="141"/>
      <c r="F886" s="141"/>
      <c r="G886" s="141"/>
      <c r="H886" s="141"/>
      <c r="I886" s="141"/>
      <c r="J886" s="141"/>
      <c r="K886" s="141"/>
      <c r="L886" s="141"/>
      <c r="M886" s="141"/>
      <c r="N886" s="141"/>
      <c r="O886" s="141"/>
      <c r="P886" s="141"/>
      <c r="Q886" s="141"/>
      <c r="R886" s="141"/>
      <c r="S886" s="141"/>
      <c r="T886" s="141"/>
      <c r="U886" s="141"/>
      <c r="V886" s="141"/>
      <c r="W886" s="141"/>
      <c r="X886" s="141"/>
      <c r="Y886" s="141"/>
      <c r="Z886" s="141"/>
    </row>
    <row r="887" spans="1:26" ht="15" thickBot="1" x14ac:dyDescent="0.35">
      <c r="A887" s="141"/>
      <c r="B887" s="141"/>
      <c r="C887" s="141"/>
      <c r="D887" s="141"/>
      <c r="E887" s="141"/>
      <c r="F887" s="141"/>
      <c r="G887" s="141"/>
      <c r="H887" s="141"/>
      <c r="I887" s="141"/>
      <c r="J887" s="141"/>
      <c r="K887" s="141"/>
      <c r="L887" s="141"/>
      <c r="M887" s="141"/>
      <c r="N887" s="141"/>
      <c r="O887" s="141"/>
      <c r="P887" s="141"/>
      <c r="Q887" s="141"/>
      <c r="R887" s="141"/>
      <c r="S887" s="141"/>
      <c r="T887" s="141"/>
      <c r="U887" s="141"/>
      <c r="V887" s="141"/>
      <c r="W887" s="141"/>
      <c r="X887" s="141"/>
      <c r="Y887" s="141"/>
      <c r="Z887" s="141"/>
    </row>
    <row r="888" spans="1:26" ht="15" thickBot="1" x14ac:dyDescent="0.35">
      <c r="A888" s="141"/>
      <c r="B888" s="141"/>
      <c r="C888" s="141"/>
      <c r="D888" s="141"/>
      <c r="E888" s="141"/>
      <c r="F888" s="141"/>
      <c r="G888" s="141"/>
      <c r="H888" s="141"/>
      <c r="I888" s="141"/>
      <c r="J888" s="141"/>
      <c r="K888" s="141"/>
      <c r="L888" s="141"/>
      <c r="M888" s="141"/>
      <c r="N888" s="141"/>
      <c r="O888" s="141"/>
      <c r="P888" s="141"/>
      <c r="Q888" s="141"/>
      <c r="R888" s="141"/>
      <c r="S888" s="141"/>
      <c r="T888" s="141"/>
      <c r="U888" s="141"/>
      <c r="V888" s="141"/>
      <c r="W888" s="141"/>
      <c r="X888" s="141"/>
      <c r="Y888" s="141"/>
      <c r="Z888" s="141"/>
    </row>
    <row r="889" spans="1:26" ht="15" thickBot="1" x14ac:dyDescent="0.35">
      <c r="A889" s="141"/>
      <c r="B889" s="141"/>
      <c r="C889" s="141"/>
      <c r="D889" s="141"/>
      <c r="E889" s="141"/>
      <c r="F889" s="141"/>
      <c r="G889" s="141"/>
      <c r="H889" s="141"/>
      <c r="I889" s="141"/>
      <c r="J889" s="141"/>
      <c r="K889" s="141"/>
      <c r="L889" s="141"/>
      <c r="M889" s="141"/>
      <c r="N889" s="141"/>
      <c r="O889" s="141"/>
      <c r="P889" s="141"/>
      <c r="Q889" s="141"/>
      <c r="R889" s="141"/>
      <c r="S889" s="141"/>
      <c r="T889" s="141"/>
      <c r="U889" s="141"/>
      <c r="V889" s="141"/>
      <c r="W889" s="141"/>
      <c r="X889" s="141"/>
      <c r="Y889" s="141"/>
      <c r="Z889" s="141"/>
    </row>
    <row r="890" spans="1:26" ht="15" thickBot="1" x14ac:dyDescent="0.35">
      <c r="A890" s="141"/>
      <c r="B890" s="141"/>
      <c r="C890" s="141"/>
      <c r="D890" s="141"/>
      <c r="E890" s="141"/>
      <c r="F890" s="141"/>
      <c r="G890" s="141"/>
      <c r="H890" s="141"/>
      <c r="I890" s="141"/>
      <c r="J890" s="141"/>
      <c r="K890" s="141"/>
      <c r="L890" s="141"/>
      <c r="M890" s="141"/>
      <c r="N890" s="141"/>
      <c r="O890" s="141"/>
      <c r="P890" s="141"/>
      <c r="Q890" s="141"/>
      <c r="R890" s="141"/>
      <c r="S890" s="141"/>
      <c r="T890" s="141"/>
      <c r="U890" s="141"/>
      <c r="V890" s="141"/>
      <c r="W890" s="141"/>
      <c r="X890" s="141"/>
      <c r="Y890" s="141"/>
      <c r="Z890" s="141"/>
    </row>
    <row r="891" spans="1:26" ht="15" thickBot="1" x14ac:dyDescent="0.35">
      <c r="A891" s="141"/>
      <c r="B891" s="141"/>
      <c r="C891" s="141"/>
      <c r="D891" s="141"/>
      <c r="E891" s="141"/>
      <c r="F891" s="141"/>
      <c r="G891" s="141"/>
      <c r="H891" s="141"/>
      <c r="I891" s="141"/>
      <c r="J891" s="141"/>
      <c r="K891" s="141"/>
      <c r="L891" s="141"/>
      <c r="M891" s="141"/>
      <c r="N891" s="141"/>
      <c r="O891" s="141"/>
      <c r="P891" s="141"/>
      <c r="Q891" s="141"/>
      <c r="R891" s="141"/>
      <c r="S891" s="141"/>
      <c r="T891" s="141"/>
      <c r="U891" s="141"/>
      <c r="V891" s="141"/>
      <c r="W891" s="141"/>
      <c r="X891" s="141"/>
      <c r="Y891" s="141"/>
      <c r="Z891" s="141"/>
    </row>
    <row r="892" spans="1:26" ht="15" thickBot="1" x14ac:dyDescent="0.35">
      <c r="A892" s="141"/>
      <c r="B892" s="141"/>
      <c r="C892" s="141"/>
      <c r="D892" s="141"/>
      <c r="E892" s="141"/>
      <c r="F892" s="141"/>
      <c r="G892" s="141"/>
      <c r="H892" s="141"/>
      <c r="I892" s="141"/>
      <c r="J892" s="141"/>
      <c r="K892" s="141"/>
      <c r="L892" s="141"/>
      <c r="M892" s="141"/>
      <c r="N892" s="141"/>
      <c r="O892" s="141"/>
      <c r="P892" s="141"/>
      <c r="Q892" s="141"/>
      <c r="R892" s="141"/>
      <c r="S892" s="141"/>
      <c r="T892" s="141"/>
      <c r="U892" s="141"/>
      <c r="V892" s="141"/>
      <c r="W892" s="141"/>
      <c r="X892" s="141"/>
      <c r="Y892" s="141"/>
      <c r="Z892" s="141"/>
    </row>
    <row r="893" spans="1:26" ht="15" thickBot="1" x14ac:dyDescent="0.35">
      <c r="A893" s="141"/>
      <c r="B893" s="141"/>
      <c r="C893" s="141"/>
      <c r="D893" s="141"/>
      <c r="E893" s="141"/>
      <c r="F893" s="141"/>
      <c r="G893" s="141"/>
      <c r="H893" s="141"/>
      <c r="I893" s="141"/>
      <c r="J893" s="141"/>
      <c r="K893" s="141"/>
      <c r="L893" s="141"/>
      <c r="M893" s="141"/>
      <c r="N893" s="141"/>
      <c r="O893" s="141"/>
      <c r="P893" s="141"/>
      <c r="Q893" s="141"/>
      <c r="R893" s="141"/>
      <c r="S893" s="141"/>
      <c r="T893" s="141"/>
      <c r="U893" s="141"/>
      <c r="V893" s="141"/>
      <c r="W893" s="141"/>
      <c r="X893" s="141"/>
      <c r="Y893" s="141"/>
      <c r="Z893" s="141"/>
    </row>
    <row r="894" spans="1:26" ht="15" thickBot="1" x14ac:dyDescent="0.35">
      <c r="A894" s="141"/>
      <c r="B894" s="141"/>
      <c r="C894" s="141"/>
      <c r="D894" s="141"/>
      <c r="E894" s="141"/>
      <c r="F894" s="141"/>
      <c r="G894" s="141"/>
      <c r="H894" s="141"/>
      <c r="I894" s="141"/>
      <c r="J894" s="141"/>
      <c r="K894" s="141"/>
      <c r="L894" s="141"/>
      <c r="M894" s="141"/>
      <c r="N894" s="141"/>
      <c r="O894" s="141"/>
      <c r="P894" s="141"/>
      <c r="Q894" s="141"/>
      <c r="R894" s="141"/>
      <c r="S894" s="141"/>
      <c r="T894" s="141"/>
      <c r="U894" s="141"/>
      <c r="V894" s="141"/>
      <c r="W894" s="141"/>
      <c r="X894" s="141"/>
      <c r="Y894" s="141"/>
      <c r="Z894" s="141"/>
    </row>
    <row r="895" spans="1:26" ht="15" thickBot="1" x14ac:dyDescent="0.35">
      <c r="A895" s="141"/>
      <c r="B895" s="141"/>
      <c r="C895" s="141"/>
      <c r="D895" s="141"/>
      <c r="E895" s="141"/>
      <c r="F895" s="141"/>
      <c r="G895" s="141"/>
      <c r="H895" s="141"/>
      <c r="I895" s="141"/>
      <c r="J895" s="141"/>
      <c r="K895" s="141"/>
      <c r="L895" s="141"/>
      <c r="M895" s="141"/>
      <c r="N895" s="141"/>
      <c r="O895" s="141"/>
      <c r="P895" s="141"/>
      <c r="Q895" s="141"/>
      <c r="R895" s="141"/>
      <c r="S895" s="141"/>
      <c r="T895" s="141"/>
      <c r="U895" s="141"/>
      <c r="V895" s="141"/>
      <c r="W895" s="141"/>
      <c r="X895" s="141"/>
      <c r="Y895" s="141"/>
      <c r="Z895" s="141"/>
    </row>
    <row r="896" spans="1:26" ht="15" thickBot="1" x14ac:dyDescent="0.35">
      <c r="A896" s="141"/>
      <c r="B896" s="141"/>
      <c r="C896" s="141"/>
      <c r="D896" s="141"/>
      <c r="E896" s="141"/>
      <c r="F896" s="141"/>
      <c r="G896" s="141"/>
      <c r="H896" s="141"/>
      <c r="I896" s="141"/>
      <c r="J896" s="141"/>
      <c r="K896" s="141"/>
      <c r="L896" s="141"/>
      <c r="M896" s="141"/>
      <c r="N896" s="141"/>
      <c r="O896" s="141"/>
      <c r="P896" s="141"/>
      <c r="Q896" s="141"/>
      <c r="R896" s="141"/>
      <c r="S896" s="141"/>
      <c r="T896" s="141"/>
      <c r="U896" s="141"/>
      <c r="V896" s="141"/>
      <c r="W896" s="141"/>
      <c r="X896" s="141"/>
      <c r="Y896" s="141"/>
      <c r="Z896" s="141"/>
    </row>
    <row r="897" spans="1:26" ht="15" thickBot="1" x14ac:dyDescent="0.35">
      <c r="A897" s="141"/>
      <c r="B897" s="141"/>
      <c r="C897" s="141"/>
      <c r="D897" s="141"/>
      <c r="E897" s="141"/>
      <c r="F897" s="141"/>
      <c r="G897" s="141"/>
      <c r="H897" s="141"/>
      <c r="I897" s="141"/>
      <c r="J897" s="141"/>
      <c r="K897" s="141"/>
      <c r="L897" s="141"/>
      <c r="M897" s="141"/>
      <c r="N897" s="141"/>
      <c r="O897" s="141"/>
      <c r="P897" s="141"/>
      <c r="Q897" s="141"/>
      <c r="R897" s="141"/>
      <c r="S897" s="141"/>
      <c r="T897" s="141"/>
      <c r="U897" s="141"/>
      <c r="V897" s="141"/>
      <c r="W897" s="141"/>
      <c r="X897" s="141"/>
      <c r="Y897" s="141"/>
      <c r="Z897" s="141"/>
    </row>
    <row r="898" spans="1:26" ht="15" thickBot="1" x14ac:dyDescent="0.35">
      <c r="A898" s="141"/>
      <c r="B898" s="141"/>
      <c r="C898" s="141"/>
      <c r="D898" s="141"/>
      <c r="E898" s="141"/>
      <c r="F898" s="141"/>
      <c r="G898" s="141"/>
      <c r="H898" s="141"/>
      <c r="I898" s="141"/>
      <c r="J898" s="141"/>
      <c r="K898" s="141"/>
      <c r="L898" s="141"/>
      <c r="M898" s="141"/>
      <c r="N898" s="141"/>
      <c r="O898" s="141"/>
      <c r="P898" s="141"/>
      <c r="Q898" s="141"/>
      <c r="R898" s="141"/>
      <c r="S898" s="141"/>
      <c r="T898" s="141"/>
      <c r="U898" s="141"/>
      <c r="V898" s="141"/>
      <c r="W898" s="141"/>
      <c r="X898" s="141"/>
      <c r="Y898" s="141"/>
      <c r="Z898" s="141"/>
    </row>
    <row r="899" spans="1:26" ht="15" thickBot="1" x14ac:dyDescent="0.35">
      <c r="A899" s="141"/>
      <c r="B899" s="141"/>
      <c r="C899" s="141"/>
      <c r="D899" s="141"/>
      <c r="E899" s="141"/>
      <c r="F899" s="141"/>
      <c r="G899" s="141"/>
      <c r="H899" s="141"/>
      <c r="I899" s="141"/>
      <c r="J899" s="141"/>
      <c r="K899" s="141"/>
      <c r="L899" s="141"/>
      <c r="M899" s="141"/>
      <c r="N899" s="141"/>
      <c r="O899" s="141"/>
      <c r="P899" s="141"/>
      <c r="Q899" s="141"/>
      <c r="R899" s="141"/>
      <c r="S899" s="141"/>
      <c r="T899" s="141"/>
      <c r="U899" s="141"/>
      <c r="V899" s="141"/>
      <c r="W899" s="141"/>
      <c r="X899" s="141"/>
      <c r="Y899" s="141"/>
      <c r="Z899" s="141"/>
    </row>
    <row r="900" spans="1:26" ht="15" thickBot="1" x14ac:dyDescent="0.35">
      <c r="A900" s="141"/>
      <c r="B900" s="141"/>
      <c r="C900" s="141"/>
      <c r="D900" s="141"/>
      <c r="E900" s="141"/>
      <c r="F900" s="141"/>
      <c r="G900" s="141"/>
      <c r="H900" s="141"/>
      <c r="I900" s="141"/>
      <c r="J900" s="141"/>
      <c r="K900" s="141"/>
      <c r="L900" s="141"/>
      <c r="M900" s="141"/>
      <c r="N900" s="141"/>
      <c r="O900" s="141"/>
      <c r="P900" s="141"/>
      <c r="Q900" s="141"/>
      <c r="R900" s="141"/>
      <c r="S900" s="141"/>
      <c r="T900" s="141"/>
      <c r="U900" s="141"/>
      <c r="V900" s="141"/>
      <c r="W900" s="141"/>
      <c r="X900" s="141"/>
      <c r="Y900" s="141"/>
      <c r="Z900" s="141"/>
    </row>
    <row r="901" spans="1:26" ht="15" thickBot="1" x14ac:dyDescent="0.35">
      <c r="A901" s="141"/>
      <c r="B901" s="141"/>
      <c r="C901" s="141"/>
      <c r="D901" s="141"/>
      <c r="E901" s="141"/>
      <c r="F901" s="141"/>
      <c r="G901" s="141"/>
      <c r="H901" s="141"/>
      <c r="I901" s="141"/>
      <c r="J901" s="141"/>
      <c r="K901" s="141"/>
      <c r="L901" s="141"/>
      <c r="M901" s="141"/>
      <c r="N901" s="141"/>
      <c r="O901" s="141"/>
      <c r="P901" s="141"/>
      <c r="Q901" s="141"/>
      <c r="R901" s="141"/>
      <c r="S901" s="141"/>
      <c r="T901" s="141"/>
      <c r="U901" s="141"/>
      <c r="V901" s="141"/>
      <c r="W901" s="141"/>
      <c r="X901" s="141"/>
      <c r="Y901" s="141"/>
      <c r="Z901" s="141"/>
    </row>
    <row r="902" spans="1:26" ht="15" thickBot="1" x14ac:dyDescent="0.35">
      <c r="A902" s="141"/>
      <c r="B902" s="141"/>
      <c r="C902" s="141"/>
      <c r="D902" s="141"/>
      <c r="E902" s="141"/>
      <c r="F902" s="141"/>
      <c r="G902" s="141"/>
      <c r="H902" s="141"/>
      <c r="I902" s="141"/>
      <c r="J902" s="141"/>
      <c r="K902" s="141"/>
      <c r="L902" s="141"/>
      <c r="M902" s="141"/>
      <c r="N902" s="141"/>
      <c r="O902" s="141"/>
      <c r="P902" s="141"/>
      <c r="Q902" s="141"/>
      <c r="R902" s="141"/>
      <c r="S902" s="141"/>
      <c r="T902" s="141"/>
      <c r="U902" s="141"/>
      <c r="V902" s="141"/>
      <c r="W902" s="141"/>
      <c r="X902" s="141"/>
      <c r="Y902" s="141"/>
      <c r="Z902" s="141"/>
    </row>
    <row r="903" spans="1:26" ht="15" thickBot="1" x14ac:dyDescent="0.35">
      <c r="A903" s="141"/>
      <c r="B903" s="141"/>
      <c r="C903" s="141"/>
      <c r="D903" s="141"/>
      <c r="E903" s="141"/>
      <c r="F903" s="141"/>
      <c r="G903" s="141"/>
      <c r="H903" s="141"/>
      <c r="I903" s="141"/>
      <c r="J903" s="141"/>
      <c r="K903" s="141"/>
      <c r="L903" s="141"/>
      <c r="M903" s="141"/>
      <c r="N903" s="141"/>
      <c r="O903" s="141"/>
      <c r="P903" s="141"/>
      <c r="Q903" s="141"/>
      <c r="R903" s="141"/>
      <c r="S903" s="141"/>
      <c r="T903" s="141"/>
      <c r="U903" s="141"/>
      <c r="V903" s="141"/>
      <c r="W903" s="141"/>
      <c r="X903" s="141"/>
      <c r="Y903" s="141"/>
      <c r="Z903" s="141"/>
    </row>
    <row r="904" spans="1:26" ht="15" thickBot="1" x14ac:dyDescent="0.35">
      <c r="A904" s="141"/>
      <c r="B904" s="141"/>
      <c r="C904" s="141"/>
      <c r="D904" s="141"/>
      <c r="E904" s="141"/>
      <c r="F904" s="141"/>
      <c r="G904" s="141"/>
      <c r="H904" s="141"/>
      <c r="I904" s="141"/>
      <c r="J904" s="141"/>
      <c r="K904" s="141"/>
      <c r="L904" s="141"/>
      <c r="M904" s="141"/>
      <c r="N904" s="141"/>
      <c r="O904" s="141"/>
      <c r="P904" s="141"/>
      <c r="Q904" s="141"/>
      <c r="R904" s="141"/>
      <c r="S904" s="141"/>
      <c r="T904" s="141"/>
      <c r="U904" s="141"/>
      <c r="V904" s="141"/>
      <c r="W904" s="141"/>
      <c r="X904" s="141"/>
      <c r="Y904" s="141"/>
      <c r="Z904" s="141"/>
    </row>
    <row r="905" spans="1:26" ht="15" thickBot="1" x14ac:dyDescent="0.35">
      <c r="A905" s="141"/>
      <c r="B905" s="141"/>
      <c r="C905" s="141"/>
      <c r="D905" s="141"/>
      <c r="E905" s="141"/>
      <c r="F905" s="141"/>
      <c r="G905" s="141"/>
      <c r="H905" s="141"/>
      <c r="I905" s="141"/>
      <c r="J905" s="141"/>
      <c r="K905" s="141"/>
      <c r="L905" s="141"/>
      <c r="M905" s="141"/>
      <c r="N905" s="141"/>
      <c r="O905" s="141"/>
      <c r="P905" s="141"/>
      <c r="Q905" s="141"/>
      <c r="R905" s="141"/>
      <c r="S905" s="141"/>
      <c r="T905" s="141"/>
      <c r="U905" s="141"/>
      <c r="V905" s="141"/>
      <c r="W905" s="141"/>
      <c r="X905" s="141"/>
      <c r="Y905" s="141"/>
      <c r="Z905" s="141"/>
    </row>
    <row r="906" spans="1:26" ht="15" thickBot="1" x14ac:dyDescent="0.35">
      <c r="A906" s="141"/>
      <c r="B906" s="141"/>
      <c r="C906" s="141"/>
      <c r="D906" s="141"/>
      <c r="E906" s="141"/>
      <c r="F906" s="141"/>
      <c r="G906" s="141"/>
      <c r="H906" s="141"/>
      <c r="I906" s="141"/>
      <c r="J906" s="141"/>
      <c r="K906" s="141"/>
      <c r="L906" s="141"/>
      <c r="M906" s="141"/>
      <c r="N906" s="141"/>
      <c r="O906" s="141"/>
      <c r="P906" s="141"/>
      <c r="Q906" s="141"/>
      <c r="R906" s="141"/>
      <c r="S906" s="141"/>
      <c r="T906" s="141"/>
      <c r="U906" s="141"/>
      <c r="V906" s="141"/>
      <c r="W906" s="141"/>
      <c r="X906" s="141"/>
      <c r="Y906" s="141"/>
      <c r="Z906" s="141"/>
    </row>
    <row r="907" spans="1:26" ht="15" thickBot="1" x14ac:dyDescent="0.35">
      <c r="A907" s="141"/>
      <c r="B907" s="141"/>
      <c r="C907" s="141"/>
      <c r="D907" s="141"/>
      <c r="E907" s="141"/>
      <c r="F907" s="141"/>
      <c r="G907" s="141"/>
      <c r="H907" s="141"/>
      <c r="I907" s="141"/>
      <c r="J907" s="141"/>
      <c r="K907" s="141"/>
      <c r="L907" s="141"/>
      <c r="M907" s="141"/>
      <c r="N907" s="141"/>
      <c r="O907" s="141"/>
      <c r="P907" s="141"/>
      <c r="Q907" s="141"/>
      <c r="R907" s="141"/>
      <c r="S907" s="141"/>
      <c r="T907" s="141"/>
      <c r="U907" s="141"/>
      <c r="V907" s="141"/>
      <c r="W907" s="141"/>
      <c r="X907" s="141"/>
      <c r="Y907" s="141"/>
      <c r="Z907" s="141"/>
    </row>
    <row r="908" spans="1:26" ht="15" thickBot="1" x14ac:dyDescent="0.35">
      <c r="A908" s="141"/>
      <c r="B908" s="141"/>
      <c r="C908" s="141"/>
      <c r="D908" s="141"/>
      <c r="E908" s="141"/>
      <c r="F908" s="141"/>
      <c r="G908" s="141"/>
      <c r="H908" s="141"/>
      <c r="I908" s="141"/>
      <c r="J908" s="141"/>
      <c r="K908" s="141"/>
      <c r="L908" s="141"/>
      <c r="M908" s="141"/>
      <c r="N908" s="141"/>
      <c r="O908" s="141"/>
      <c r="P908" s="141"/>
      <c r="Q908" s="141"/>
      <c r="R908" s="141"/>
      <c r="S908" s="141"/>
      <c r="T908" s="141"/>
      <c r="U908" s="141"/>
      <c r="V908" s="141"/>
      <c r="W908" s="141"/>
      <c r="X908" s="141"/>
      <c r="Y908" s="141"/>
      <c r="Z908" s="141"/>
    </row>
    <row r="909" spans="1:26" ht="15" thickBot="1" x14ac:dyDescent="0.35">
      <c r="A909" s="141"/>
      <c r="B909" s="141"/>
      <c r="C909" s="141"/>
      <c r="D909" s="141"/>
      <c r="E909" s="141"/>
      <c r="F909" s="141"/>
      <c r="G909" s="141"/>
      <c r="H909" s="141"/>
      <c r="I909" s="141"/>
      <c r="J909" s="141"/>
      <c r="K909" s="141"/>
      <c r="L909" s="141"/>
      <c r="M909" s="141"/>
      <c r="N909" s="141"/>
      <c r="O909" s="141"/>
      <c r="P909" s="141"/>
      <c r="Q909" s="141"/>
      <c r="R909" s="141"/>
      <c r="S909" s="141"/>
      <c r="T909" s="141"/>
      <c r="U909" s="141"/>
      <c r="V909" s="141"/>
      <c r="W909" s="141"/>
      <c r="X909" s="141"/>
      <c r="Y909" s="141"/>
      <c r="Z909" s="141"/>
    </row>
    <row r="910" spans="1:26" ht="15" thickBot="1" x14ac:dyDescent="0.35">
      <c r="A910" s="141"/>
      <c r="B910" s="141"/>
      <c r="C910" s="141"/>
      <c r="D910" s="141"/>
      <c r="E910" s="141"/>
      <c r="F910" s="141"/>
      <c r="G910" s="141"/>
      <c r="H910" s="141"/>
      <c r="I910" s="141"/>
      <c r="J910" s="141"/>
      <c r="K910" s="141"/>
      <c r="L910" s="141"/>
      <c r="M910" s="141"/>
      <c r="N910" s="141"/>
      <c r="O910" s="141"/>
      <c r="P910" s="141"/>
      <c r="Q910" s="141"/>
      <c r="R910" s="141"/>
      <c r="S910" s="141"/>
      <c r="T910" s="141"/>
      <c r="U910" s="141"/>
      <c r="V910" s="141"/>
      <c r="W910" s="141"/>
      <c r="X910" s="141"/>
      <c r="Y910" s="141"/>
      <c r="Z910" s="141"/>
    </row>
    <row r="911" spans="1:26" ht="15" thickBot="1" x14ac:dyDescent="0.35">
      <c r="A911" s="141"/>
      <c r="B911" s="141"/>
      <c r="C911" s="141"/>
      <c r="D911" s="141"/>
      <c r="E911" s="141"/>
      <c r="F911" s="141"/>
      <c r="G911" s="141"/>
      <c r="H911" s="141"/>
      <c r="I911" s="141"/>
      <c r="J911" s="141"/>
      <c r="K911" s="141"/>
      <c r="L911" s="141"/>
      <c r="M911" s="141"/>
      <c r="N911" s="141"/>
      <c r="O911" s="141"/>
      <c r="P911" s="141"/>
      <c r="Q911" s="141"/>
      <c r="R911" s="141"/>
      <c r="S911" s="141"/>
      <c r="T911" s="141"/>
      <c r="U911" s="141"/>
      <c r="V911" s="141"/>
      <c r="W911" s="141"/>
      <c r="X911" s="141"/>
      <c r="Y911" s="141"/>
      <c r="Z911" s="141"/>
    </row>
    <row r="912" spans="1:26" ht="15" thickBot="1" x14ac:dyDescent="0.35">
      <c r="A912" s="141"/>
      <c r="B912" s="141"/>
      <c r="C912" s="141"/>
      <c r="D912" s="141"/>
      <c r="E912" s="141"/>
      <c r="F912" s="141"/>
      <c r="G912" s="141"/>
      <c r="H912" s="141"/>
      <c r="I912" s="141"/>
      <c r="J912" s="141"/>
      <c r="K912" s="141"/>
      <c r="L912" s="141"/>
      <c r="M912" s="141"/>
      <c r="N912" s="141"/>
      <c r="O912" s="141"/>
      <c r="P912" s="141"/>
      <c r="Q912" s="141"/>
      <c r="R912" s="141"/>
      <c r="S912" s="141"/>
      <c r="T912" s="141"/>
      <c r="U912" s="141"/>
      <c r="V912" s="141"/>
      <c r="W912" s="141"/>
      <c r="X912" s="141"/>
      <c r="Y912" s="141"/>
      <c r="Z912" s="141"/>
    </row>
    <row r="913" spans="1:26" ht="15" thickBot="1" x14ac:dyDescent="0.35">
      <c r="A913" s="141"/>
      <c r="B913" s="141"/>
      <c r="C913" s="141"/>
      <c r="D913" s="141"/>
      <c r="E913" s="141"/>
      <c r="F913" s="141"/>
      <c r="G913" s="141"/>
      <c r="H913" s="141"/>
      <c r="I913" s="141"/>
      <c r="J913" s="141"/>
      <c r="K913" s="141"/>
      <c r="L913" s="141"/>
      <c r="M913" s="141"/>
      <c r="N913" s="141"/>
      <c r="O913" s="141"/>
      <c r="P913" s="141"/>
      <c r="Q913" s="141"/>
      <c r="R913" s="141"/>
      <c r="S913" s="141"/>
      <c r="T913" s="141"/>
      <c r="U913" s="141"/>
      <c r="V913" s="141"/>
      <c r="W913" s="141"/>
      <c r="X913" s="141"/>
      <c r="Y913" s="141"/>
      <c r="Z913" s="141"/>
    </row>
    <row r="914" spans="1:26" ht="15" thickBot="1" x14ac:dyDescent="0.35">
      <c r="A914" s="141"/>
      <c r="B914" s="141"/>
      <c r="C914" s="141"/>
      <c r="D914" s="141"/>
      <c r="E914" s="141"/>
      <c r="F914" s="141"/>
      <c r="G914" s="141"/>
      <c r="H914" s="141"/>
      <c r="I914" s="141"/>
      <c r="J914" s="141"/>
      <c r="K914" s="141"/>
      <c r="L914" s="141"/>
      <c r="M914" s="141"/>
      <c r="N914" s="141"/>
      <c r="O914" s="141"/>
      <c r="P914" s="141"/>
      <c r="Q914" s="141"/>
      <c r="R914" s="141"/>
      <c r="S914" s="141"/>
      <c r="T914" s="141"/>
      <c r="U914" s="141"/>
      <c r="V914" s="141"/>
      <c r="W914" s="141"/>
      <c r="X914" s="141"/>
      <c r="Y914" s="141"/>
      <c r="Z914" s="141"/>
    </row>
    <row r="915" spans="1:26" ht="15" thickBot="1" x14ac:dyDescent="0.35">
      <c r="A915" s="141"/>
      <c r="B915" s="141"/>
      <c r="C915" s="141"/>
      <c r="D915" s="141"/>
      <c r="E915" s="141"/>
      <c r="F915" s="141"/>
      <c r="G915" s="141"/>
      <c r="H915" s="141"/>
      <c r="I915" s="141"/>
      <c r="J915" s="141"/>
      <c r="K915" s="141"/>
      <c r="L915" s="141"/>
      <c r="M915" s="141"/>
      <c r="N915" s="141"/>
      <c r="O915" s="141"/>
      <c r="P915" s="141"/>
      <c r="Q915" s="141"/>
      <c r="R915" s="141"/>
      <c r="S915" s="141"/>
      <c r="T915" s="141"/>
      <c r="U915" s="141"/>
      <c r="V915" s="141"/>
      <c r="W915" s="141"/>
      <c r="X915" s="141"/>
      <c r="Y915" s="141"/>
      <c r="Z915" s="141"/>
    </row>
    <row r="916" spans="1:26" ht="15" thickBot="1" x14ac:dyDescent="0.35">
      <c r="A916" s="141"/>
      <c r="B916" s="141"/>
      <c r="C916" s="141"/>
      <c r="D916" s="141"/>
      <c r="E916" s="141"/>
      <c r="F916" s="141"/>
      <c r="G916" s="141"/>
      <c r="H916" s="141"/>
      <c r="I916" s="141"/>
      <c r="J916" s="141"/>
      <c r="K916" s="141"/>
      <c r="L916" s="141"/>
      <c r="M916" s="141"/>
      <c r="N916" s="141"/>
      <c r="O916" s="141"/>
      <c r="P916" s="141"/>
      <c r="Q916" s="141"/>
      <c r="R916" s="141"/>
      <c r="S916" s="141"/>
      <c r="T916" s="141"/>
      <c r="U916" s="141"/>
      <c r="V916" s="141"/>
      <c r="W916" s="141"/>
      <c r="X916" s="141"/>
      <c r="Y916" s="141"/>
      <c r="Z916" s="141"/>
    </row>
    <row r="917" spans="1:26" ht="15" thickBot="1" x14ac:dyDescent="0.35">
      <c r="A917" s="141"/>
      <c r="B917" s="141"/>
      <c r="C917" s="141"/>
      <c r="D917" s="141"/>
      <c r="E917" s="141"/>
      <c r="F917" s="141"/>
      <c r="G917" s="141"/>
      <c r="H917" s="141"/>
      <c r="I917" s="141"/>
      <c r="J917" s="141"/>
      <c r="K917" s="141"/>
      <c r="L917" s="141"/>
      <c r="M917" s="141"/>
      <c r="N917" s="141"/>
      <c r="O917" s="141"/>
      <c r="P917" s="141"/>
      <c r="Q917" s="141"/>
      <c r="R917" s="141"/>
      <c r="S917" s="141"/>
      <c r="T917" s="141"/>
      <c r="U917" s="141"/>
      <c r="V917" s="141"/>
      <c r="W917" s="141"/>
      <c r="X917" s="141"/>
      <c r="Y917" s="141"/>
      <c r="Z917" s="141"/>
    </row>
    <row r="918" spans="1:26" ht="15" thickBot="1" x14ac:dyDescent="0.35">
      <c r="A918" s="141"/>
      <c r="B918" s="141"/>
      <c r="C918" s="141"/>
      <c r="D918" s="141"/>
      <c r="E918" s="141"/>
      <c r="F918" s="141"/>
      <c r="G918" s="141"/>
      <c r="H918" s="141"/>
      <c r="I918" s="141"/>
      <c r="J918" s="141"/>
      <c r="K918" s="141"/>
      <c r="L918" s="141"/>
      <c r="M918" s="141"/>
      <c r="N918" s="141"/>
      <c r="O918" s="141"/>
      <c r="P918" s="141"/>
      <c r="Q918" s="141"/>
      <c r="R918" s="141"/>
      <c r="S918" s="141"/>
      <c r="T918" s="141"/>
      <c r="U918" s="141"/>
      <c r="V918" s="141"/>
      <c r="W918" s="141"/>
      <c r="X918" s="141"/>
      <c r="Y918" s="141"/>
      <c r="Z918" s="141"/>
    </row>
    <row r="919" spans="1:26" ht="15" thickBot="1" x14ac:dyDescent="0.35">
      <c r="A919" s="141"/>
      <c r="B919" s="141"/>
      <c r="C919" s="141"/>
      <c r="D919" s="141"/>
      <c r="E919" s="141"/>
      <c r="F919" s="141"/>
      <c r="G919" s="141"/>
      <c r="H919" s="141"/>
      <c r="I919" s="141"/>
      <c r="J919" s="141"/>
      <c r="K919" s="141"/>
      <c r="L919" s="141"/>
      <c r="M919" s="141"/>
      <c r="N919" s="141"/>
      <c r="O919" s="141"/>
      <c r="P919" s="141"/>
      <c r="Q919" s="141"/>
      <c r="R919" s="141"/>
      <c r="S919" s="141"/>
      <c r="T919" s="141"/>
      <c r="U919" s="141"/>
      <c r="V919" s="141"/>
      <c r="W919" s="141"/>
      <c r="X919" s="141"/>
      <c r="Y919" s="141"/>
      <c r="Z919" s="141"/>
    </row>
    <row r="920" spans="1:26" ht="15" thickBot="1" x14ac:dyDescent="0.35">
      <c r="A920" s="141"/>
      <c r="B920" s="141"/>
      <c r="C920" s="141"/>
      <c r="D920" s="141"/>
      <c r="E920" s="141"/>
      <c r="F920" s="141"/>
      <c r="G920" s="141"/>
      <c r="H920" s="141"/>
      <c r="I920" s="141"/>
      <c r="J920" s="141"/>
      <c r="K920" s="141"/>
      <c r="L920" s="141"/>
      <c r="M920" s="141"/>
      <c r="N920" s="141"/>
      <c r="O920" s="141"/>
      <c r="P920" s="141"/>
      <c r="Q920" s="141"/>
      <c r="R920" s="141"/>
      <c r="S920" s="141"/>
      <c r="T920" s="141"/>
      <c r="U920" s="141"/>
      <c r="V920" s="141"/>
      <c r="W920" s="141"/>
      <c r="X920" s="141"/>
      <c r="Y920" s="141"/>
      <c r="Z920" s="141"/>
    </row>
    <row r="921" spans="1:26" ht="15" thickBot="1" x14ac:dyDescent="0.35">
      <c r="A921" s="141"/>
      <c r="B921" s="141"/>
      <c r="C921" s="141"/>
      <c r="D921" s="141"/>
      <c r="E921" s="141"/>
      <c r="F921" s="141"/>
      <c r="G921" s="141"/>
      <c r="H921" s="141"/>
      <c r="I921" s="141"/>
      <c r="J921" s="141"/>
      <c r="K921" s="141"/>
      <c r="L921" s="141"/>
      <c r="M921" s="141"/>
      <c r="N921" s="141"/>
      <c r="O921" s="141"/>
      <c r="P921" s="141"/>
      <c r="Q921" s="141"/>
      <c r="R921" s="141"/>
      <c r="S921" s="141"/>
      <c r="T921" s="141"/>
      <c r="U921" s="141"/>
      <c r="V921" s="141"/>
      <c r="W921" s="141"/>
      <c r="X921" s="141"/>
      <c r="Y921" s="141"/>
      <c r="Z921" s="141"/>
    </row>
    <row r="922" spans="1:26" ht="15" thickBot="1" x14ac:dyDescent="0.35">
      <c r="A922" s="141"/>
      <c r="B922" s="141"/>
      <c r="C922" s="141"/>
      <c r="D922" s="141"/>
      <c r="E922" s="141"/>
      <c r="F922" s="141"/>
      <c r="G922" s="141"/>
      <c r="H922" s="141"/>
      <c r="I922" s="141"/>
      <c r="J922" s="141"/>
      <c r="K922" s="141"/>
      <c r="L922" s="141"/>
      <c r="M922" s="141"/>
      <c r="N922" s="141"/>
      <c r="O922" s="141"/>
      <c r="P922" s="141"/>
      <c r="Q922" s="141"/>
      <c r="R922" s="141"/>
      <c r="S922" s="141"/>
      <c r="T922" s="141"/>
      <c r="U922" s="141"/>
      <c r="V922" s="141"/>
      <c r="W922" s="141"/>
      <c r="X922" s="141"/>
      <c r="Y922" s="141"/>
      <c r="Z922" s="141"/>
    </row>
    <row r="923" spans="1:26" ht="15" thickBot="1" x14ac:dyDescent="0.35">
      <c r="A923" s="141"/>
      <c r="B923" s="141"/>
      <c r="C923" s="141"/>
      <c r="D923" s="141"/>
      <c r="E923" s="141"/>
      <c r="F923" s="141"/>
      <c r="G923" s="141"/>
      <c r="H923" s="141"/>
      <c r="I923" s="141"/>
      <c r="J923" s="141"/>
      <c r="K923" s="141"/>
      <c r="L923" s="141"/>
      <c r="M923" s="141"/>
      <c r="N923" s="141"/>
      <c r="O923" s="141"/>
      <c r="P923" s="141"/>
      <c r="Q923" s="141"/>
      <c r="R923" s="141"/>
      <c r="S923" s="141"/>
      <c r="T923" s="141"/>
      <c r="U923" s="141"/>
      <c r="V923" s="141"/>
      <c r="W923" s="141"/>
      <c r="X923" s="141"/>
      <c r="Y923" s="141"/>
      <c r="Z923" s="141"/>
    </row>
    <row r="924" spans="1:26" ht="15" thickBot="1" x14ac:dyDescent="0.35">
      <c r="A924" s="141"/>
      <c r="B924" s="141"/>
      <c r="C924" s="141"/>
      <c r="D924" s="141"/>
      <c r="E924" s="141"/>
      <c r="F924" s="141"/>
      <c r="G924" s="141"/>
      <c r="H924" s="141"/>
      <c r="I924" s="141"/>
      <c r="J924" s="141"/>
      <c r="K924" s="141"/>
      <c r="L924" s="141"/>
      <c r="M924" s="141"/>
      <c r="N924" s="141"/>
      <c r="O924" s="141"/>
      <c r="P924" s="141"/>
      <c r="Q924" s="141"/>
      <c r="R924" s="141"/>
      <c r="S924" s="141"/>
      <c r="T924" s="141"/>
      <c r="U924" s="141"/>
      <c r="V924" s="141"/>
      <c r="W924" s="141"/>
      <c r="X924" s="141"/>
      <c r="Y924" s="141"/>
      <c r="Z924" s="141"/>
    </row>
    <row r="925" spans="1:26" ht="15" thickBot="1" x14ac:dyDescent="0.35">
      <c r="A925" s="141"/>
      <c r="B925" s="141"/>
      <c r="C925" s="141"/>
      <c r="D925" s="141"/>
      <c r="E925" s="141"/>
      <c r="F925" s="141"/>
      <c r="G925" s="141"/>
      <c r="H925" s="141"/>
      <c r="I925" s="141"/>
      <c r="J925" s="141"/>
      <c r="K925" s="141"/>
      <c r="L925" s="141"/>
      <c r="M925" s="141"/>
      <c r="N925" s="141"/>
      <c r="O925" s="141"/>
      <c r="P925" s="141"/>
      <c r="Q925" s="141"/>
      <c r="R925" s="141"/>
      <c r="S925" s="141"/>
      <c r="T925" s="141"/>
      <c r="U925" s="141"/>
      <c r="V925" s="141"/>
      <c r="W925" s="141"/>
      <c r="X925" s="141"/>
      <c r="Y925" s="141"/>
      <c r="Z925" s="141"/>
    </row>
    <row r="926" spans="1:26" ht="15" thickBot="1" x14ac:dyDescent="0.35">
      <c r="A926" s="141"/>
      <c r="B926" s="141"/>
      <c r="C926" s="141"/>
      <c r="D926" s="141"/>
      <c r="E926" s="141"/>
      <c r="F926" s="141"/>
      <c r="G926" s="141"/>
      <c r="H926" s="141"/>
      <c r="I926" s="141"/>
      <c r="J926" s="141"/>
      <c r="K926" s="141"/>
      <c r="L926" s="141"/>
      <c r="M926" s="141"/>
      <c r="N926" s="141"/>
      <c r="O926" s="141"/>
      <c r="P926" s="141"/>
      <c r="Q926" s="141"/>
      <c r="R926" s="141"/>
      <c r="S926" s="141"/>
      <c r="T926" s="141"/>
      <c r="U926" s="141"/>
      <c r="V926" s="141"/>
      <c r="W926" s="141"/>
      <c r="X926" s="141"/>
      <c r="Y926" s="141"/>
      <c r="Z926" s="141"/>
    </row>
    <row r="927" spans="1:26" ht="15" thickBot="1" x14ac:dyDescent="0.35">
      <c r="A927" s="141"/>
      <c r="B927" s="141"/>
      <c r="C927" s="141"/>
      <c r="D927" s="141"/>
      <c r="E927" s="141"/>
      <c r="F927" s="141"/>
      <c r="G927" s="141"/>
      <c r="H927" s="141"/>
      <c r="I927" s="141"/>
      <c r="J927" s="141"/>
      <c r="K927" s="141"/>
      <c r="L927" s="141"/>
      <c r="M927" s="141"/>
      <c r="N927" s="141"/>
      <c r="O927" s="141"/>
      <c r="P927" s="141"/>
      <c r="Q927" s="141"/>
      <c r="R927" s="141"/>
      <c r="S927" s="141"/>
      <c r="T927" s="141"/>
      <c r="U927" s="141"/>
      <c r="V927" s="141"/>
      <c r="W927" s="141"/>
      <c r="X927" s="141"/>
      <c r="Y927" s="141"/>
      <c r="Z927" s="141"/>
    </row>
    <row r="928" spans="1:26" ht="15" thickBot="1" x14ac:dyDescent="0.35">
      <c r="A928" s="141"/>
      <c r="B928" s="141"/>
      <c r="C928" s="141"/>
      <c r="D928" s="141"/>
      <c r="E928" s="141"/>
      <c r="F928" s="141"/>
      <c r="G928" s="141"/>
      <c r="H928" s="141"/>
      <c r="I928" s="141"/>
      <c r="J928" s="141"/>
      <c r="K928" s="141"/>
      <c r="L928" s="141"/>
      <c r="M928" s="141"/>
      <c r="N928" s="141"/>
      <c r="O928" s="141"/>
      <c r="P928" s="141"/>
      <c r="Q928" s="141"/>
      <c r="R928" s="141"/>
      <c r="S928" s="141"/>
      <c r="T928" s="141"/>
      <c r="U928" s="141"/>
      <c r="V928" s="141"/>
      <c r="W928" s="141"/>
      <c r="X928" s="141"/>
      <c r="Y928" s="141"/>
      <c r="Z928" s="141"/>
    </row>
    <row r="929" spans="1:26" ht="15" thickBot="1" x14ac:dyDescent="0.35">
      <c r="A929" s="141"/>
      <c r="B929" s="141"/>
      <c r="C929" s="141"/>
      <c r="D929" s="141"/>
      <c r="E929" s="141"/>
      <c r="F929" s="141"/>
      <c r="G929" s="141"/>
      <c r="H929" s="141"/>
      <c r="I929" s="141"/>
      <c r="J929" s="141"/>
      <c r="K929" s="141"/>
      <c r="L929" s="141"/>
      <c r="M929" s="141"/>
      <c r="N929" s="141"/>
      <c r="O929" s="141"/>
      <c r="P929" s="141"/>
      <c r="Q929" s="141"/>
      <c r="R929" s="141"/>
      <c r="S929" s="141"/>
      <c r="T929" s="141"/>
      <c r="U929" s="141"/>
      <c r="V929" s="141"/>
      <c r="W929" s="141"/>
      <c r="X929" s="141"/>
      <c r="Y929" s="141"/>
      <c r="Z929" s="141"/>
    </row>
    <row r="930" spans="1:26" ht="15" thickBot="1" x14ac:dyDescent="0.35">
      <c r="A930" s="141"/>
      <c r="B930" s="141"/>
      <c r="C930" s="141"/>
      <c r="D930" s="141"/>
      <c r="E930" s="141"/>
      <c r="F930" s="141"/>
      <c r="G930" s="141"/>
      <c r="H930" s="141"/>
      <c r="I930" s="141"/>
      <c r="J930" s="141"/>
      <c r="K930" s="141"/>
      <c r="L930" s="141"/>
      <c r="M930" s="141"/>
      <c r="N930" s="141"/>
      <c r="O930" s="141"/>
      <c r="P930" s="141"/>
      <c r="Q930" s="141"/>
      <c r="R930" s="141"/>
      <c r="S930" s="141"/>
      <c r="T930" s="141"/>
      <c r="U930" s="141"/>
      <c r="V930" s="141"/>
      <c r="W930" s="141"/>
      <c r="X930" s="141"/>
      <c r="Y930" s="141"/>
      <c r="Z930" s="141"/>
    </row>
    <row r="931" spans="1:26" ht="15" thickBot="1" x14ac:dyDescent="0.35">
      <c r="A931" s="141"/>
      <c r="B931" s="141"/>
      <c r="C931" s="141"/>
      <c r="D931" s="141"/>
      <c r="E931" s="141"/>
      <c r="F931" s="141"/>
      <c r="G931" s="141"/>
      <c r="H931" s="141"/>
      <c r="I931" s="141"/>
      <c r="J931" s="141"/>
      <c r="K931" s="141"/>
      <c r="L931" s="141"/>
      <c r="M931" s="141"/>
      <c r="N931" s="141"/>
      <c r="O931" s="141"/>
      <c r="P931" s="141"/>
      <c r="Q931" s="141"/>
      <c r="R931" s="141"/>
      <c r="S931" s="141"/>
      <c r="T931" s="141"/>
      <c r="U931" s="141"/>
      <c r="V931" s="141"/>
      <c r="W931" s="141"/>
      <c r="X931" s="141"/>
      <c r="Y931" s="141"/>
      <c r="Z931" s="141"/>
    </row>
    <row r="932" spans="1:26" ht="15" thickBot="1" x14ac:dyDescent="0.35">
      <c r="A932" s="141"/>
      <c r="B932" s="141"/>
      <c r="C932" s="141"/>
      <c r="D932" s="141"/>
      <c r="E932" s="141"/>
      <c r="F932" s="141"/>
      <c r="G932" s="141"/>
      <c r="H932" s="141"/>
      <c r="I932" s="141"/>
      <c r="J932" s="141"/>
      <c r="K932" s="141"/>
      <c r="L932" s="141"/>
      <c r="M932" s="141"/>
      <c r="N932" s="141"/>
      <c r="O932" s="141"/>
      <c r="P932" s="141"/>
      <c r="Q932" s="141"/>
      <c r="R932" s="141"/>
      <c r="S932" s="141"/>
      <c r="T932" s="141"/>
      <c r="U932" s="141"/>
      <c r="V932" s="141"/>
      <c r="W932" s="141"/>
      <c r="X932" s="141"/>
      <c r="Y932" s="141"/>
      <c r="Z932" s="141"/>
    </row>
    <row r="933" spans="1:26" ht="15" thickBot="1" x14ac:dyDescent="0.35">
      <c r="A933" s="141"/>
      <c r="B933" s="141"/>
      <c r="C933" s="141"/>
      <c r="D933" s="141"/>
      <c r="E933" s="141"/>
      <c r="F933" s="141"/>
      <c r="G933" s="141"/>
      <c r="H933" s="141"/>
      <c r="I933" s="141"/>
      <c r="J933" s="141"/>
      <c r="K933" s="141"/>
      <c r="L933" s="141"/>
      <c r="M933" s="141"/>
      <c r="N933" s="141"/>
      <c r="O933" s="141"/>
      <c r="P933" s="141"/>
      <c r="Q933" s="141"/>
      <c r="R933" s="141"/>
      <c r="S933" s="141"/>
      <c r="T933" s="141"/>
      <c r="U933" s="141"/>
      <c r="V933" s="141"/>
      <c r="W933" s="141"/>
      <c r="X933" s="141"/>
      <c r="Y933" s="141"/>
      <c r="Z933" s="141"/>
    </row>
    <row r="934" spans="1:26" ht="15" thickBot="1" x14ac:dyDescent="0.35">
      <c r="A934" s="141"/>
      <c r="B934" s="141"/>
      <c r="C934" s="141"/>
      <c r="D934" s="141"/>
      <c r="E934" s="141"/>
      <c r="F934" s="141"/>
      <c r="G934" s="141"/>
      <c r="H934" s="141"/>
      <c r="I934" s="141"/>
      <c r="J934" s="141"/>
      <c r="K934" s="141"/>
      <c r="L934" s="141"/>
      <c r="M934" s="141"/>
      <c r="N934" s="141"/>
      <c r="O934" s="141"/>
      <c r="P934" s="141"/>
      <c r="Q934" s="141"/>
      <c r="R934" s="141"/>
      <c r="S934" s="141"/>
      <c r="T934" s="141"/>
      <c r="U934" s="141"/>
      <c r="V934" s="141"/>
      <c r="W934" s="141"/>
      <c r="X934" s="141"/>
      <c r="Y934" s="141"/>
      <c r="Z934" s="141"/>
    </row>
    <row r="935" spans="1:26" ht="15" thickBot="1" x14ac:dyDescent="0.35">
      <c r="A935" s="141"/>
      <c r="B935" s="141"/>
      <c r="C935" s="141"/>
      <c r="D935" s="141"/>
      <c r="E935" s="141"/>
      <c r="F935" s="141"/>
      <c r="G935" s="141"/>
      <c r="H935" s="141"/>
      <c r="I935" s="141"/>
      <c r="J935" s="141"/>
      <c r="K935" s="141"/>
      <c r="L935" s="141"/>
      <c r="M935" s="141"/>
      <c r="N935" s="141"/>
      <c r="O935" s="141"/>
      <c r="P935" s="141"/>
      <c r="Q935" s="141"/>
      <c r="R935" s="141"/>
      <c r="S935" s="141"/>
      <c r="T935" s="141"/>
      <c r="U935" s="141"/>
      <c r="V935" s="141"/>
      <c r="W935" s="141"/>
      <c r="X935" s="141"/>
      <c r="Y935" s="141"/>
      <c r="Z935" s="141"/>
    </row>
    <row r="936" spans="1:26" ht="15" thickBot="1" x14ac:dyDescent="0.35">
      <c r="A936" s="141"/>
      <c r="B936" s="141"/>
      <c r="C936" s="141"/>
      <c r="D936" s="141"/>
      <c r="E936" s="141"/>
      <c r="F936" s="141"/>
      <c r="G936" s="141"/>
      <c r="H936" s="141"/>
      <c r="I936" s="141"/>
      <c r="J936" s="141"/>
      <c r="K936" s="141"/>
      <c r="L936" s="141"/>
      <c r="M936" s="141"/>
      <c r="N936" s="141"/>
      <c r="O936" s="141"/>
      <c r="P936" s="141"/>
      <c r="Q936" s="141"/>
      <c r="R936" s="141"/>
      <c r="S936" s="141"/>
      <c r="T936" s="141"/>
      <c r="U936" s="141"/>
      <c r="V936" s="141"/>
      <c r="W936" s="141"/>
      <c r="X936" s="141"/>
      <c r="Y936" s="141"/>
      <c r="Z936" s="141"/>
    </row>
    <row r="937" spans="1:26" ht="15" thickBot="1" x14ac:dyDescent="0.35">
      <c r="A937" s="141"/>
      <c r="B937" s="141"/>
      <c r="C937" s="141"/>
      <c r="D937" s="141"/>
      <c r="E937" s="141"/>
      <c r="F937" s="141"/>
      <c r="G937" s="141"/>
      <c r="H937" s="141"/>
      <c r="I937" s="141"/>
      <c r="J937" s="141"/>
      <c r="K937" s="141"/>
      <c r="L937" s="141"/>
      <c r="M937" s="141"/>
      <c r="N937" s="141"/>
      <c r="O937" s="141"/>
      <c r="P937" s="141"/>
      <c r="Q937" s="141"/>
      <c r="R937" s="141"/>
      <c r="S937" s="141"/>
      <c r="T937" s="141"/>
      <c r="U937" s="141"/>
      <c r="V937" s="141"/>
      <c r="W937" s="141"/>
      <c r="X937" s="141"/>
      <c r="Y937" s="141"/>
      <c r="Z937" s="141"/>
    </row>
    <row r="938" spans="1:26" ht="15" thickBot="1" x14ac:dyDescent="0.35">
      <c r="A938" s="141"/>
      <c r="B938" s="141"/>
      <c r="C938" s="141"/>
      <c r="D938" s="141"/>
      <c r="E938" s="141"/>
      <c r="F938" s="141"/>
      <c r="G938" s="141"/>
      <c r="H938" s="141"/>
      <c r="I938" s="141"/>
      <c r="J938" s="141"/>
      <c r="K938" s="141"/>
      <c r="L938" s="141"/>
      <c r="M938" s="141"/>
      <c r="N938" s="141"/>
      <c r="O938" s="141"/>
      <c r="P938" s="141"/>
      <c r="Q938" s="141"/>
      <c r="R938" s="141"/>
      <c r="S938" s="141"/>
      <c r="T938" s="141"/>
      <c r="U938" s="141"/>
      <c r="V938" s="141"/>
      <c r="W938" s="141"/>
      <c r="X938" s="141"/>
      <c r="Y938" s="141"/>
      <c r="Z938" s="141"/>
    </row>
    <row r="939" spans="1:26" ht="15" thickBot="1" x14ac:dyDescent="0.35">
      <c r="A939" s="141"/>
      <c r="B939" s="141"/>
      <c r="C939" s="141"/>
      <c r="D939" s="141"/>
      <c r="E939" s="141"/>
      <c r="F939" s="141"/>
      <c r="G939" s="141"/>
      <c r="H939" s="141"/>
      <c r="I939" s="141"/>
      <c r="J939" s="141"/>
      <c r="K939" s="141"/>
      <c r="L939" s="141"/>
      <c r="M939" s="141"/>
      <c r="N939" s="141"/>
      <c r="O939" s="141"/>
      <c r="P939" s="141"/>
      <c r="Q939" s="141"/>
      <c r="R939" s="141"/>
      <c r="S939" s="141"/>
      <c r="T939" s="141"/>
      <c r="U939" s="141"/>
      <c r="V939" s="141"/>
      <c r="W939" s="141"/>
      <c r="X939" s="141"/>
      <c r="Y939" s="141"/>
      <c r="Z939" s="141"/>
    </row>
    <row r="940" spans="1:26" ht="15" thickBot="1" x14ac:dyDescent="0.35">
      <c r="A940" s="141"/>
      <c r="B940" s="141"/>
      <c r="C940" s="141"/>
      <c r="D940" s="141"/>
      <c r="E940" s="141"/>
      <c r="F940" s="141"/>
      <c r="G940" s="141"/>
      <c r="H940" s="141"/>
      <c r="I940" s="141"/>
      <c r="J940" s="141"/>
      <c r="K940" s="141"/>
      <c r="L940" s="141"/>
      <c r="M940" s="141"/>
      <c r="N940" s="141"/>
      <c r="O940" s="141"/>
      <c r="P940" s="141"/>
      <c r="Q940" s="141"/>
      <c r="R940" s="141"/>
      <c r="S940" s="141"/>
      <c r="T940" s="141"/>
      <c r="U940" s="141"/>
      <c r="V940" s="141"/>
      <c r="W940" s="141"/>
      <c r="X940" s="141"/>
      <c r="Y940" s="141"/>
      <c r="Z940" s="141"/>
    </row>
    <row r="941" spans="1:26" ht="15" thickBot="1" x14ac:dyDescent="0.35">
      <c r="A941" s="141"/>
      <c r="B941" s="141"/>
      <c r="C941" s="141"/>
      <c r="D941" s="141"/>
      <c r="E941" s="141"/>
      <c r="F941" s="141"/>
      <c r="G941" s="141"/>
      <c r="H941" s="141"/>
      <c r="I941" s="141"/>
      <c r="J941" s="141"/>
      <c r="K941" s="141"/>
      <c r="L941" s="141"/>
      <c r="M941" s="141"/>
      <c r="N941" s="141"/>
      <c r="O941" s="141"/>
      <c r="P941" s="141"/>
      <c r="Q941" s="141"/>
      <c r="R941" s="141"/>
      <c r="S941" s="141"/>
      <c r="T941" s="141"/>
      <c r="U941" s="141"/>
      <c r="V941" s="141"/>
      <c r="W941" s="141"/>
      <c r="X941" s="141"/>
      <c r="Y941" s="141"/>
      <c r="Z941" s="141"/>
    </row>
    <row r="942" spans="1:26" ht="15" thickBot="1" x14ac:dyDescent="0.35">
      <c r="A942" s="141"/>
      <c r="B942" s="141"/>
      <c r="C942" s="141"/>
      <c r="D942" s="141"/>
      <c r="E942" s="141"/>
      <c r="F942" s="141"/>
      <c r="G942" s="141"/>
      <c r="H942" s="141"/>
      <c r="I942" s="141"/>
      <c r="J942" s="141"/>
      <c r="K942" s="141"/>
      <c r="L942" s="141"/>
      <c r="M942" s="141"/>
      <c r="N942" s="141"/>
      <c r="O942" s="141"/>
      <c r="P942" s="141"/>
      <c r="Q942" s="141"/>
      <c r="R942" s="141"/>
      <c r="S942" s="141"/>
      <c r="T942" s="141"/>
      <c r="U942" s="141"/>
      <c r="V942" s="141"/>
      <c r="W942" s="141"/>
      <c r="X942" s="141"/>
      <c r="Y942" s="141"/>
      <c r="Z942" s="141"/>
    </row>
    <row r="943" spans="1:26" ht="15" thickBot="1" x14ac:dyDescent="0.35">
      <c r="A943" s="141"/>
      <c r="B943" s="141"/>
      <c r="C943" s="141"/>
      <c r="D943" s="141"/>
      <c r="E943" s="141"/>
      <c r="F943" s="141"/>
      <c r="G943" s="141"/>
      <c r="H943" s="141"/>
      <c r="I943" s="141"/>
      <c r="J943" s="141"/>
      <c r="K943" s="141"/>
      <c r="L943" s="141"/>
      <c r="M943" s="141"/>
      <c r="N943" s="141"/>
      <c r="O943" s="141"/>
      <c r="P943" s="141"/>
      <c r="Q943" s="141"/>
      <c r="R943" s="141"/>
      <c r="S943" s="141"/>
      <c r="T943" s="141"/>
      <c r="U943" s="141"/>
      <c r="V943" s="141"/>
      <c r="W943" s="141"/>
      <c r="X943" s="141"/>
      <c r="Y943" s="141"/>
      <c r="Z943" s="141"/>
    </row>
    <row r="944" spans="1:26" ht="15" thickBot="1" x14ac:dyDescent="0.35">
      <c r="A944" s="141"/>
      <c r="B944" s="141"/>
      <c r="C944" s="141"/>
      <c r="D944" s="141"/>
      <c r="E944" s="141"/>
      <c r="F944" s="141"/>
      <c r="G944" s="141"/>
      <c r="H944" s="141"/>
      <c r="I944" s="141"/>
      <c r="J944" s="141"/>
      <c r="K944" s="141"/>
      <c r="L944" s="141"/>
      <c r="M944" s="141"/>
      <c r="N944" s="141"/>
      <c r="O944" s="141"/>
      <c r="P944" s="141"/>
      <c r="Q944" s="141"/>
      <c r="R944" s="141"/>
      <c r="S944" s="141"/>
      <c r="T944" s="141"/>
      <c r="U944" s="141"/>
      <c r="V944" s="141"/>
      <c r="W944" s="141"/>
      <c r="X944" s="141"/>
      <c r="Y944" s="141"/>
      <c r="Z944" s="141"/>
    </row>
    <row r="945" spans="1:26" ht="15" thickBot="1" x14ac:dyDescent="0.35">
      <c r="A945" s="141"/>
      <c r="B945" s="141"/>
      <c r="C945" s="141"/>
      <c r="D945" s="141"/>
      <c r="E945" s="141"/>
      <c r="F945" s="141"/>
      <c r="G945" s="141"/>
      <c r="H945" s="141"/>
      <c r="I945" s="141"/>
      <c r="J945" s="141"/>
      <c r="K945" s="141"/>
      <c r="L945" s="141"/>
      <c r="M945" s="141"/>
      <c r="N945" s="141"/>
      <c r="O945" s="141"/>
      <c r="P945" s="141"/>
      <c r="Q945" s="141"/>
      <c r="R945" s="141"/>
      <c r="S945" s="141"/>
      <c r="T945" s="141"/>
      <c r="U945" s="141"/>
      <c r="V945" s="141"/>
      <c r="W945" s="141"/>
      <c r="X945" s="141"/>
      <c r="Y945" s="141"/>
      <c r="Z945" s="141"/>
    </row>
    <row r="946" spans="1:26" ht="15" thickBot="1" x14ac:dyDescent="0.35">
      <c r="A946" s="141"/>
      <c r="B946" s="141"/>
      <c r="C946" s="141"/>
      <c r="D946" s="141"/>
      <c r="E946" s="141"/>
      <c r="F946" s="141"/>
      <c r="G946" s="141"/>
      <c r="H946" s="141"/>
      <c r="I946" s="141"/>
      <c r="J946" s="141"/>
      <c r="K946" s="141"/>
      <c r="L946" s="141"/>
      <c r="M946" s="141"/>
      <c r="N946" s="141"/>
      <c r="O946" s="141"/>
      <c r="P946" s="141"/>
      <c r="Q946" s="141"/>
      <c r="R946" s="141"/>
      <c r="S946" s="141"/>
      <c r="T946" s="141"/>
      <c r="U946" s="141"/>
      <c r="V946" s="141"/>
      <c r="W946" s="141"/>
      <c r="X946" s="141"/>
      <c r="Y946" s="141"/>
      <c r="Z946" s="141"/>
    </row>
    <row r="947" spans="1:26" ht="15" thickBot="1" x14ac:dyDescent="0.35">
      <c r="A947" s="141"/>
      <c r="B947" s="141"/>
      <c r="C947" s="141"/>
      <c r="D947" s="141"/>
      <c r="E947" s="141"/>
      <c r="F947" s="141"/>
      <c r="G947" s="141"/>
      <c r="H947" s="141"/>
      <c r="I947" s="141"/>
      <c r="J947" s="141"/>
      <c r="K947" s="141"/>
      <c r="L947" s="141"/>
      <c r="M947" s="141"/>
      <c r="N947" s="141"/>
      <c r="O947" s="141"/>
      <c r="P947" s="141"/>
      <c r="Q947" s="141"/>
      <c r="R947" s="141"/>
      <c r="S947" s="141"/>
      <c r="T947" s="141"/>
      <c r="U947" s="141"/>
      <c r="V947" s="141"/>
      <c r="W947" s="141"/>
      <c r="X947" s="141"/>
      <c r="Y947" s="141"/>
      <c r="Z947" s="141"/>
    </row>
    <row r="948" spans="1:26" ht="15" thickBot="1" x14ac:dyDescent="0.35">
      <c r="A948" s="141"/>
      <c r="B948" s="141"/>
      <c r="C948" s="141"/>
      <c r="D948" s="141"/>
      <c r="E948" s="141"/>
      <c r="F948" s="141"/>
      <c r="G948" s="141"/>
      <c r="H948" s="141"/>
      <c r="I948" s="141"/>
      <c r="J948" s="141"/>
      <c r="K948" s="141"/>
      <c r="L948" s="141"/>
      <c r="M948" s="141"/>
      <c r="N948" s="141"/>
      <c r="O948" s="141"/>
      <c r="P948" s="141"/>
      <c r="Q948" s="141"/>
      <c r="R948" s="141"/>
      <c r="S948" s="141"/>
      <c r="T948" s="141"/>
      <c r="U948" s="141"/>
      <c r="V948" s="141"/>
      <c r="W948" s="141"/>
      <c r="X948" s="141"/>
      <c r="Y948" s="141"/>
      <c r="Z948" s="141"/>
    </row>
    <row r="949" spans="1:26" ht="15" thickBot="1" x14ac:dyDescent="0.35">
      <c r="A949" s="141"/>
      <c r="B949" s="141"/>
      <c r="C949" s="141"/>
      <c r="D949" s="141"/>
      <c r="E949" s="141"/>
      <c r="F949" s="141"/>
      <c r="G949" s="141"/>
      <c r="H949" s="141"/>
      <c r="I949" s="141"/>
      <c r="J949" s="141"/>
      <c r="K949" s="141"/>
      <c r="L949" s="141"/>
      <c r="M949" s="141"/>
      <c r="N949" s="141"/>
      <c r="O949" s="141"/>
      <c r="P949" s="141"/>
      <c r="Q949" s="141"/>
      <c r="R949" s="141"/>
      <c r="S949" s="141"/>
      <c r="T949" s="141"/>
      <c r="U949" s="141"/>
      <c r="V949" s="141"/>
      <c r="W949" s="141"/>
      <c r="X949" s="141"/>
      <c r="Y949" s="141"/>
      <c r="Z949" s="141"/>
    </row>
    <row r="950" spans="1:26" ht="15" thickBot="1" x14ac:dyDescent="0.35">
      <c r="A950" s="141"/>
      <c r="B950" s="141"/>
      <c r="C950" s="141"/>
      <c r="D950" s="141"/>
      <c r="E950" s="141"/>
      <c r="F950" s="141"/>
      <c r="G950" s="141"/>
      <c r="H950" s="141"/>
      <c r="I950" s="141"/>
      <c r="J950" s="141"/>
      <c r="K950" s="141"/>
      <c r="L950" s="141"/>
      <c r="M950" s="141"/>
      <c r="N950" s="141"/>
      <c r="O950" s="141"/>
      <c r="P950" s="141"/>
      <c r="Q950" s="141"/>
      <c r="R950" s="141"/>
      <c r="S950" s="141"/>
      <c r="T950" s="141"/>
      <c r="U950" s="141"/>
      <c r="V950" s="141"/>
      <c r="W950" s="141"/>
      <c r="X950" s="141"/>
      <c r="Y950" s="141"/>
      <c r="Z950" s="141"/>
    </row>
    <row r="951" spans="1:26" ht="15" thickBot="1" x14ac:dyDescent="0.35">
      <c r="A951" s="141"/>
      <c r="B951" s="141"/>
      <c r="C951" s="141"/>
      <c r="D951" s="141"/>
      <c r="E951" s="141"/>
      <c r="F951" s="141"/>
      <c r="G951" s="141"/>
      <c r="H951" s="141"/>
      <c r="I951" s="141"/>
      <c r="J951" s="141"/>
      <c r="K951" s="141"/>
      <c r="L951" s="141"/>
      <c r="M951" s="141"/>
      <c r="N951" s="141"/>
      <c r="O951" s="141"/>
      <c r="P951" s="141"/>
      <c r="Q951" s="141"/>
      <c r="R951" s="141"/>
      <c r="S951" s="141"/>
      <c r="T951" s="141"/>
      <c r="U951" s="141"/>
      <c r="V951" s="141"/>
      <c r="W951" s="141"/>
      <c r="X951" s="141"/>
      <c r="Y951" s="141"/>
      <c r="Z951" s="141"/>
    </row>
    <row r="952" spans="1:26" ht="15" thickBot="1" x14ac:dyDescent="0.35">
      <c r="A952" s="141"/>
      <c r="B952" s="141"/>
      <c r="C952" s="141"/>
      <c r="D952" s="141"/>
      <c r="E952" s="141"/>
      <c r="F952" s="141"/>
      <c r="G952" s="141"/>
      <c r="H952" s="141"/>
      <c r="I952" s="141"/>
      <c r="J952" s="141"/>
      <c r="K952" s="141"/>
      <c r="L952" s="141"/>
      <c r="M952" s="141"/>
      <c r="N952" s="141"/>
      <c r="O952" s="141"/>
      <c r="P952" s="141"/>
      <c r="Q952" s="141"/>
      <c r="R952" s="141"/>
      <c r="S952" s="141"/>
      <c r="T952" s="141"/>
      <c r="U952" s="141"/>
      <c r="V952" s="141"/>
      <c r="W952" s="141"/>
      <c r="X952" s="141"/>
      <c r="Y952" s="141"/>
      <c r="Z952" s="141"/>
    </row>
    <row r="953" spans="1:26" ht="15" thickBot="1" x14ac:dyDescent="0.35">
      <c r="A953" s="141"/>
      <c r="B953" s="141"/>
      <c r="C953" s="141"/>
      <c r="D953" s="141"/>
      <c r="E953" s="141"/>
      <c r="F953" s="141"/>
      <c r="G953" s="141"/>
      <c r="H953" s="141"/>
      <c r="I953" s="141"/>
      <c r="J953" s="141"/>
      <c r="K953" s="141"/>
      <c r="L953" s="141"/>
      <c r="M953" s="141"/>
      <c r="N953" s="141"/>
      <c r="O953" s="141"/>
      <c r="P953" s="141"/>
      <c r="Q953" s="141"/>
      <c r="R953" s="141"/>
      <c r="S953" s="141"/>
      <c r="T953" s="141"/>
      <c r="U953" s="141"/>
      <c r="V953" s="141"/>
      <c r="W953" s="141"/>
      <c r="X953" s="141"/>
      <c r="Y953" s="141"/>
      <c r="Z953" s="141"/>
    </row>
    <row r="954" spans="1:26" ht="15" thickBot="1" x14ac:dyDescent="0.35">
      <c r="A954" s="141"/>
      <c r="B954" s="141"/>
      <c r="C954" s="141"/>
      <c r="D954" s="141"/>
      <c r="E954" s="141"/>
      <c r="F954" s="141"/>
      <c r="G954" s="141"/>
      <c r="H954" s="141"/>
      <c r="I954" s="141"/>
      <c r="J954" s="141"/>
      <c r="K954" s="141"/>
      <c r="L954" s="141"/>
      <c r="M954" s="141"/>
      <c r="N954" s="141"/>
      <c r="O954" s="141"/>
      <c r="P954" s="141"/>
      <c r="Q954" s="141"/>
      <c r="R954" s="141"/>
      <c r="S954" s="141"/>
      <c r="T954" s="141"/>
      <c r="U954" s="141"/>
      <c r="V954" s="141"/>
      <c r="W954" s="141"/>
      <c r="X954" s="141"/>
      <c r="Y954" s="141"/>
      <c r="Z954" s="141"/>
    </row>
    <row r="955" spans="1:26" ht="15" thickBot="1" x14ac:dyDescent="0.35">
      <c r="A955" s="141"/>
      <c r="B955" s="141"/>
      <c r="C955" s="141"/>
      <c r="D955" s="141"/>
      <c r="E955" s="141"/>
      <c r="F955" s="141"/>
      <c r="G955" s="141"/>
      <c r="H955" s="141"/>
      <c r="I955" s="141"/>
      <c r="J955" s="141"/>
      <c r="K955" s="141"/>
      <c r="L955" s="141"/>
      <c r="M955" s="141"/>
      <c r="N955" s="141"/>
      <c r="O955" s="141"/>
      <c r="P955" s="141"/>
      <c r="Q955" s="141"/>
      <c r="R955" s="141"/>
      <c r="S955" s="141"/>
      <c r="T955" s="141"/>
      <c r="U955" s="141"/>
      <c r="V955" s="141"/>
      <c r="W955" s="141"/>
      <c r="X955" s="141"/>
      <c r="Y955" s="141"/>
      <c r="Z955" s="141"/>
    </row>
    <row r="956" spans="1:26" ht="15" thickBot="1" x14ac:dyDescent="0.35">
      <c r="A956" s="141"/>
      <c r="B956" s="141"/>
      <c r="C956" s="141"/>
      <c r="D956" s="141"/>
      <c r="E956" s="141"/>
      <c r="F956" s="141"/>
      <c r="G956" s="141"/>
      <c r="H956" s="141"/>
      <c r="I956" s="141"/>
      <c r="J956" s="141"/>
      <c r="K956" s="141"/>
      <c r="L956" s="141"/>
      <c r="M956" s="141"/>
      <c r="N956" s="141"/>
      <c r="O956" s="141"/>
      <c r="P956" s="141"/>
      <c r="Q956" s="141"/>
      <c r="R956" s="141"/>
      <c r="S956" s="141"/>
      <c r="T956" s="141"/>
      <c r="U956" s="141"/>
      <c r="V956" s="141"/>
      <c r="W956" s="141"/>
      <c r="X956" s="141"/>
      <c r="Y956" s="141"/>
      <c r="Z956" s="141"/>
    </row>
    <row r="957" spans="1:26" ht="15" thickBot="1" x14ac:dyDescent="0.35">
      <c r="A957" s="141"/>
      <c r="B957" s="141"/>
      <c r="C957" s="141"/>
      <c r="D957" s="141"/>
      <c r="E957" s="141"/>
      <c r="F957" s="141"/>
      <c r="G957" s="141"/>
      <c r="H957" s="141"/>
      <c r="I957" s="141"/>
      <c r="J957" s="141"/>
      <c r="K957" s="141"/>
      <c r="L957" s="141"/>
      <c r="M957" s="141"/>
      <c r="N957" s="141"/>
      <c r="O957" s="141"/>
      <c r="P957" s="141"/>
      <c r="Q957" s="141"/>
      <c r="R957" s="141"/>
      <c r="S957" s="141"/>
      <c r="T957" s="141"/>
      <c r="U957" s="141"/>
      <c r="V957" s="141"/>
      <c r="W957" s="141"/>
      <c r="X957" s="141"/>
      <c r="Y957" s="141"/>
      <c r="Z957" s="141"/>
    </row>
    <row r="958" spans="1:26" ht="15" thickBot="1" x14ac:dyDescent="0.35">
      <c r="A958" s="141"/>
      <c r="B958" s="141"/>
      <c r="C958" s="141"/>
      <c r="D958" s="141"/>
      <c r="E958" s="141"/>
      <c r="F958" s="141"/>
      <c r="G958" s="141"/>
      <c r="H958" s="141"/>
      <c r="I958" s="141"/>
      <c r="J958" s="141"/>
      <c r="K958" s="141"/>
      <c r="L958" s="141"/>
      <c r="M958" s="141"/>
      <c r="N958" s="141"/>
      <c r="O958" s="141"/>
      <c r="P958" s="141"/>
      <c r="Q958" s="141"/>
      <c r="R958" s="141"/>
      <c r="S958" s="141"/>
      <c r="T958" s="141"/>
      <c r="U958" s="141"/>
      <c r="V958" s="141"/>
      <c r="W958" s="141"/>
      <c r="X958" s="141"/>
      <c r="Y958" s="141"/>
      <c r="Z958" s="141"/>
    </row>
    <row r="959" spans="1:26" ht="15" thickBot="1" x14ac:dyDescent="0.35">
      <c r="A959" s="141"/>
      <c r="B959" s="141"/>
      <c r="C959" s="141"/>
      <c r="D959" s="141"/>
      <c r="E959" s="141"/>
      <c r="F959" s="141"/>
      <c r="G959" s="141"/>
      <c r="H959" s="141"/>
      <c r="I959" s="141"/>
      <c r="J959" s="141"/>
      <c r="K959" s="141"/>
      <c r="L959" s="141"/>
      <c r="M959" s="141"/>
      <c r="N959" s="141"/>
      <c r="O959" s="141"/>
      <c r="P959" s="141"/>
      <c r="Q959" s="141"/>
      <c r="R959" s="141"/>
      <c r="S959" s="141"/>
      <c r="T959" s="141"/>
      <c r="U959" s="141"/>
      <c r="V959" s="141"/>
      <c r="W959" s="141"/>
      <c r="X959" s="141"/>
      <c r="Y959" s="141"/>
      <c r="Z959" s="141"/>
    </row>
    <row r="960" spans="1:26" ht="15" thickBot="1" x14ac:dyDescent="0.35">
      <c r="A960" s="141"/>
      <c r="B960" s="141"/>
      <c r="C960" s="141"/>
      <c r="D960" s="141"/>
      <c r="E960" s="141"/>
      <c r="F960" s="141"/>
      <c r="G960" s="141"/>
      <c r="H960" s="141"/>
      <c r="I960" s="141"/>
      <c r="J960" s="141"/>
      <c r="K960" s="141"/>
      <c r="L960" s="141"/>
      <c r="M960" s="141"/>
      <c r="N960" s="141"/>
      <c r="O960" s="141"/>
      <c r="P960" s="141"/>
      <c r="Q960" s="141"/>
      <c r="R960" s="141"/>
      <c r="S960" s="141"/>
      <c r="T960" s="141"/>
      <c r="U960" s="141"/>
      <c r="V960" s="141"/>
      <c r="W960" s="141"/>
      <c r="X960" s="141"/>
      <c r="Y960" s="141"/>
      <c r="Z960" s="141"/>
    </row>
    <row r="961" spans="1:26" ht="15" thickBot="1" x14ac:dyDescent="0.35">
      <c r="A961" s="141"/>
      <c r="B961" s="141"/>
      <c r="C961" s="141"/>
      <c r="D961" s="141"/>
      <c r="E961" s="141"/>
      <c r="F961" s="141"/>
      <c r="G961" s="141"/>
      <c r="H961" s="141"/>
      <c r="I961" s="141"/>
      <c r="J961" s="141"/>
      <c r="K961" s="141"/>
      <c r="L961" s="141"/>
      <c r="M961" s="141"/>
      <c r="N961" s="141"/>
      <c r="O961" s="141"/>
      <c r="P961" s="141"/>
      <c r="Q961" s="141"/>
      <c r="R961" s="141"/>
      <c r="S961" s="141"/>
      <c r="T961" s="141"/>
      <c r="U961" s="141"/>
      <c r="V961" s="141"/>
      <c r="W961" s="141"/>
      <c r="X961" s="141"/>
      <c r="Y961" s="141"/>
      <c r="Z961" s="141"/>
    </row>
    <row r="962" spans="1:26" ht="15" thickBot="1" x14ac:dyDescent="0.35">
      <c r="A962" s="141"/>
      <c r="B962" s="141"/>
      <c r="C962" s="141"/>
      <c r="D962" s="141"/>
      <c r="E962" s="141"/>
      <c r="F962" s="141"/>
      <c r="G962" s="141"/>
      <c r="H962" s="141"/>
      <c r="I962" s="141"/>
      <c r="J962" s="141"/>
      <c r="K962" s="141"/>
      <c r="L962" s="141"/>
      <c r="M962" s="141"/>
      <c r="N962" s="141"/>
      <c r="O962" s="141"/>
      <c r="P962" s="141"/>
      <c r="Q962" s="141"/>
      <c r="R962" s="141"/>
      <c r="S962" s="141"/>
      <c r="T962" s="141"/>
      <c r="U962" s="141"/>
      <c r="V962" s="141"/>
      <c r="W962" s="141"/>
      <c r="X962" s="141"/>
      <c r="Y962" s="141"/>
      <c r="Z962" s="141"/>
    </row>
    <row r="963" spans="1:26" ht="15" thickBot="1" x14ac:dyDescent="0.35">
      <c r="A963" s="141"/>
      <c r="B963" s="141"/>
      <c r="C963" s="141"/>
      <c r="D963" s="141"/>
      <c r="E963" s="141"/>
      <c r="F963" s="141"/>
      <c r="G963" s="141"/>
      <c r="H963" s="141"/>
      <c r="I963" s="141"/>
      <c r="J963" s="141"/>
      <c r="K963" s="141"/>
      <c r="L963" s="141"/>
      <c r="M963" s="141"/>
      <c r="N963" s="141"/>
      <c r="O963" s="141"/>
      <c r="P963" s="141"/>
      <c r="Q963" s="141"/>
      <c r="R963" s="141"/>
      <c r="S963" s="141"/>
      <c r="T963" s="141"/>
      <c r="U963" s="141"/>
      <c r="V963" s="141"/>
      <c r="W963" s="141"/>
      <c r="X963" s="141"/>
      <c r="Y963" s="141"/>
      <c r="Z963" s="141"/>
    </row>
    <row r="964" spans="1:26" ht="15" thickBot="1" x14ac:dyDescent="0.35">
      <c r="A964" s="141"/>
      <c r="B964" s="141"/>
      <c r="C964" s="141"/>
      <c r="D964" s="141"/>
      <c r="E964" s="141"/>
      <c r="F964" s="141"/>
      <c r="G964" s="141"/>
      <c r="H964" s="141"/>
      <c r="I964" s="141"/>
      <c r="J964" s="141"/>
      <c r="K964" s="141"/>
      <c r="L964" s="141"/>
      <c r="M964" s="141"/>
      <c r="N964" s="141"/>
      <c r="O964" s="141"/>
      <c r="P964" s="141"/>
      <c r="Q964" s="141"/>
      <c r="R964" s="141"/>
      <c r="S964" s="141"/>
      <c r="T964" s="141"/>
      <c r="U964" s="141"/>
      <c r="V964" s="141"/>
      <c r="W964" s="141"/>
      <c r="X964" s="141"/>
      <c r="Y964" s="141"/>
      <c r="Z964" s="141"/>
    </row>
    <row r="965" spans="1:26" ht="15" thickBot="1" x14ac:dyDescent="0.35">
      <c r="A965" s="141"/>
      <c r="B965" s="141"/>
      <c r="C965" s="141"/>
      <c r="D965" s="141"/>
      <c r="E965" s="141"/>
      <c r="F965" s="141"/>
      <c r="G965" s="141"/>
      <c r="H965" s="141"/>
      <c r="I965" s="141"/>
      <c r="J965" s="141"/>
      <c r="K965" s="141"/>
      <c r="L965" s="141"/>
      <c r="M965" s="141"/>
      <c r="N965" s="141"/>
      <c r="O965" s="141"/>
      <c r="P965" s="141"/>
      <c r="Q965" s="141"/>
      <c r="R965" s="141"/>
      <c r="S965" s="141"/>
      <c r="T965" s="141"/>
      <c r="U965" s="141"/>
      <c r="V965" s="141"/>
      <c r="W965" s="141"/>
      <c r="X965" s="141"/>
      <c r="Y965" s="141"/>
      <c r="Z965" s="141"/>
    </row>
    <row r="966" spans="1:26" ht="15" thickBot="1" x14ac:dyDescent="0.35">
      <c r="A966" s="141"/>
      <c r="B966" s="141"/>
      <c r="C966" s="141"/>
      <c r="D966" s="141"/>
      <c r="E966" s="141"/>
      <c r="F966" s="141"/>
      <c r="G966" s="141"/>
      <c r="H966" s="141"/>
      <c r="I966" s="141"/>
      <c r="J966" s="141"/>
      <c r="K966" s="141"/>
      <c r="L966" s="141"/>
      <c r="M966" s="141"/>
      <c r="N966" s="141"/>
      <c r="O966" s="141"/>
      <c r="P966" s="141"/>
      <c r="Q966" s="141"/>
      <c r="R966" s="141"/>
      <c r="S966" s="141"/>
      <c r="T966" s="141"/>
      <c r="U966" s="141"/>
      <c r="V966" s="141"/>
      <c r="W966" s="141"/>
      <c r="X966" s="141"/>
      <c r="Y966" s="141"/>
      <c r="Z966" s="141"/>
    </row>
    <row r="967" spans="1:26" ht="15" thickBot="1" x14ac:dyDescent="0.35">
      <c r="A967" s="141"/>
      <c r="B967" s="141"/>
      <c r="C967" s="141"/>
      <c r="D967" s="141"/>
      <c r="E967" s="141"/>
      <c r="F967" s="141"/>
      <c r="G967" s="141"/>
      <c r="H967" s="141"/>
      <c r="I967" s="141"/>
      <c r="J967" s="141"/>
      <c r="K967" s="141"/>
      <c r="L967" s="141"/>
      <c r="M967" s="141"/>
      <c r="N967" s="141"/>
      <c r="O967" s="141"/>
      <c r="P967" s="141"/>
      <c r="Q967" s="141"/>
      <c r="R967" s="141"/>
      <c r="S967" s="141"/>
      <c r="T967" s="141"/>
      <c r="U967" s="141"/>
      <c r="V967" s="141"/>
      <c r="W967" s="141"/>
      <c r="X967" s="141"/>
      <c r="Y967" s="141"/>
      <c r="Z967" s="141"/>
    </row>
    <row r="968" spans="1:26" ht="15" thickBot="1" x14ac:dyDescent="0.35">
      <c r="A968" s="141"/>
      <c r="B968" s="141"/>
      <c r="C968" s="141"/>
      <c r="D968" s="141"/>
      <c r="E968" s="141"/>
      <c r="F968" s="141"/>
      <c r="G968" s="141"/>
      <c r="H968" s="141"/>
      <c r="I968" s="141"/>
      <c r="J968" s="141"/>
      <c r="K968" s="141"/>
      <c r="L968" s="141"/>
      <c r="M968" s="141"/>
      <c r="N968" s="141"/>
      <c r="O968" s="141"/>
      <c r="P968" s="141"/>
      <c r="Q968" s="141"/>
      <c r="R968" s="141"/>
      <c r="S968" s="141"/>
      <c r="T968" s="141"/>
      <c r="U968" s="141"/>
      <c r="V968" s="141"/>
      <c r="W968" s="141"/>
      <c r="X968" s="141"/>
      <c r="Y968" s="141"/>
      <c r="Z968" s="141"/>
    </row>
    <row r="969" spans="1:26" ht="15" thickBot="1" x14ac:dyDescent="0.35">
      <c r="A969" s="141"/>
      <c r="B969" s="141"/>
      <c r="C969" s="141"/>
      <c r="D969" s="141"/>
      <c r="E969" s="141"/>
      <c r="F969" s="141"/>
      <c r="G969" s="141"/>
      <c r="H969" s="141"/>
      <c r="I969" s="141"/>
      <c r="J969" s="141"/>
      <c r="K969" s="141"/>
      <c r="L969" s="141"/>
      <c r="M969" s="141"/>
      <c r="N969" s="141"/>
      <c r="O969" s="141"/>
      <c r="P969" s="141"/>
      <c r="Q969" s="141"/>
      <c r="R969" s="141"/>
      <c r="S969" s="141"/>
      <c r="T969" s="141"/>
      <c r="U969" s="141"/>
      <c r="V969" s="141"/>
      <c r="W969" s="141"/>
      <c r="X969" s="141"/>
      <c r="Y969" s="141"/>
      <c r="Z969" s="141"/>
    </row>
    <row r="970" spans="1:26" ht="15" thickBot="1" x14ac:dyDescent="0.35">
      <c r="A970" s="141"/>
      <c r="B970" s="141"/>
      <c r="C970" s="141"/>
      <c r="D970" s="141"/>
      <c r="E970" s="141"/>
      <c r="F970" s="141"/>
      <c r="G970" s="141"/>
      <c r="H970" s="141"/>
      <c r="I970" s="141"/>
      <c r="J970" s="141"/>
      <c r="K970" s="141"/>
      <c r="L970" s="141"/>
      <c r="M970" s="141"/>
      <c r="N970" s="141"/>
      <c r="O970" s="141"/>
      <c r="P970" s="141"/>
      <c r="Q970" s="141"/>
      <c r="R970" s="141"/>
      <c r="S970" s="141"/>
      <c r="T970" s="141"/>
      <c r="U970" s="141"/>
      <c r="V970" s="141"/>
      <c r="W970" s="141"/>
      <c r="X970" s="141"/>
      <c r="Y970" s="141"/>
      <c r="Z970" s="141"/>
    </row>
    <row r="971" spans="1:26" ht="15" thickBot="1" x14ac:dyDescent="0.35">
      <c r="A971" s="141"/>
      <c r="B971" s="141"/>
      <c r="C971" s="141"/>
      <c r="D971" s="141"/>
      <c r="E971" s="141"/>
      <c r="F971" s="141"/>
      <c r="G971" s="141"/>
      <c r="H971" s="141"/>
      <c r="I971" s="141"/>
      <c r="J971" s="141"/>
      <c r="K971" s="141"/>
      <c r="L971" s="141"/>
      <c r="M971" s="141"/>
      <c r="N971" s="141"/>
      <c r="O971" s="141"/>
      <c r="P971" s="141"/>
      <c r="Q971" s="141"/>
      <c r="R971" s="141"/>
      <c r="S971" s="141"/>
      <c r="T971" s="141"/>
      <c r="U971" s="141"/>
      <c r="V971" s="141"/>
      <c r="W971" s="141"/>
      <c r="X971" s="141"/>
      <c r="Y971" s="141"/>
      <c r="Z971" s="141"/>
    </row>
    <row r="972" spans="1:26" ht="15" thickBot="1" x14ac:dyDescent="0.35">
      <c r="A972" s="141"/>
      <c r="B972" s="141"/>
      <c r="C972" s="141"/>
      <c r="D972" s="141"/>
      <c r="E972" s="141"/>
      <c r="F972" s="141"/>
      <c r="G972" s="141"/>
      <c r="H972" s="141"/>
      <c r="I972" s="141"/>
      <c r="J972" s="141"/>
      <c r="K972" s="141"/>
      <c r="L972" s="141"/>
      <c r="M972" s="141"/>
      <c r="N972" s="141"/>
      <c r="O972" s="141"/>
      <c r="P972" s="141"/>
      <c r="Q972" s="141"/>
      <c r="R972" s="141"/>
      <c r="S972" s="141"/>
      <c r="T972" s="141"/>
      <c r="U972" s="141"/>
      <c r="V972" s="141"/>
      <c r="W972" s="141"/>
      <c r="X972" s="141"/>
      <c r="Y972" s="141"/>
      <c r="Z972" s="141"/>
    </row>
    <row r="973" spans="1:26" ht="15" thickBot="1" x14ac:dyDescent="0.35">
      <c r="A973" s="141"/>
      <c r="B973" s="141"/>
      <c r="C973" s="141"/>
      <c r="D973" s="141"/>
      <c r="E973" s="141"/>
      <c r="F973" s="141"/>
      <c r="G973" s="141"/>
      <c r="H973" s="141"/>
      <c r="I973" s="141"/>
      <c r="J973" s="141"/>
      <c r="K973" s="141"/>
      <c r="L973" s="141"/>
      <c r="M973" s="141"/>
      <c r="N973" s="141"/>
      <c r="O973" s="141"/>
      <c r="P973" s="141"/>
      <c r="Q973" s="141"/>
      <c r="R973" s="141"/>
      <c r="S973" s="141"/>
      <c r="T973" s="141"/>
      <c r="U973" s="141"/>
      <c r="V973" s="141"/>
      <c r="W973" s="141"/>
      <c r="X973" s="141"/>
      <c r="Y973" s="141"/>
      <c r="Z973" s="141"/>
    </row>
    <row r="974" spans="1:26" ht="15" thickBot="1" x14ac:dyDescent="0.35">
      <c r="A974" s="141"/>
      <c r="B974" s="141"/>
      <c r="C974" s="141"/>
      <c r="D974" s="141"/>
      <c r="E974" s="141"/>
      <c r="F974" s="141"/>
      <c r="G974" s="141"/>
      <c r="H974" s="141"/>
      <c r="I974" s="141"/>
      <c r="J974" s="141"/>
      <c r="K974" s="141"/>
      <c r="L974" s="141"/>
      <c r="M974" s="141"/>
      <c r="N974" s="141"/>
      <c r="O974" s="141"/>
      <c r="P974" s="141"/>
      <c r="Q974" s="141"/>
      <c r="R974" s="141"/>
      <c r="S974" s="141"/>
      <c r="T974" s="141"/>
      <c r="U974" s="141"/>
      <c r="V974" s="141"/>
      <c r="W974" s="141"/>
      <c r="X974" s="141"/>
      <c r="Y974" s="141"/>
      <c r="Z974" s="141"/>
    </row>
    <row r="975" spans="1:26" ht="15" thickBot="1" x14ac:dyDescent="0.35">
      <c r="A975" s="141"/>
      <c r="B975" s="141"/>
      <c r="C975" s="141"/>
      <c r="D975" s="141"/>
      <c r="E975" s="141"/>
      <c r="F975" s="141"/>
      <c r="G975" s="141"/>
      <c r="H975" s="141"/>
      <c r="I975" s="141"/>
      <c r="J975" s="141"/>
      <c r="K975" s="141"/>
      <c r="L975" s="141"/>
      <c r="M975" s="141"/>
      <c r="N975" s="141"/>
      <c r="O975" s="141"/>
      <c r="P975" s="141"/>
      <c r="Q975" s="141"/>
      <c r="R975" s="141"/>
      <c r="S975" s="141"/>
      <c r="T975" s="141"/>
      <c r="U975" s="141"/>
      <c r="V975" s="141"/>
      <c r="W975" s="141"/>
      <c r="X975" s="141"/>
      <c r="Y975" s="141"/>
      <c r="Z975" s="141"/>
    </row>
    <row r="976" spans="1:26" ht="15" thickBot="1" x14ac:dyDescent="0.35">
      <c r="A976" s="141"/>
      <c r="B976" s="141"/>
      <c r="C976" s="141"/>
      <c r="D976" s="141"/>
      <c r="E976" s="141"/>
      <c r="F976" s="141"/>
      <c r="G976" s="141"/>
      <c r="H976" s="141"/>
      <c r="I976" s="141"/>
      <c r="J976" s="141"/>
      <c r="K976" s="141"/>
      <c r="L976" s="141"/>
      <c r="M976" s="141"/>
      <c r="N976" s="141"/>
      <c r="O976" s="141"/>
      <c r="P976" s="141"/>
      <c r="Q976" s="141"/>
      <c r="R976" s="141"/>
      <c r="S976" s="141"/>
      <c r="T976" s="141"/>
      <c r="U976" s="141"/>
      <c r="V976" s="141"/>
      <c r="W976" s="141"/>
      <c r="X976" s="141"/>
      <c r="Y976" s="141"/>
      <c r="Z976" s="141"/>
    </row>
    <row r="977" spans="1:26" ht="15" thickBot="1" x14ac:dyDescent="0.35">
      <c r="A977" s="141"/>
      <c r="B977" s="141"/>
      <c r="C977" s="141"/>
      <c r="D977" s="141"/>
      <c r="E977" s="141"/>
      <c r="F977" s="141"/>
      <c r="G977" s="141"/>
      <c r="H977" s="141"/>
      <c r="I977" s="141"/>
      <c r="J977" s="141"/>
      <c r="K977" s="141"/>
      <c r="L977" s="141"/>
      <c r="M977" s="141"/>
      <c r="N977" s="141"/>
      <c r="O977" s="141"/>
      <c r="P977" s="141"/>
      <c r="Q977" s="141"/>
      <c r="R977" s="141"/>
      <c r="S977" s="141"/>
      <c r="T977" s="141"/>
      <c r="U977" s="141"/>
      <c r="V977" s="141"/>
      <c r="W977" s="141"/>
      <c r="X977" s="141"/>
      <c r="Y977" s="141"/>
      <c r="Z977" s="141"/>
    </row>
    <row r="978" spans="1:26" ht="15" thickBot="1" x14ac:dyDescent="0.35">
      <c r="A978" s="141"/>
      <c r="B978" s="141"/>
      <c r="C978" s="141"/>
      <c r="D978" s="141"/>
      <c r="E978" s="141"/>
      <c r="F978" s="141"/>
      <c r="G978" s="141"/>
      <c r="H978" s="141"/>
      <c r="I978" s="141"/>
      <c r="J978" s="141"/>
      <c r="K978" s="141"/>
      <c r="L978" s="141"/>
      <c r="M978" s="141"/>
      <c r="N978" s="141"/>
      <c r="O978" s="141"/>
      <c r="P978" s="141"/>
      <c r="Q978" s="141"/>
      <c r="R978" s="141"/>
      <c r="S978" s="141"/>
      <c r="T978" s="141"/>
      <c r="U978" s="141"/>
      <c r="V978" s="141"/>
      <c r="W978" s="141"/>
      <c r="X978" s="141"/>
      <c r="Y978" s="141"/>
      <c r="Z978" s="141"/>
    </row>
    <row r="979" spans="1:26" ht="15" thickBot="1" x14ac:dyDescent="0.35">
      <c r="A979" s="141"/>
      <c r="B979" s="141"/>
      <c r="C979" s="141"/>
      <c r="D979" s="141"/>
      <c r="E979" s="141"/>
      <c r="F979" s="141"/>
      <c r="G979" s="141"/>
      <c r="H979" s="141"/>
      <c r="I979" s="141"/>
      <c r="J979" s="141"/>
      <c r="K979" s="141"/>
      <c r="L979" s="141"/>
      <c r="M979" s="141"/>
      <c r="N979" s="141"/>
      <c r="O979" s="141"/>
      <c r="P979" s="141"/>
      <c r="Q979" s="141"/>
      <c r="R979" s="141"/>
      <c r="S979" s="141"/>
      <c r="T979" s="141"/>
      <c r="U979" s="141"/>
      <c r="V979" s="141"/>
      <c r="W979" s="141"/>
      <c r="X979" s="141"/>
      <c r="Y979" s="141"/>
      <c r="Z979" s="141"/>
    </row>
    <row r="980" spans="1:26" ht="15" thickBot="1" x14ac:dyDescent="0.35">
      <c r="A980" s="141"/>
      <c r="B980" s="141"/>
      <c r="C980" s="141"/>
      <c r="D980" s="141"/>
      <c r="E980" s="141"/>
      <c r="F980" s="141"/>
      <c r="G980" s="141"/>
      <c r="H980" s="141"/>
      <c r="I980" s="141"/>
      <c r="J980" s="141"/>
      <c r="K980" s="141"/>
      <c r="L980" s="141"/>
      <c r="M980" s="141"/>
      <c r="N980" s="141"/>
      <c r="O980" s="141"/>
      <c r="P980" s="141"/>
      <c r="Q980" s="141"/>
      <c r="R980" s="141"/>
      <c r="S980" s="141"/>
      <c r="T980" s="141"/>
      <c r="U980" s="141"/>
      <c r="V980" s="141"/>
      <c r="W980" s="141"/>
      <c r="X980" s="141"/>
      <c r="Y980" s="141"/>
      <c r="Z980" s="141"/>
    </row>
    <row r="981" spans="1:26" ht="15" thickBot="1" x14ac:dyDescent="0.35">
      <c r="A981" s="141"/>
      <c r="B981" s="141"/>
      <c r="C981" s="141"/>
      <c r="D981" s="141"/>
      <c r="E981" s="141"/>
      <c r="F981" s="141"/>
      <c r="G981" s="141"/>
      <c r="H981" s="141"/>
      <c r="I981" s="141"/>
      <c r="J981" s="141"/>
      <c r="K981" s="141"/>
      <c r="L981" s="141"/>
      <c r="M981" s="141"/>
      <c r="N981" s="141"/>
      <c r="O981" s="141"/>
      <c r="P981" s="141"/>
      <c r="Q981" s="141"/>
      <c r="R981" s="141"/>
      <c r="S981" s="141"/>
      <c r="T981" s="141"/>
      <c r="U981" s="141"/>
      <c r="V981" s="141"/>
      <c r="W981" s="141"/>
      <c r="X981" s="141"/>
      <c r="Y981" s="141"/>
      <c r="Z981" s="141"/>
    </row>
    <row r="982" spans="1:26" ht="15" thickBot="1" x14ac:dyDescent="0.35">
      <c r="A982" s="141"/>
      <c r="B982" s="141"/>
      <c r="C982" s="141"/>
      <c r="D982" s="141"/>
      <c r="E982" s="141"/>
      <c r="F982" s="141"/>
      <c r="G982" s="141"/>
      <c r="H982" s="141"/>
      <c r="I982" s="141"/>
      <c r="J982" s="141"/>
      <c r="K982" s="141"/>
      <c r="L982" s="141"/>
      <c r="M982" s="141"/>
      <c r="N982" s="141"/>
      <c r="O982" s="141"/>
      <c r="P982" s="141"/>
      <c r="Q982" s="141"/>
      <c r="R982" s="141"/>
      <c r="S982" s="141"/>
      <c r="T982" s="141"/>
      <c r="U982" s="141"/>
      <c r="V982" s="141"/>
      <c r="W982" s="141"/>
      <c r="X982" s="141"/>
      <c r="Y982" s="141"/>
      <c r="Z982" s="141"/>
    </row>
    <row r="983" spans="1:26" ht="15" thickBot="1" x14ac:dyDescent="0.35">
      <c r="A983" s="141"/>
      <c r="B983" s="141"/>
      <c r="C983" s="141"/>
      <c r="D983" s="141"/>
      <c r="E983" s="141"/>
      <c r="F983" s="141"/>
      <c r="G983" s="141"/>
      <c r="H983" s="141"/>
      <c r="I983" s="141"/>
      <c r="J983" s="141"/>
      <c r="K983" s="141"/>
      <c r="L983" s="141"/>
      <c r="M983" s="141"/>
      <c r="N983" s="141"/>
      <c r="O983" s="141"/>
      <c r="P983" s="141"/>
      <c r="Q983" s="141"/>
      <c r="R983" s="141"/>
      <c r="S983" s="141"/>
      <c r="T983" s="141"/>
      <c r="U983" s="141"/>
      <c r="V983" s="141"/>
      <c r="W983" s="141"/>
      <c r="X983" s="141"/>
      <c r="Y983" s="141"/>
      <c r="Z983" s="141"/>
    </row>
    <row r="984" spans="1:26" ht="15" thickBot="1" x14ac:dyDescent="0.35">
      <c r="A984" s="141"/>
      <c r="B984" s="141"/>
      <c r="C984" s="141"/>
      <c r="D984" s="141"/>
      <c r="E984" s="141"/>
      <c r="F984" s="141"/>
      <c r="G984" s="141"/>
      <c r="H984" s="141"/>
      <c r="I984" s="141"/>
      <c r="J984" s="141"/>
      <c r="K984" s="141"/>
      <c r="L984" s="141"/>
      <c r="M984" s="141"/>
      <c r="N984" s="141"/>
      <c r="O984" s="141"/>
      <c r="P984" s="141"/>
      <c r="Q984" s="141"/>
      <c r="R984" s="141"/>
      <c r="S984" s="141"/>
      <c r="T984" s="141"/>
      <c r="U984" s="141"/>
      <c r="V984" s="141"/>
      <c r="W984" s="141"/>
      <c r="X984" s="141"/>
      <c r="Y984" s="141"/>
      <c r="Z984" s="141"/>
    </row>
    <row r="985" spans="1:26" ht="15" thickBot="1" x14ac:dyDescent="0.35">
      <c r="A985" s="141"/>
      <c r="B985" s="141"/>
      <c r="C985" s="141"/>
      <c r="D985" s="141"/>
      <c r="E985" s="141"/>
      <c r="F985" s="141"/>
      <c r="G985" s="141"/>
      <c r="H985" s="141"/>
      <c r="I985" s="141"/>
      <c r="J985" s="141"/>
      <c r="K985" s="141"/>
      <c r="L985" s="141"/>
      <c r="M985" s="141"/>
      <c r="N985" s="141"/>
      <c r="O985" s="141"/>
      <c r="P985" s="141"/>
      <c r="Q985" s="141"/>
      <c r="R985" s="141"/>
      <c r="S985" s="141"/>
      <c r="T985" s="141"/>
      <c r="U985" s="141"/>
      <c r="V985" s="141"/>
      <c r="W985" s="141"/>
      <c r="X985" s="141"/>
      <c r="Y985" s="141"/>
      <c r="Z985" s="141"/>
    </row>
    <row r="986" spans="1:26" ht="15" thickBot="1" x14ac:dyDescent="0.35">
      <c r="A986" s="141"/>
      <c r="B986" s="141"/>
      <c r="C986" s="141"/>
      <c r="D986" s="141"/>
      <c r="E986" s="141"/>
      <c r="F986" s="141"/>
      <c r="G986" s="141"/>
      <c r="H986" s="141"/>
      <c r="I986" s="141"/>
      <c r="J986" s="141"/>
      <c r="K986" s="141"/>
      <c r="L986" s="141"/>
      <c r="M986" s="141"/>
      <c r="N986" s="141"/>
      <c r="O986" s="141"/>
      <c r="P986" s="141"/>
      <c r="Q986" s="141"/>
      <c r="R986" s="141"/>
      <c r="S986" s="141"/>
      <c r="T986" s="141"/>
      <c r="U986" s="141"/>
      <c r="V986" s="141"/>
      <c r="W986" s="141"/>
      <c r="X986" s="141"/>
      <c r="Y986" s="141"/>
      <c r="Z986" s="141"/>
    </row>
    <row r="987" spans="1:26" ht="15" thickBot="1" x14ac:dyDescent="0.35">
      <c r="A987" s="141"/>
      <c r="B987" s="141"/>
      <c r="C987" s="141"/>
      <c r="D987" s="141"/>
      <c r="E987" s="141"/>
      <c r="F987" s="141"/>
      <c r="G987" s="141"/>
      <c r="H987" s="141"/>
      <c r="I987" s="141"/>
      <c r="J987" s="141"/>
      <c r="K987" s="141"/>
      <c r="L987" s="141"/>
      <c r="M987" s="141"/>
      <c r="N987" s="141"/>
      <c r="O987" s="141"/>
      <c r="P987" s="141"/>
      <c r="Q987" s="141"/>
      <c r="R987" s="141"/>
      <c r="S987" s="141"/>
      <c r="T987" s="141"/>
      <c r="U987" s="141"/>
      <c r="V987" s="141"/>
      <c r="W987" s="141"/>
      <c r="X987" s="141"/>
      <c r="Y987" s="141"/>
      <c r="Z987" s="141"/>
    </row>
    <row r="988" spans="1:26" ht="15" thickBot="1" x14ac:dyDescent="0.35">
      <c r="A988" s="141"/>
      <c r="B988" s="141"/>
      <c r="C988" s="141"/>
      <c r="D988" s="141"/>
      <c r="E988" s="141"/>
      <c r="F988" s="141"/>
      <c r="G988" s="141"/>
      <c r="H988" s="141"/>
      <c r="I988" s="141"/>
      <c r="J988" s="141"/>
      <c r="K988" s="141"/>
      <c r="L988" s="141"/>
      <c r="M988" s="141"/>
      <c r="N988" s="141"/>
      <c r="O988" s="141"/>
      <c r="P988" s="141"/>
      <c r="Q988" s="141"/>
      <c r="R988" s="141"/>
      <c r="S988" s="141"/>
      <c r="T988" s="141"/>
      <c r="U988" s="141"/>
      <c r="V988" s="141"/>
      <c r="W988" s="141"/>
      <c r="X988" s="141"/>
      <c r="Y988" s="141"/>
      <c r="Z988" s="141"/>
    </row>
    <row r="989" spans="1:26" ht="15" thickBot="1" x14ac:dyDescent="0.35">
      <c r="A989" s="141"/>
      <c r="B989" s="141"/>
      <c r="C989" s="141"/>
      <c r="D989" s="141"/>
      <c r="E989" s="141"/>
      <c r="F989" s="141"/>
      <c r="G989" s="141"/>
      <c r="H989" s="141"/>
      <c r="I989" s="141"/>
      <c r="J989" s="141"/>
      <c r="K989" s="141"/>
      <c r="L989" s="141"/>
      <c r="M989" s="141"/>
      <c r="N989" s="141"/>
      <c r="O989" s="141"/>
      <c r="P989" s="141"/>
      <c r="Q989" s="141"/>
      <c r="R989" s="141"/>
      <c r="S989" s="141"/>
      <c r="T989" s="141"/>
      <c r="U989" s="141"/>
      <c r="V989" s="141"/>
      <c r="W989" s="141"/>
      <c r="X989" s="141"/>
      <c r="Y989" s="141"/>
      <c r="Z989" s="141"/>
    </row>
    <row r="990" spans="1:26" ht="15" thickBot="1" x14ac:dyDescent="0.35">
      <c r="A990" s="141"/>
      <c r="B990" s="141"/>
      <c r="C990" s="141"/>
      <c r="D990" s="141"/>
      <c r="E990" s="141"/>
      <c r="F990" s="141"/>
      <c r="G990" s="141"/>
      <c r="H990" s="141"/>
      <c r="I990" s="141"/>
      <c r="J990" s="141"/>
      <c r="K990" s="141"/>
      <c r="L990" s="141"/>
      <c r="M990" s="141"/>
      <c r="N990" s="141"/>
      <c r="O990" s="141"/>
      <c r="P990" s="141"/>
      <c r="Q990" s="141"/>
      <c r="R990" s="141"/>
      <c r="S990" s="141"/>
      <c r="T990" s="141"/>
      <c r="U990" s="141"/>
      <c r="V990" s="141"/>
      <c r="W990" s="141"/>
      <c r="X990" s="141"/>
      <c r="Y990" s="141"/>
      <c r="Z990" s="141"/>
    </row>
    <row r="991" spans="1:26" ht="15" thickBot="1" x14ac:dyDescent="0.35">
      <c r="A991" s="141"/>
      <c r="B991" s="141"/>
      <c r="C991" s="141"/>
      <c r="D991" s="141"/>
      <c r="E991" s="141"/>
      <c r="F991" s="141"/>
      <c r="G991" s="141"/>
      <c r="H991" s="141"/>
      <c r="I991" s="141"/>
      <c r="J991" s="141"/>
      <c r="K991" s="141"/>
      <c r="L991" s="141"/>
      <c r="M991" s="141"/>
      <c r="N991" s="141"/>
      <c r="O991" s="141"/>
      <c r="P991" s="141"/>
      <c r="Q991" s="141"/>
      <c r="R991" s="141"/>
      <c r="S991" s="141"/>
      <c r="T991" s="141"/>
      <c r="U991" s="141"/>
      <c r="V991" s="141"/>
      <c r="W991" s="141"/>
      <c r="X991" s="141"/>
      <c r="Y991" s="141"/>
      <c r="Z991" s="141"/>
    </row>
    <row r="992" spans="1:26" ht="15" thickBot="1" x14ac:dyDescent="0.35">
      <c r="A992" s="141"/>
      <c r="B992" s="141"/>
      <c r="C992" s="141"/>
      <c r="D992" s="141"/>
      <c r="E992" s="141"/>
      <c r="F992" s="141"/>
      <c r="G992" s="141"/>
      <c r="H992" s="141"/>
      <c r="I992" s="141"/>
      <c r="J992" s="141"/>
      <c r="K992" s="141"/>
      <c r="L992" s="141"/>
      <c r="M992" s="141"/>
      <c r="N992" s="141"/>
      <c r="O992" s="141"/>
      <c r="P992" s="141"/>
      <c r="Q992" s="141"/>
      <c r="R992" s="141"/>
      <c r="S992" s="141"/>
      <c r="T992" s="141"/>
      <c r="U992" s="141"/>
      <c r="V992" s="141"/>
      <c r="W992" s="141"/>
      <c r="X992" s="141"/>
      <c r="Y992" s="141"/>
      <c r="Z992" s="141"/>
    </row>
    <row r="993" spans="1:26" ht="15" thickBot="1" x14ac:dyDescent="0.35">
      <c r="A993" s="141"/>
      <c r="B993" s="141"/>
      <c r="C993" s="141"/>
      <c r="D993" s="141"/>
      <c r="E993" s="141"/>
      <c r="F993" s="141"/>
      <c r="G993" s="141"/>
      <c r="H993" s="141"/>
      <c r="I993" s="141"/>
      <c r="J993" s="141"/>
      <c r="K993" s="141"/>
      <c r="L993" s="141"/>
      <c r="M993" s="141"/>
      <c r="N993" s="141"/>
      <c r="O993" s="141"/>
      <c r="P993" s="141"/>
      <c r="Q993" s="141"/>
      <c r="R993" s="141"/>
      <c r="S993" s="141"/>
      <c r="T993" s="141"/>
      <c r="U993" s="141"/>
      <c r="V993" s="141"/>
      <c r="W993" s="141"/>
      <c r="X993" s="141"/>
      <c r="Y993" s="141"/>
      <c r="Z993" s="141"/>
    </row>
    <row r="994" spans="1:26" ht="15" thickBot="1" x14ac:dyDescent="0.35">
      <c r="A994" s="141"/>
      <c r="B994" s="141"/>
      <c r="C994" s="141"/>
      <c r="D994" s="141"/>
      <c r="E994" s="141"/>
      <c r="F994" s="141"/>
      <c r="G994" s="141"/>
      <c r="H994" s="141"/>
      <c r="I994" s="141"/>
      <c r="J994" s="141"/>
      <c r="K994" s="141"/>
      <c r="L994" s="141"/>
      <c r="M994" s="141"/>
      <c r="N994" s="141"/>
      <c r="O994" s="141"/>
      <c r="P994" s="141"/>
      <c r="Q994" s="141"/>
      <c r="R994" s="141"/>
      <c r="S994" s="141"/>
      <c r="T994" s="141"/>
      <c r="U994" s="141"/>
      <c r="V994" s="141"/>
      <c r="W994" s="141"/>
      <c r="X994" s="141"/>
      <c r="Y994" s="141"/>
      <c r="Z994" s="141"/>
    </row>
    <row r="995" spans="1:26" ht="15" thickBot="1" x14ac:dyDescent="0.35">
      <c r="A995" s="141"/>
      <c r="B995" s="141"/>
      <c r="C995" s="141"/>
      <c r="D995" s="141"/>
      <c r="E995" s="141"/>
      <c r="F995" s="141"/>
      <c r="G995" s="141"/>
      <c r="H995" s="141"/>
      <c r="I995" s="141"/>
      <c r="J995" s="141"/>
      <c r="K995" s="141"/>
      <c r="L995" s="141"/>
      <c r="M995" s="141"/>
      <c r="N995" s="141"/>
      <c r="O995" s="141"/>
      <c r="P995" s="141"/>
      <c r="Q995" s="141"/>
      <c r="R995" s="141"/>
      <c r="S995" s="141"/>
      <c r="T995" s="141"/>
      <c r="U995" s="141"/>
      <c r="V995" s="141"/>
      <c r="W995" s="141"/>
      <c r="X995" s="141"/>
      <c r="Y995" s="141"/>
      <c r="Z995" s="141"/>
    </row>
    <row r="996" spans="1:26" ht="15" thickBot="1" x14ac:dyDescent="0.35">
      <c r="A996" s="141"/>
      <c r="B996" s="141"/>
      <c r="C996" s="141"/>
      <c r="D996" s="141"/>
      <c r="E996" s="141"/>
      <c r="F996" s="141"/>
      <c r="G996" s="141"/>
      <c r="H996" s="141"/>
      <c r="I996" s="141"/>
      <c r="J996" s="141"/>
      <c r="K996" s="141"/>
      <c r="L996" s="141"/>
      <c r="M996" s="141"/>
      <c r="N996" s="141"/>
      <c r="O996" s="141"/>
      <c r="P996" s="141"/>
      <c r="Q996" s="141"/>
      <c r="R996" s="141"/>
      <c r="S996" s="141"/>
      <c r="T996" s="141"/>
      <c r="U996" s="141"/>
      <c r="V996" s="141"/>
      <c r="W996" s="141"/>
      <c r="X996" s="141"/>
      <c r="Y996" s="141"/>
      <c r="Z996" s="141"/>
    </row>
    <row r="997" spans="1:26" ht="15" thickBot="1" x14ac:dyDescent="0.35">
      <c r="A997" s="141"/>
      <c r="B997" s="141"/>
      <c r="C997" s="141"/>
      <c r="D997" s="141"/>
      <c r="E997" s="141"/>
      <c r="F997" s="141"/>
      <c r="G997" s="141"/>
      <c r="H997" s="141"/>
      <c r="I997" s="141"/>
      <c r="J997" s="141"/>
      <c r="K997" s="141"/>
      <c r="L997" s="141"/>
      <c r="M997" s="141"/>
      <c r="N997" s="141"/>
      <c r="O997" s="141"/>
      <c r="P997" s="141"/>
      <c r="Q997" s="141"/>
      <c r="R997" s="141"/>
      <c r="S997" s="141"/>
      <c r="T997" s="141"/>
      <c r="U997" s="141"/>
      <c r="V997" s="141"/>
      <c r="W997" s="141"/>
      <c r="X997" s="141"/>
      <c r="Y997" s="141"/>
      <c r="Z997" s="141"/>
    </row>
    <row r="998" spans="1:26" ht="15" thickBot="1" x14ac:dyDescent="0.35">
      <c r="A998" s="141"/>
      <c r="B998" s="141"/>
      <c r="C998" s="141"/>
      <c r="D998" s="141"/>
      <c r="E998" s="141"/>
      <c r="F998" s="141"/>
      <c r="G998" s="141"/>
      <c r="H998" s="141"/>
      <c r="I998" s="141"/>
      <c r="J998" s="141"/>
      <c r="K998" s="141"/>
      <c r="L998" s="141"/>
      <c r="M998" s="141"/>
      <c r="N998" s="141"/>
      <c r="O998" s="141"/>
      <c r="P998" s="141"/>
      <c r="Q998" s="141"/>
      <c r="R998" s="141"/>
      <c r="S998" s="141"/>
      <c r="T998" s="141"/>
      <c r="U998" s="141"/>
      <c r="V998" s="141"/>
      <c r="W998" s="141"/>
      <c r="X998" s="141"/>
      <c r="Y998" s="141"/>
      <c r="Z998" s="141"/>
    </row>
    <row r="999" spans="1:26" ht="15" thickBot="1" x14ac:dyDescent="0.35">
      <c r="A999" s="141"/>
      <c r="B999" s="141"/>
      <c r="C999" s="141"/>
      <c r="D999" s="141"/>
      <c r="E999" s="141"/>
      <c r="F999" s="141"/>
      <c r="G999" s="141"/>
      <c r="H999" s="141"/>
      <c r="I999" s="141"/>
      <c r="J999" s="141"/>
      <c r="K999" s="141"/>
      <c r="L999" s="141"/>
      <c r="M999" s="141"/>
      <c r="N999" s="141"/>
      <c r="O999" s="141"/>
      <c r="P999" s="141"/>
      <c r="Q999" s="141"/>
      <c r="R999" s="141"/>
      <c r="S999" s="141"/>
      <c r="T999" s="141"/>
      <c r="U999" s="141"/>
      <c r="V999" s="141"/>
      <c r="W999" s="141"/>
      <c r="X999" s="141"/>
      <c r="Y999" s="141"/>
      <c r="Z999" s="141"/>
    </row>
    <row r="1000" spans="1:26" ht="15" thickBot="1" x14ac:dyDescent="0.35">
      <c r="A1000" s="141"/>
      <c r="B1000" s="141"/>
      <c r="C1000" s="141"/>
      <c r="D1000" s="141"/>
      <c r="E1000" s="141"/>
      <c r="F1000" s="141"/>
      <c r="G1000" s="141"/>
      <c r="H1000" s="141"/>
      <c r="I1000" s="141"/>
      <c r="J1000" s="141"/>
      <c r="K1000" s="141"/>
      <c r="L1000" s="141"/>
      <c r="M1000" s="141"/>
      <c r="N1000" s="141"/>
      <c r="O1000" s="141"/>
      <c r="P1000" s="141"/>
      <c r="Q1000" s="141"/>
      <c r="R1000" s="141"/>
      <c r="S1000" s="141"/>
      <c r="T1000" s="141"/>
      <c r="U1000" s="141"/>
      <c r="V1000" s="141"/>
      <c r="W1000" s="141"/>
      <c r="X1000" s="141"/>
      <c r="Y1000" s="141"/>
      <c r="Z1000" s="141"/>
    </row>
    <row r="1001" spans="1:26" ht="15" thickBot="1" x14ac:dyDescent="0.35">
      <c r="A1001" s="141"/>
      <c r="B1001" s="141"/>
      <c r="C1001" s="141"/>
      <c r="D1001" s="141"/>
      <c r="E1001" s="141"/>
      <c r="F1001" s="141"/>
      <c r="G1001" s="141"/>
      <c r="H1001" s="141"/>
      <c r="I1001" s="141"/>
      <c r="J1001" s="141"/>
      <c r="K1001" s="141"/>
      <c r="L1001" s="141"/>
      <c r="M1001" s="141"/>
      <c r="N1001" s="141"/>
      <c r="O1001" s="141"/>
      <c r="P1001" s="141"/>
      <c r="Q1001" s="141"/>
      <c r="R1001" s="141"/>
      <c r="S1001" s="141"/>
      <c r="T1001" s="141"/>
      <c r="U1001" s="141"/>
      <c r="V1001" s="141"/>
      <c r="W1001" s="141"/>
      <c r="X1001" s="141"/>
      <c r="Y1001" s="141"/>
      <c r="Z1001" s="141"/>
    </row>
    <row r="1002" spans="1:26" ht="15" thickBot="1" x14ac:dyDescent="0.35">
      <c r="A1002" s="141"/>
      <c r="B1002" s="141"/>
      <c r="C1002" s="141"/>
      <c r="D1002" s="141"/>
      <c r="E1002" s="141"/>
      <c r="F1002" s="141"/>
      <c r="G1002" s="141"/>
      <c r="H1002" s="141"/>
      <c r="I1002" s="141"/>
      <c r="J1002" s="141"/>
      <c r="K1002" s="141"/>
      <c r="L1002" s="141"/>
      <c r="M1002" s="141"/>
      <c r="N1002" s="141"/>
      <c r="O1002" s="141"/>
      <c r="P1002" s="141"/>
      <c r="Q1002" s="141"/>
      <c r="R1002" s="141"/>
      <c r="S1002" s="141"/>
      <c r="T1002" s="141"/>
      <c r="U1002" s="141"/>
      <c r="V1002" s="141"/>
      <c r="W1002" s="141"/>
      <c r="X1002" s="141"/>
      <c r="Y1002" s="141"/>
      <c r="Z1002" s="141"/>
    </row>
    <row r="1003" spans="1:26" ht="15" thickBot="1" x14ac:dyDescent="0.35">
      <c r="A1003" s="141"/>
      <c r="B1003" s="141"/>
      <c r="C1003" s="141"/>
      <c r="D1003" s="141"/>
      <c r="E1003" s="141"/>
      <c r="F1003" s="141"/>
      <c r="G1003" s="141"/>
      <c r="H1003" s="141"/>
      <c r="I1003" s="141"/>
      <c r="J1003" s="141"/>
      <c r="K1003" s="141"/>
      <c r="L1003" s="141"/>
      <c r="M1003" s="141"/>
      <c r="N1003" s="141"/>
      <c r="O1003" s="141"/>
      <c r="P1003" s="141"/>
      <c r="Q1003" s="141"/>
      <c r="R1003" s="141"/>
      <c r="S1003" s="141"/>
      <c r="T1003" s="141"/>
      <c r="U1003" s="141"/>
      <c r="V1003" s="141"/>
      <c r="W1003" s="141"/>
      <c r="X1003" s="141"/>
      <c r="Y1003" s="141"/>
      <c r="Z1003" s="141"/>
    </row>
    <row r="1004" spans="1:26" ht="15" thickBot="1" x14ac:dyDescent="0.35">
      <c r="A1004" s="141"/>
      <c r="B1004" s="141"/>
      <c r="C1004" s="141"/>
      <c r="D1004" s="141"/>
      <c r="E1004" s="141"/>
      <c r="F1004" s="141"/>
      <c r="G1004" s="141"/>
      <c r="H1004" s="141"/>
      <c r="I1004" s="141"/>
      <c r="J1004" s="141"/>
      <c r="K1004" s="141"/>
      <c r="L1004" s="141"/>
      <c r="M1004" s="141"/>
      <c r="N1004" s="141"/>
      <c r="O1004" s="141"/>
      <c r="P1004" s="141"/>
      <c r="Q1004" s="141"/>
      <c r="R1004" s="141"/>
      <c r="S1004" s="141"/>
      <c r="T1004" s="141"/>
      <c r="U1004" s="141"/>
      <c r="V1004" s="141"/>
      <c r="W1004" s="141"/>
      <c r="X1004" s="141"/>
      <c r="Y1004" s="141"/>
      <c r="Z1004" s="141"/>
    </row>
    <row r="1005" spans="1:26" ht="15" thickBot="1" x14ac:dyDescent="0.35">
      <c r="A1005" s="141"/>
      <c r="B1005" s="141"/>
      <c r="C1005" s="141"/>
      <c r="D1005" s="141"/>
      <c r="E1005" s="141"/>
      <c r="F1005" s="141"/>
      <c r="G1005" s="141"/>
      <c r="H1005" s="141"/>
      <c r="I1005" s="141"/>
      <c r="J1005" s="141"/>
      <c r="K1005" s="141"/>
      <c r="L1005" s="141"/>
      <c r="M1005" s="141"/>
      <c r="N1005" s="141"/>
      <c r="O1005" s="141"/>
      <c r="P1005" s="141"/>
      <c r="Q1005" s="141"/>
      <c r="R1005" s="141"/>
      <c r="S1005" s="141"/>
      <c r="T1005" s="141"/>
      <c r="U1005" s="141"/>
      <c r="V1005" s="141"/>
      <c r="W1005" s="141"/>
      <c r="X1005" s="141"/>
      <c r="Y1005" s="141"/>
      <c r="Z1005" s="141"/>
    </row>
    <row r="1006" spans="1:26" ht="15" thickBot="1" x14ac:dyDescent="0.35">
      <c r="A1006" s="141"/>
      <c r="B1006" s="141"/>
      <c r="C1006" s="141"/>
      <c r="D1006" s="141"/>
      <c r="E1006" s="141"/>
      <c r="F1006" s="141"/>
      <c r="G1006" s="141"/>
      <c r="H1006" s="141"/>
      <c r="I1006" s="141"/>
      <c r="J1006" s="141"/>
      <c r="K1006" s="141"/>
      <c r="L1006" s="141"/>
      <c r="M1006" s="141"/>
      <c r="N1006" s="141"/>
      <c r="O1006" s="141"/>
      <c r="P1006" s="141"/>
      <c r="Q1006" s="141"/>
      <c r="R1006" s="141"/>
      <c r="S1006" s="141"/>
      <c r="T1006" s="141"/>
      <c r="U1006" s="141"/>
      <c r="V1006" s="141"/>
      <c r="W1006" s="141"/>
      <c r="X1006" s="141"/>
      <c r="Y1006" s="141"/>
      <c r="Z1006" s="141"/>
    </row>
    <row r="1007" spans="1:26" ht="15" thickBot="1" x14ac:dyDescent="0.35">
      <c r="A1007" s="141"/>
      <c r="B1007" s="141"/>
      <c r="C1007" s="141"/>
      <c r="D1007" s="141"/>
      <c r="E1007" s="141"/>
      <c r="F1007" s="141"/>
      <c r="G1007" s="141"/>
      <c r="H1007" s="141"/>
      <c r="I1007" s="141"/>
      <c r="J1007" s="141"/>
      <c r="K1007" s="141"/>
      <c r="L1007" s="141"/>
      <c r="M1007" s="141"/>
      <c r="N1007" s="141"/>
      <c r="O1007" s="141"/>
      <c r="P1007" s="141"/>
      <c r="Q1007" s="141"/>
      <c r="R1007" s="141"/>
      <c r="S1007" s="141"/>
      <c r="T1007" s="141"/>
      <c r="U1007" s="141"/>
      <c r="V1007" s="141"/>
      <c r="W1007" s="141"/>
      <c r="X1007" s="141"/>
      <c r="Y1007" s="141"/>
      <c r="Z1007" s="141"/>
    </row>
    <row r="1008" spans="1:26" ht="15" thickBot="1" x14ac:dyDescent="0.35">
      <c r="A1008" s="141"/>
      <c r="B1008" s="141"/>
      <c r="C1008" s="141"/>
      <c r="D1008" s="141"/>
      <c r="E1008" s="141"/>
      <c r="F1008" s="141"/>
      <c r="G1008" s="141"/>
      <c r="H1008" s="141"/>
      <c r="I1008" s="141"/>
      <c r="J1008" s="141"/>
      <c r="K1008" s="141"/>
      <c r="L1008" s="141"/>
      <c r="M1008" s="141"/>
      <c r="N1008" s="141"/>
      <c r="O1008" s="141"/>
      <c r="P1008" s="141"/>
      <c r="Q1008" s="141"/>
      <c r="R1008" s="141"/>
      <c r="S1008" s="141"/>
      <c r="T1008" s="141"/>
      <c r="U1008" s="141"/>
      <c r="V1008" s="141"/>
      <c r="W1008" s="141"/>
      <c r="X1008" s="141"/>
      <c r="Y1008" s="141"/>
      <c r="Z1008" s="141"/>
    </row>
    <row r="1009" spans="1:26" ht="15" thickBot="1" x14ac:dyDescent="0.35">
      <c r="A1009" s="141"/>
      <c r="B1009" s="141"/>
      <c r="C1009" s="141"/>
      <c r="D1009" s="141"/>
      <c r="E1009" s="141"/>
      <c r="F1009" s="141"/>
      <c r="G1009" s="141"/>
      <c r="H1009" s="141"/>
      <c r="I1009" s="141"/>
      <c r="J1009" s="141"/>
      <c r="K1009" s="141"/>
      <c r="L1009" s="141"/>
      <c r="M1009" s="141"/>
      <c r="N1009" s="141"/>
      <c r="O1009" s="141"/>
      <c r="P1009" s="141"/>
      <c r="Q1009" s="141"/>
      <c r="R1009" s="141"/>
      <c r="S1009" s="141"/>
      <c r="T1009" s="141"/>
      <c r="U1009" s="141"/>
      <c r="V1009" s="141"/>
      <c r="W1009" s="141"/>
      <c r="X1009" s="141"/>
      <c r="Y1009" s="141"/>
      <c r="Z1009" s="141"/>
    </row>
    <row r="1010" spans="1:26" ht="15" thickBot="1" x14ac:dyDescent="0.35">
      <c r="A1010" s="141"/>
      <c r="B1010" s="141"/>
      <c r="C1010" s="141"/>
      <c r="D1010" s="141"/>
      <c r="E1010" s="141"/>
      <c r="F1010" s="141"/>
      <c r="G1010" s="141"/>
      <c r="H1010" s="141"/>
      <c r="I1010" s="141"/>
      <c r="J1010" s="141"/>
      <c r="K1010" s="141"/>
      <c r="L1010" s="141"/>
      <c r="M1010" s="141"/>
      <c r="N1010" s="141"/>
      <c r="O1010" s="141"/>
      <c r="P1010" s="141"/>
      <c r="Q1010" s="141"/>
      <c r="R1010" s="141"/>
      <c r="S1010" s="141"/>
      <c r="T1010" s="141"/>
      <c r="U1010" s="141"/>
      <c r="V1010" s="141"/>
      <c r="W1010" s="141"/>
      <c r="X1010" s="141"/>
      <c r="Y1010" s="141"/>
      <c r="Z1010" s="141"/>
    </row>
    <row r="1011" spans="1:26" ht="15" thickBot="1" x14ac:dyDescent="0.35">
      <c r="A1011" s="141"/>
      <c r="B1011" s="141"/>
      <c r="C1011" s="141"/>
      <c r="D1011" s="141"/>
      <c r="E1011" s="141"/>
      <c r="F1011" s="141"/>
      <c r="G1011" s="141"/>
      <c r="H1011" s="141"/>
      <c r="I1011" s="141"/>
      <c r="J1011" s="141"/>
      <c r="K1011" s="141"/>
      <c r="L1011" s="141"/>
      <c r="M1011" s="141"/>
      <c r="N1011" s="141"/>
      <c r="O1011" s="141"/>
      <c r="P1011" s="141"/>
      <c r="Q1011" s="141"/>
      <c r="R1011" s="141"/>
      <c r="S1011" s="141"/>
      <c r="T1011" s="141"/>
      <c r="U1011" s="141"/>
      <c r="V1011" s="141"/>
      <c r="W1011" s="141"/>
      <c r="X1011" s="141"/>
      <c r="Y1011" s="141"/>
      <c r="Z1011" s="141"/>
    </row>
    <row r="1012" spans="1:26" ht="15" thickBot="1" x14ac:dyDescent="0.35">
      <c r="A1012" s="141"/>
      <c r="B1012" s="141"/>
      <c r="C1012" s="141"/>
      <c r="D1012" s="141"/>
      <c r="E1012" s="141"/>
      <c r="F1012" s="141"/>
      <c r="G1012" s="141"/>
      <c r="H1012" s="141"/>
      <c r="I1012" s="141"/>
      <c r="J1012" s="141"/>
      <c r="K1012" s="141"/>
      <c r="L1012" s="141"/>
      <c r="M1012" s="141"/>
      <c r="N1012" s="141"/>
      <c r="O1012" s="141"/>
      <c r="P1012" s="141"/>
      <c r="Q1012" s="141"/>
      <c r="R1012" s="141"/>
      <c r="S1012" s="141"/>
      <c r="T1012" s="141"/>
      <c r="U1012" s="141"/>
      <c r="V1012" s="141"/>
      <c r="W1012" s="141"/>
      <c r="X1012" s="141"/>
      <c r="Y1012" s="141"/>
      <c r="Z1012" s="141"/>
    </row>
    <row r="1013" spans="1:26" ht="15" thickBot="1" x14ac:dyDescent="0.35">
      <c r="A1013" s="141"/>
      <c r="B1013" s="141"/>
      <c r="C1013" s="141"/>
      <c r="D1013" s="141"/>
      <c r="E1013" s="141"/>
      <c r="F1013" s="141"/>
      <c r="G1013" s="141"/>
      <c r="H1013" s="141"/>
      <c r="I1013" s="141"/>
      <c r="J1013" s="141"/>
      <c r="K1013" s="141"/>
      <c r="L1013" s="141"/>
      <c r="M1013" s="141"/>
      <c r="N1013" s="141"/>
      <c r="O1013" s="141"/>
      <c r="P1013" s="141"/>
      <c r="Q1013" s="141"/>
      <c r="R1013" s="141"/>
      <c r="S1013" s="141"/>
      <c r="T1013" s="141"/>
      <c r="U1013" s="141"/>
      <c r="V1013" s="141"/>
      <c r="W1013" s="141"/>
      <c r="X1013" s="141"/>
      <c r="Y1013" s="141"/>
      <c r="Z1013" s="141"/>
    </row>
    <row r="1014" spans="1:26" ht="15" thickBot="1" x14ac:dyDescent="0.35">
      <c r="A1014" s="141"/>
      <c r="B1014" s="141"/>
      <c r="C1014" s="141"/>
      <c r="D1014" s="141"/>
      <c r="E1014" s="141"/>
      <c r="F1014" s="141"/>
      <c r="G1014" s="141"/>
      <c r="H1014" s="141"/>
      <c r="I1014" s="141"/>
      <c r="J1014" s="141"/>
      <c r="K1014" s="141"/>
      <c r="L1014" s="141"/>
      <c r="M1014" s="141"/>
      <c r="N1014" s="141"/>
      <c r="O1014" s="141"/>
      <c r="P1014" s="141"/>
      <c r="Q1014" s="141"/>
      <c r="R1014" s="141"/>
      <c r="S1014" s="141"/>
      <c r="T1014" s="141"/>
      <c r="U1014" s="141"/>
      <c r="V1014" s="141"/>
      <c r="W1014" s="141"/>
      <c r="X1014" s="141"/>
      <c r="Y1014" s="141"/>
      <c r="Z1014" s="141"/>
    </row>
    <row r="1015" spans="1:26" ht="15" thickBot="1" x14ac:dyDescent="0.35">
      <c r="A1015" s="141"/>
      <c r="B1015" s="141"/>
      <c r="C1015" s="141"/>
      <c r="D1015" s="141"/>
      <c r="E1015" s="141"/>
      <c r="F1015" s="141"/>
      <c r="G1015" s="141"/>
      <c r="H1015" s="141"/>
      <c r="I1015" s="141"/>
      <c r="J1015" s="141"/>
      <c r="K1015" s="141"/>
      <c r="L1015" s="141"/>
      <c r="M1015" s="141"/>
      <c r="N1015" s="141"/>
      <c r="O1015" s="141"/>
      <c r="P1015" s="141"/>
      <c r="Q1015" s="141"/>
      <c r="R1015" s="141"/>
      <c r="S1015" s="141"/>
      <c r="T1015" s="141"/>
      <c r="U1015" s="141"/>
      <c r="V1015" s="141"/>
      <c r="W1015" s="141"/>
      <c r="X1015" s="141"/>
      <c r="Y1015" s="141"/>
      <c r="Z1015" s="141"/>
    </row>
    <row r="1016" spans="1:26" ht="15" thickBot="1" x14ac:dyDescent="0.35">
      <c r="A1016" s="141"/>
      <c r="B1016" s="141"/>
      <c r="C1016" s="141"/>
      <c r="D1016" s="141"/>
      <c r="E1016" s="141"/>
      <c r="F1016" s="141"/>
      <c r="G1016" s="141"/>
      <c r="H1016" s="141"/>
      <c r="I1016" s="141"/>
      <c r="J1016" s="141"/>
      <c r="K1016" s="141"/>
      <c r="L1016" s="141"/>
      <c r="M1016" s="141"/>
      <c r="N1016" s="141"/>
      <c r="O1016" s="141"/>
      <c r="P1016" s="141"/>
      <c r="Q1016" s="141"/>
      <c r="R1016" s="141"/>
      <c r="S1016" s="141"/>
      <c r="T1016" s="141"/>
      <c r="U1016" s="141"/>
      <c r="V1016" s="141"/>
      <c r="W1016" s="141"/>
      <c r="X1016" s="141"/>
      <c r="Y1016" s="141"/>
      <c r="Z1016" s="141"/>
    </row>
    <row r="1017" spans="1:26" ht="15" thickBot="1" x14ac:dyDescent="0.35">
      <c r="A1017" s="141"/>
      <c r="B1017" s="141"/>
      <c r="C1017" s="141"/>
      <c r="D1017" s="141"/>
      <c r="E1017" s="141"/>
      <c r="F1017" s="141"/>
      <c r="G1017" s="141"/>
      <c r="H1017" s="141"/>
      <c r="I1017" s="141"/>
      <c r="J1017" s="141"/>
      <c r="K1017" s="141"/>
      <c r="L1017" s="141"/>
      <c r="M1017" s="141"/>
      <c r="N1017" s="141"/>
      <c r="O1017" s="141"/>
      <c r="P1017" s="141"/>
      <c r="Q1017" s="141"/>
      <c r="R1017" s="141"/>
      <c r="S1017" s="141"/>
      <c r="T1017" s="141"/>
      <c r="U1017" s="141"/>
      <c r="V1017" s="141"/>
      <c r="W1017" s="141"/>
      <c r="X1017" s="141"/>
      <c r="Y1017" s="141"/>
      <c r="Z1017" s="141"/>
    </row>
    <row r="1018" spans="1:26" ht="15" thickBot="1" x14ac:dyDescent="0.35">
      <c r="A1018" s="141"/>
      <c r="B1018" s="141"/>
      <c r="C1018" s="141"/>
      <c r="D1018" s="141"/>
      <c r="E1018" s="141"/>
      <c r="F1018" s="141"/>
      <c r="G1018" s="141"/>
      <c r="H1018" s="141"/>
      <c r="I1018" s="141"/>
      <c r="J1018" s="141"/>
      <c r="K1018" s="141"/>
      <c r="L1018" s="141"/>
      <c r="M1018" s="141"/>
      <c r="N1018" s="141"/>
      <c r="O1018" s="141"/>
      <c r="P1018" s="141"/>
      <c r="Q1018" s="141"/>
      <c r="R1018" s="141"/>
      <c r="S1018" s="141"/>
      <c r="T1018" s="141"/>
      <c r="U1018" s="141"/>
      <c r="V1018" s="141"/>
      <c r="W1018" s="141"/>
      <c r="X1018" s="141"/>
      <c r="Y1018" s="141"/>
      <c r="Z1018" s="141"/>
    </row>
    <row r="1019" spans="1:26" ht="15" thickBot="1" x14ac:dyDescent="0.35">
      <c r="A1019" s="141"/>
      <c r="B1019" s="141"/>
      <c r="C1019" s="141"/>
      <c r="D1019" s="141"/>
      <c r="E1019" s="141"/>
      <c r="F1019" s="141"/>
      <c r="G1019" s="141"/>
      <c r="H1019" s="141"/>
      <c r="I1019" s="141"/>
      <c r="J1019" s="141"/>
      <c r="K1019" s="141"/>
      <c r="L1019" s="141"/>
      <c r="M1019" s="141"/>
      <c r="N1019" s="141"/>
      <c r="O1019" s="141"/>
      <c r="P1019" s="141"/>
      <c r="Q1019" s="141"/>
      <c r="R1019" s="141"/>
      <c r="S1019" s="141"/>
      <c r="T1019" s="141"/>
      <c r="U1019" s="141"/>
      <c r="V1019" s="141"/>
      <c r="W1019" s="141"/>
      <c r="X1019" s="141"/>
      <c r="Y1019" s="141"/>
      <c r="Z1019" s="141"/>
    </row>
    <row r="1020" spans="1:26" ht="15" thickBot="1" x14ac:dyDescent="0.35">
      <c r="A1020" s="141"/>
      <c r="B1020" s="141"/>
      <c r="C1020" s="141"/>
      <c r="D1020" s="141"/>
      <c r="E1020" s="141"/>
      <c r="F1020" s="141"/>
      <c r="G1020" s="141"/>
      <c r="H1020" s="141"/>
      <c r="I1020" s="141"/>
      <c r="J1020" s="141"/>
      <c r="K1020" s="141"/>
      <c r="L1020" s="141"/>
      <c r="M1020" s="141"/>
      <c r="N1020" s="141"/>
      <c r="O1020" s="141"/>
      <c r="P1020" s="141"/>
      <c r="Q1020" s="141"/>
      <c r="R1020" s="141"/>
      <c r="S1020" s="141"/>
      <c r="T1020" s="141"/>
      <c r="U1020" s="141"/>
      <c r="V1020" s="141"/>
      <c r="W1020" s="141"/>
      <c r="X1020" s="141"/>
      <c r="Y1020" s="141"/>
      <c r="Z1020" s="141"/>
    </row>
    <row r="1021" spans="1:26" ht="15" thickBot="1" x14ac:dyDescent="0.35">
      <c r="A1021" s="141"/>
      <c r="B1021" s="141"/>
      <c r="C1021" s="141"/>
      <c r="D1021" s="141"/>
      <c r="E1021" s="141"/>
      <c r="F1021" s="141"/>
      <c r="G1021" s="141"/>
      <c r="H1021" s="141"/>
      <c r="I1021" s="141"/>
      <c r="J1021" s="141"/>
      <c r="K1021" s="141"/>
      <c r="L1021" s="141"/>
      <c r="M1021" s="141"/>
      <c r="N1021" s="141"/>
      <c r="O1021" s="141"/>
      <c r="P1021" s="141"/>
      <c r="Q1021" s="141"/>
      <c r="R1021" s="141"/>
      <c r="S1021" s="141"/>
      <c r="T1021" s="141"/>
      <c r="U1021" s="141"/>
      <c r="V1021" s="141"/>
      <c r="W1021" s="141"/>
      <c r="X1021" s="141"/>
      <c r="Y1021" s="141"/>
      <c r="Z1021" s="141"/>
    </row>
    <row r="1022" spans="1:26" ht="15" thickBot="1" x14ac:dyDescent="0.35">
      <c r="A1022" s="141"/>
      <c r="B1022" s="141"/>
      <c r="C1022" s="141"/>
      <c r="D1022" s="141"/>
      <c r="E1022" s="141"/>
      <c r="F1022" s="141"/>
      <c r="G1022" s="141"/>
      <c r="H1022" s="141"/>
      <c r="I1022" s="141"/>
      <c r="J1022" s="141"/>
      <c r="K1022" s="141"/>
      <c r="L1022" s="141"/>
      <c r="M1022" s="141"/>
      <c r="N1022" s="141"/>
      <c r="O1022" s="141"/>
      <c r="P1022" s="141"/>
      <c r="Q1022" s="141"/>
      <c r="R1022" s="141"/>
      <c r="S1022" s="141"/>
      <c r="T1022" s="141"/>
      <c r="U1022" s="141"/>
      <c r="V1022" s="141"/>
      <c r="W1022" s="141"/>
      <c r="X1022" s="141"/>
      <c r="Y1022" s="141"/>
      <c r="Z1022" s="141"/>
    </row>
    <row r="1023" spans="1:26" ht="15" thickBot="1" x14ac:dyDescent="0.35">
      <c r="A1023" s="141"/>
      <c r="B1023" s="141"/>
      <c r="C1023" s="141"/>
      <c r="D1023" s="141"/>
      <c r="E1023" s="141"/>
      <c r="F1023" s="141"/>
      <c r="G1023" s="141"/>
      <c r="H1023" s="141"/>
      <c r="I1023" s="141"/>
      <c r="J1023" s="141"/>
      <c r="K1023" s="141"/>
      <c r="L1023" s="141"/>
      <c r="M1023" s="141"/>
      <c r="N1023" s="141"/>
      <c r="O1023" s="141"/>
      <c r="P1023" s="141"/>
      <c r="Q1023" s="141"/>
      <c r="R1023" s="141"/>
      <c r="S1023" s="141"/>
      <c r="T1023" s="141"/>
      <c r="U1023" s="141"/>
      <c r="V1023" s="141"/>
      <c r="W1023" s="141"/>
      <c r="X1023" s="141"/>
      <c r="Y1023" s="141"/>
      <c r="Z1023" s="141"/>
    </row>
    <row r="1024" spans="1:26" ht="15" thickBot="1" x14ac:dyDescent="0.35">
      <c r="A1024" s="141"/>
      <c r="B1024" s="141"/>
      <c r="C1024" s="141"/>
      <c r="D1024" s="141"/>
      <c r="E1024" s="141"/>
      <c r="F1024" s="141"/>
      <c r="G1024" s="141"/>
      <c r="H1024" s="141"/>
      <c r="I1024" s="141"/>
      <c r="J1024" s="141"/>
      <c r="K1024" s="141"/>
      <c r="L1024" s="141"/>
      <c r="M1024" s="141"/>
      <c r="N1024" s="141"/>
      <c r="O1024" s="141"/>
      <c r="P1024" s="141"/>
      <c r="Q1024" s="141"/>
      <c r="R1024" s="141"/>
      <c r="S1024" s="141"/>
      <c r="T1024" s="141"/>
      <c r="U1024" s="141"/>
      <c r="V1024" s="141"/>
      <c r="W1024" s="141"/>
      <c r="X1024" s="141"/>
      <c r="Y1024" s="141"/>
      <c r="Z1024" s="141"/>
    </row>
    <row r="1025" spans="1:26" ht="15" thickBot="1" x14ac:dyDescent="0.35">
      <c r="A1025" s="141"/>
      <c r="B1025" s="141"/>
      <c r="C1025" s="141"/>
      <c r="D1025" s="141"/>
      <c r="E1025" s="141"/>
      <c r="F1025" s="141"/>
      <c r="G1025" s="141"/>
      <c r="H1025" s="141"/>
      <c r="I1025" s="141"/>
      <c r="J1025" s="141"/>
      <c r="K1025" s="141"/>
      <c r="L1025" s="141"/>
      <c r="M1025" s="141"/>
      <c r="N1025" s="141"/>
      <c r="O1025" s="141"/>
      <c r="P1025" s="141"/>
      <c r="Q1025" s="141"/>
      <c r="R1025" s="141"/>
      <c r="S1025" s="141"/>
      <c r="T1025" s="141"/>
      <c r="U1025" s="141"/>
      <c r="V1025" s="141"/>
      <c r="W1025" s="141"/>
      <c r="X1025" s="141"/>
      <c r="Y1025" s="141"/>
      <c r="Z1025" s="141"/>
    </row>
    <row r="1026" spans="1:26" ht="15" thickBot="1" x14ac:dyDescent="0.35">
      <c r="A1026" s="141"/>
      <c r="B1026" s="141"/>
      <c r="C1026" s="141"/>
      <c r="D1026" s="141"/>
      <c r="E1026" s="141"/>
      <c r="F1026" s="141"/>
      <c r="G1026" s="141"/>
      <c r="H1026" s="141"/>
      <c r="I1026" s="141"/>
      <c r="J1026" s="141"/>
      <c r="K1026" s="141"/>
      <c r="L1026" s="141"/>
      <c r="M1026" s="141"/>
      <c r="N1026" s="141"/>
      <c r="O1026" s="141"/>
      <c r="P1026" s="141"/>
      <c r="Q1026" s="141"/>
      <c r="R1026" s="141"/>
      <c r="S1026" s="141"/>
      <c r="T1026" s="141"/>
      <c r="U1026" s="141"/>
      <c r="V1026" s="141"/>
      <c r="W1026" s="141"/>
      <c r="X1026" s="141"/>
      <c r="Y1026" s="141"/>
      <c r="Z1026" s="141"/>
    </row>
    <row r="1027" spans="1:26" ht="15" thickBot="1" x14ac:dyDescent="0.35">
      <c r="A1027" s="141"/>
      <c r="B1027" s="141"/>
      <c r="C1027" s="141"/>
      <c r="D1027" s="141"/>
      <c r="E1027" s="141"/>
      <c r="F1027" s="141"/>
      <c r="G1027" s="141"/>
      <c r="H1027" s="141"/>
      <c r="I1027" s="141"/>
      <c r="J1027" s="141"/>
      <c r="K1027" s="141"/>
      <c r="L1027" s="141"/>
      <c r="M1027" s="141"/>
      <c r="N1027" s="141"/>
      <c r="O1027" s="141"/>
      <c r="P1027" s="141"/>
      <c r="Q1027" s="141"/>
      <c r="R1027" s="141"/>
      <c r="S1027" s="141"/>
      <c r="T1027" s="141"/>
      <c r="U1027" s="141"/>
      <c r="V1027" s="141"/>
      <c r="W1027" s="141"/>
      <c r="X1027" s="141"/>
      <c r="Y1027" s="141"/>
      <c r="Z1027" s="141"/>
    </row>
    <row r="1028" spans="1:26" ht="15" thickBot="1" x14ac:dyDescent="0.35">
      <c r="A1028" s="141"/>
      <c r="B1028" s="141"/>
      <c r="C1028" s="141"/>
      <c r="D1028" s="141"/>
      <c r="E1028" s="141"/>
      <c r="F1028" s="141"/>
      <c r="G1028" s="141"/>
      <c r="H1028" s="141"/>
      <c r="I1028" s="141"/>
      <c r="J1028" s="141"/>
      <c r="K1028" s="141"/>
      <c r="L1028" s="141"/>
      <c r="M1028" s="141"/>
      <c r="N1028" s="141"/>
      <c r="O1028" s="141"/>
      <c r="P1028" s="141"/>
      <c r="Q1028" s="141"/>
      <c r="R1028" s="141"/>
      <c r="S1028" s="141"/>
      <c r="T1028" s="141"/>
      <c r="U1028" s="141"/>
      <c r="V1028" s="141"/>
      <c r="W1028" s="141"/>
      <c r="X1028" s="141"/>
      <c r="Y1028" s="141"/>
      <c r="Z1028" s="141"/>
    </row>
    <row r="1029" spans="1:26" ht="15" thickBot="1" x14ac:dyDescent="0.35">
      <c r="A1029" s="141"/>
      <c r="B1029" s="141"/>
      <c r="C1029" s="141"/>
      <c r="D1029" s="141"/>
      <c r="E1029" s="141"/>
      <c r="F1029" s="141"/>
      <c r="G1029" s="141"/>
      <c r="H1029" s="141"/>
      <c r="I1029" s="141"/>
      <c r="J1029" s="141"/>
      <c r="K1029" s="141"/>
      <c r="L1029" s="141"/>
      <c r="M1029" s="141"/>
      <c r="N1029" s="141"/>
      <c r="O1029" s="141"/>
      <c r="P1029" s="141"/>
      <c r="Q1029" s="141"/>
      <c r="R1029" s="141"/>
      <c r="S1029" s="141"/>
      <c r="T1029" s="141"/>
      <c r="U1029" s="141"/>
      <c r="V1029" s="141"/>
      <c r="W1029" s="141"/>
      <c r="X1029" s="141"/>
      <c r="Y1029" s="141"/>
      <c r="Z1029" s="141"/>
    </row>
    <row r="1030" spans="1:26" ht="15" thickBot="1" x14ac:dyDescent="0.35">
      <c r="A1030" s="141"/>
      <c r="B1030" s="141"/>
      <c r="C1030" s="141"/>
      <c r="D1030" s="141"/>
      <c r="E1030" s="141"/>
      <c r="F1030" s="141"/>
      <c r="G1030" s="141"/>
      <c r="H1030" s="141"/>
      <c r="I1030" s="141"/>
      <c r="J1030" s="141"/>
      <c r="K1030" s="141"/>
      <c r="L1030" s="141"/>
      <c r="M1030" s="141"/>
      <c r="N1030" s="141"/>
      <c r="O1030" s="141"/>
      <c r="P1030" s="141"/>
      <c r="Q1030" s="141"/>
      <c r="R1030" s="141"/>
      <c r="S1030" s="141"/>
      <c r="T1030" s="141"/>
      <c r="U1030" s="141"/>
      <c r="V1030" s="141"/>
      <c r="W1030" s="141"/>
      <c r="X1030" s="141"/>
      <c r="Y1030" s="141"/>
      <c r="Z1030" s="141"/>
    </row>
    <row r="1031" spans="1:26" ht="15" thickBot="1" x14ac:dyDescent="0.35">
      <c r="A1031" s="141"/>
      <c r="B1031" s="141"/>
      <c r="C1031" s="141"/>
      <c r="D1031" s="141"/>
      <c r="E1031" s="141"/>
      <c r="F1031" s="141"/>
      <c r="G1031" s="141"/>
      <c r="H1031" s="141"/>
      <c r="I1031" s="141"/>
      <c r="J1031" s="141"/>
      <c r="K1031" s="141"/>
      <c r="L1031" s="141"/>
      <c r="M1031" s="141"/>
      <c r="N1031" s="141"/>
      <c r="O1031" s="141"/>
      <c r="P1031" s="141"/>
      <c r="Q1031" s="141"/>
      <c r="R1031" s="141"/>
      <c r="S1031" s="141"/>
      <c r="T1031" s="141"/>
      <c r="U1031" s="141"/>
      <c r="V1031" s="141"/>
      <c r="W1031" s="141"/>
      <c r="X1031" s="141"/>
      <c r="Y1031" s="141"/>
      <c r="Z1031" s="141"/>
    </row>
    <row r="1032" spans="1:26" ht="15" thickBot="1" x14ac:dyDescent="0.35">
      <c r="A1032" s="141"/>
      <c r="B1032" s="141"/>
      <c r="C1032" s="141"/>
      <c r="D1032" s="141"/>
      <c r="E1032" s="141"/>
      <c r="F1032" s="141"/>
      <c r="G1032" s="141"/>
      <c r="H1032" s="141"/>
      <c r="I1032" s="141"/>
      <c r="J1032" s="141"/>
      <c r="K1032" s="141"/>
      <c r="L1032" s="141"/>
      <c r="M1032" s="141"/>
      <c r="N1032" s="141"/>
      <c r="O1032" s="141"/>
      <c r="P1032" s="141"/>
      <c r="Q1032" s="141"/>
      <c r="R1032" s="141"/>
      <c r="S1032" s="141"/>
      <c r="T1032" s="141"/>
      <c r="U1032" s="141"/>
      <c r="V1032" s="141"/>
      <c r="W1032" s="141"/>
      <c r="X1032" s="141"/>
      <c r="Y1032" s="141"/>
      <c r="Z1032" s="141"/>
    </row>
    <row r="1033" spans="1:26" ht="15" thickBot="1" x14ac:dyDescent="0.35">
      <c r="A1033" s="141"/>
      <c r="B1033" s="141"/>
      <c r="C1033" s="141"/>
      <c r="D1033" s="141"/>
      <c r="E1033" s="141"/>
      <c r="F1033" s="141"/>
      <c r="G1033" s="141"/>
      <c r="H1033" s="141"/>
      <c r="I1033" s="141"/>
      <c r="J1033" s="141"/>
      <c r="K1033" s="141"/>
      <c r="L1033" s="141"/>
      <c r="M1033" s="141"/>
      <c r="N1033" s="141"/>
      <c r="O1033" s="141"/>
      <c r="P1033" s="141"/>
      <c r="Q1033" s="141"/>
      <c r="R1033" s="141"/>
      <c r="S1033" s="141"/>
      <c r="T1033" s="141"/>
      <c r="U1033" s="141"/>
      <c r="V1033" s="141"/>
      <c r="W1033" s="141"/>
      <c r="X1033" s="141"/>
      <c r="Y1033" s="141"/>
      <c r="Z1033" s="141"/>
    </row>
    <row r="1034" spans="1:26" ht="15" thickBot="1" x14ac:dyDescent="0.35">
      <c r="A1034" s="141"/>
      <c r="B1034" s="141"/>
      <c r="C1034" s="141"/>
      <c r="D1034" s="141"/>
      <c r="E1034" s="141"/>
      <c r="F1034" s="141"/>
      <c r="G1034" s="141"/>
      <c r="H1034" s="141"/>
      <c r="I1034" s="141"/>
      <c r="J1034" s="141"/>
      <c r="K1034" s="141"/>
      <c r="L1034" s="141"/>
      <c r="M1034" s="141"/>
      <c r="N1034" s="141"/>
      <c r="O1034" s="141"/>
      <c r="P1034" s="141"/>
      <c r="Q1034" s="141"/>
      <c r="R1034" s="141"/>
      <c r="S1034" s="141"/>
      <c r="T1034" s="141"/>
      <c r="U1034" s="141"/>
      <c r="V1034" s="141"/>
      <c r="W1034" s="141"/>
      <c r="X1034" s="141"/>
      <c r="Y1034" s="141"/>
      <c r="Z1034" s="141"/>
    </row>
  </sheetData>
  <autoFilter ref="C4:H89" xr:uid="{E7EDF139-C3D2-4064-B4DC-B7C6C1CB05D3}">
    <filterColumn colId="2">
      <filters>
        <filter val="R$ 0,01"/>
        <filter val="R$ 0,06"/>
        <filter val="R$ 0,07"/>
        <filter val="R$ 0,12"/>
        <filter val="R$ 0,23"/>
        <filter val="R$ 0,24"/>
        <filter val="R$ 0,58"/>
        <filter val="R$ 0,78"/>
        <filter val="R$ 0,90"/>
        <filter val="R$ 0,96"/>
        <filter val="R$ 1,16"/>
        <filter val="R$ 1,60"/>
        <filter val="R$ 1,63"/>
        <filter val="R$ 1.813,63"/>
        <filter val="R$ 11,23"/>
        <filter val="R$ 113,45"/>
        <filter val="R$ 13,87"/>
        <filter val="R$ 13.260,54"/>
        <filter val="R$ 15,92"/>
        <filter val="R$ 156,43"/>
        <filter val="R$ 16,21"/>
        <filter val="R$ 166,13"/>
        <filter val="R$ 17,13"/>
        <filter val="R$ 17,51"/>
        <filter val="R$ 17,86"/>
        <filter val="R$ 18,82"/>
        <filter val="R$ 2,14"/>
        <filter val="R$ 2,32"/>
        <filter val="R$ 2,68"/>
        <filter val="R$ 20,79"/>
        <filter val="R$ 200,37"/>
        <filter val="R$ 214,23"/>
        <filter val="R$ 223,36"/>
        <filter val="R$ 244,78"/>
        <filter val="R$ 244,89"/>
        <filter val="R$ 258,65"/>
        <filter val="R$ 26,10"/>
        <filter val="R$ 268,14"/>
        <filter val="R$ 268,67"/>
        <filter val="R$ 28,29"/>
        <filter val="R$ 3,33"/>
        <filter val="R$ 3,44"/>
        <filter val="R$ 3,46"/>
        <filter val="R$ 3,95"/>
        <filter val="R$ 353,45"/>
        <filter val="R$ 359,01"/>
        <filter val="R$ 4,39"/>
        <filter val="R$ 4,62"/>
        <filter val="R$ 4.486,94"/>
        <filter val="R$ 41,48"/>
        <filter val="R$ 422,34"/>
        <filter val="R$ 44,52"/>
        <filter val="R$ 47,14"/>
        <filter val="R$ 5,15"/>
        <filter val="R$ 5,34"/>
        <filter val="R$ 5.095,62"/>
        <filter val="R$ 6,32"/>
        <filter val="R$ 6,65"/>
        <filter val="R$ 66.185,23"/>
        <filter val="R$ 7,09"/>
        <filter val="R$ 7,96"/>
        <filter val="R$ 8.101,29"/>
        <filter val="R$ 81,12"/>
        <filter val="R$ 849,08"/>
        <filter val="R$ 86,28"/>
        <filter val="R$ 9.911,52"/>
        <filter val="R$ 91,70"/>
        <filter val="R$ 91,98"/>
        <filter val="R$ 96,36"/>
        <filter val="VALOR COMISSÃO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F0479-46D4-45EB-A633-D3F8335A2B48}">
  <dimension ref="A1:H75"/>
  <sheetViews>
    <sheetView workbookViewId="0">
      <selection activeCell="H19" sqref="H18:J19"/>
    </sheetView>
  </sheetViews>
  <sheetFormatPr defaultRowHeight="14.4" x14ac:dyDescent="0.3"/>
  <cols>
    <col min="1" max="1" width="30.44140625" customWidth="1"/>
    <col min="2" max="2" width="37.77734375" customWidth="1"/>
    <col min="3" max="3" width="16.33203125" customWidth="1"/>
    <col min="4" max="4" width="38.109375" customWidth="1"/>
    <col min="5" max="8" width="16.33203125" customWidth="1"/>
  </cols>
  <sheetData>
    <row r="1" spans="1:8" ht="15" thickBot="1" x14ac:dyDescent="0.35">
      <c r="A1" s="111" t="s">
        <v>230</v>
      </c>
      <c r="B1" s="93" t="s">
        <v>559</v>
      </c>
      <c r="C1" s="93" t="s">
        <v>396</v>
      </c>
      <c r="D1" s="93" t="s">
        <v>384</v>
      </c>
      <c r="E1" s="93" t="s">
        <v>40</v>
      </c>
      <c r="F1" s="93" t="s">
        <v>88</v>
      </c>
      <c r="G1" s="93" t="s">
        <v>397</v>
      </c>
      <c r="H1" s="93" t="s">
        <v>1163</v>
      </c>
    </row>
    <row r="2" spans="1:8" ht="15" thickBot="1" x14ac:dyDescent="0.35">
      <c r="A2" s="356" t="s">
        <v>231</v>
      </c>
      <c r="B2" s="357" t="s">
        <v>97</v>
      </c>
      <c r="C2" s="358" t="s">
        <v>401</v>
      </c>
      <c r="D2" s="357">
        <v>71986399826</v>
      </c>
      <c r="E2" s="357" t="s">
        <v>98</v>
      </c>
      <c r="F2" s="359">
        <v>63.53</v>
      </c>
      <c r="G2" s="360"/>
      <c r="H2" s="107"/>
    </row>
    <row r="3" spans="1:8" ht="15" thickBot="1" x14ac:dyDescent="0.35">
      <c r="A3" s="116" t="s">
        <v>232</v>
      </c>
      <c r="B3" s="117" t="s">
        <v>99</v>
      </c>
      <c r="C3" s="118" t="s">
        <v>401</v>
      </c>
      <c r="D3" s="117">
        <v>71996808748</v>
      </c>
      <c r="E3" s="117" t="s">
        <v>98</v>
      </c>
      <c r="F3" s="361">
        <v>63.53</v>
      </c>
      <c r="G3" s="120"/>
      <c r="H3" s="120"/>
    </row>
    <row r="4" spans="1:8" ht="15" thickBot="1" x14ac:dyDescent="0.35">
      <c r="A4" s="112">
        <v>601</v>
      </c>
      <c r="B4" s="113" t="s">
        <v>560</v>
      </c>
      <c r="C4" s="107"/>
      <c r="D4" s="107"/>
      <c r="E4" s="113" t="s">
        <v>98</v>
      </c>
      <c r="F4" s="362">
        <v>24.05</v>
      </c>
      <c r="G4" s="107"/>
      <c r="H4" s="107"/>
    </row>
    <row r="5" spans="1:8" ht="15" thickBot="1" x14ac:dyDescent="0.35">
      <c r="A5" s="116">
        <v>604</v>
      </c>
      <c r="B5" s="117" t="s">
        <v>131</v>
      </c>
      <c r="C5" s="118" t="s">
        <v>401</v>
      </c>
      <c r="D5" s="120"/>
      <c r="E5" s="117" t="s">
        <v>98</v>
      </c>
      <c r="F5" s="117" t="s">
        <v>402</v>
      </c>
      <c r="G5" s="120"/>
      <c r="H5" s="120"/>
    </row>
    <row r="6" spans="1:8" ht="15" thickBot="1" x14ac:dyDescent="0.35">
      <c r="A6" s="112">
        <v>605</v>
      </c>
      <c r="B6" s="113" t="s">
        <v>102</v>
      </c>
      <c r="C6" s="114" t="s">
        <v>401</v>
      </c>
      <c r="D6" s="113">
        <v>71986813742</v>
      </c>
      <c r="E6" s="113" t="s">
        <v>98</v>
      </c>
      <c r="F6" s="363">
        <v>37.799999999999997</v>
      </c>
      <c r="G6" s="107"/>
      <c r="H6" s="107"/>
    </row>
    <row r="7" spans="1:8" ht="15" thickBot="1" x14ac:dyDescent="0.35">
      <c r="A7" s="116">
        <v>608</v>
      </c>
      <c r="B7" s="117" t="s">
        <v>103</v>
      </c>
      <c r="C7" s="106" t="s">
        <v>180</v>
      </c>
      <c r="D7" s="117" t="s">
        <v>408</v>
      </c>
      <c r="E7" s="117" t="s">
        <v>98</v>
      </c>
      <c r="F7" s="361">
        <v>47</v>
      </c>
      <c r="G7" s="120"/>
      <c r="H7" s="120"/>
    </row>
    <row r="8" spans="1:8" ht="15" thickBot="1" x14ac:dyDescent="0.35">
      <c r="A8" s="112">
        <v>611</v>
      </c>
      <c r="B8" s="113" t="s">
        <v>104</v>
      </c>
      <c r="C8" s="114" t="s">
        <v>401</v>
      </c>
      <c r="D8" s="113">
        <v>71986219300</v>
      </c>
      <c r="E8" s="113" t="s">
        <v>98</v>
      </c>
      <c r="F8" s="363">
        <v>38.76</v>
      </c>
      <c r="G8" s="107"/>
      <c r="H8" s="107"/>
    </row>
    <row r="9" spans="1:8" ht="15" thickBot="1" x14ac:dyDescent="0.35">
      <c r="A9" s="116">
        <v>612</v>
      </c>
      <c r="B9" s="117" t="s">
        <v>203</v>
      </c>
      <c r="C9" s="120"/>
      <c r="D9" s="120"/>
      <c r="E9" s="117" t="s">
        <v>98</v>
      </c>
      <c r="F9" s="361">
        <v>2.96</v>
      </c>
      <c r="G9" s="120"/>
      <c r="H9" s="120"/>
    </row>
    <row r="10" spans="1:8" ht="15" thickBot="1" x14ac:dyDescent="0.35">
      <c r="A10" s="112" t="s">
        <v>233</v>
      </c>
      <c r="B10" s="113" t="s">
        <v>89</v>
      </c>
      <c r="C10" s="114" t="s">
        <v>401</v>
      </c>
      <c r="D10" s="113">
        <v>71986016552</v>
      </c>
      <c r="E10" s="113" t="s">
        <v>90</v>
      </c>
      <c r="F10" s="364">
        <v>482.11</v>
      </c>
      <c r="G10" s="107"/>
      <c r="H10" s="107"/>
    </row>
    <row r="11" spans="1:8" ht="15" thickBot="1" x14ac:dyDescent="0.35">
      <c r="A11" s="116" t="s">
        <v>234</v>
      </c>
      <c r="B11" s="117" t="s">
        <v>409</v>
      </c>
      <c r="C11" s="118" t="s">
        <v>401</v>
      </c>
      <c r="D11" s="117">
        <v>71988846224</v>
      </c>
      <c r="E11" s="117" t="s">
        <v>90</v>
      </c>
      <c r="F11" s="361">
        <v>482.11</v>
      </c>
      <c r="G11" s="120"/>
      <c r="H11" s="120"/>
    </row>
    <row r="12" spans="1:8" ht="15" thickBot="1" x14ac:dyDescent="0.35">
      <c r="A12" s="112">
        <v>5101</v>
      </c>
      <c r="B12" s="113" t="s">
        <v>92</v>
      </c>
      <c r="C12" s="114" t="s">
        <v>401</v>
      </c>
      <c r="D12" s="113">
        <v>71986048550</v>
      </c>
      <c r="E12" s="113" t="s">
        <v>90</v>
      </c>
      <c r="F12" s="363">
        <v>1.99</v>
      </c>
      <c r="G12" s="107"/>
      <c r="H12" s="107"/>
    </row>
    <row r="13" spans="1:8" ht="15" thickBot="1" x14ac:dyDescent="0.35">
      <c r="A13" s="116">
        <v>5102</v>
      </c>
      <c r="B13" s="117" t="s">
        <v>207</v>
      </c>
      <c r="C13" s="120"/>
      <c r="D13" s="120"/>
      <c r="E13" s="117" t="s">
        <v>857</v>
      </c>
      <c r="F13" s="361">
        <v>17.77</v>
      </c>
      <c r="G13" s="120"/>
      <c r="H13" s="120"/>
    </row>
    <row r="14" spans="1:8" ht="15" thickBot="1" x14ac:dyDescent="0.35">
      <c r="A14" s="112">
        <v>5103</v>
      </c>
      <c r="B14" s="113" t="s">
        <v>94</v>
      </c>
      <c r="C14" s="114" t="s">
        <v>401</v>
      </c>
      <c r="D14" s="107"/>
      <c r="E14" s="113" t="s">
        <v>90</v>
      </c>
      <c r="F14" s="363">
        <v>234.36</v>
      </c>
      <c r="G14" s="107"/>
      <c r="H14" s="107"/>
    </row>
    <row r="15" spans="1:8" ht="15" thickBot="1" x14ac:dyDescent="0.35">
      <c r="A15" s="116">
        <v>5104</v>
      </c>
      <c r="B15" s="117" t="s">
        <v>198</v>
      </c>
      <c r="C15" s="118" t="s">
        <v>401</v>
      </c>
      <c r="D15" s="120"/>
      <c r="E15" s="117" t="s">
        <v>90</v>
      </c>
      <c r="F15" s="361">
        <v>471.28</v>
      </c>
      <c r="G15" s="120"/>
      <c r="H15" s="120"/>
    </row>
    <row r="16" spans="1:8" ht="15" thickBot="1" x14ac:dyDescent="0.35">
      <c r="A16" s="112">
        <v>5105</v>
      </c>
      <c r="B16" s="365" t="s">
        <v>1379</v>
      </c>
      <c r="C16" s="114" t="s">
        <v>401</v>
      </c>
      <c r="D16" s="107"/>
      <c r="E16" s="113" t="s">
        <v>90</v>
      </c>
      <c r="F16" s="363">
        <v>195.94</v>
      </c>
      <c r="G16" s="107"/>
      <c r="H16" s="107"/>
    </row>
    <row r="17" spans="1:8" ht="15" thickBot="1" x14ac:dyDescent="0.35">
      <c r="A17" s="116">
        <v>5106</v>
      </c>
      <c r="B17" s="117" t="s">
        <v>858</v>
      </c>
      <c r="C17" s="129" t="s">
        <v>171</v>
      </c>
      <c r="D17" s="117">
        <v>3887948521</v>
      </c>
      <c r="E17" s="117" t="s">
        <v>859</v>
      </c>
      <c r="F17" s="361">
        <v>42.89</v>
      </c>
      <c r="G17" s="120"/>
      <c r="H17" s="120"/>
    </row>
    <row r="18" spans="1:8" ht="15" thickBot="1" x14ac:dyDescent="0.35">
      <c r="A18" s="112" t="s">
        <v>235</v>
      </c>
      <c r="B18" s="113" t="s">
        <v>105</v>
      </c>
      <c r="C18" s="114" t="s">
        <v>401</v>
      </c>
      <c r="D18" s="113">
        <v>71985383005</v>
      </c>
      <c r="E18" s="113" t="s">
        <v>106</v>
      </c>
      <c r="F18" s="363">
        <v>196.56</v>
      </c>
      <c r="G18" s="107"/>
      <c r="H18" s="107"/>
    </row>
    <row r="19" spans="1:8" ht="15" thickBot="1" x14ac:dyDescent="0.35">
      <c r="A19" s="116" t="s">
        <v>236</v>
      </c>
      <c r="B19" s="117" t="s">
        <v>211</v>
      </c>
      <c r="C19" s="129" t="s">
        <v>171</v>
      </c>
      <c r="D19" s="117">
        <v>72632275504</v>
      </c>
      <c r="E19" s="117" t="s">
        <v>106</v>
      </c>
      <c r="F19" s="361">
        <v>196.56</v>
      </c>
      <c r="G19" s="120"/>
      <c r="H19" s="120"/>
    </row>
    <row r="20" spans="1:8" ht="15" thickBot="1" x14ac:dyDescent="0.35">
      <c r="A20" s="112">
        <v>5202</v>
      </c>
      <c r="B20" s="113" t="s">
        <v>108</v>
      </c>
      <c r="C20" s="114" t="s">
        <v>401</v>
      </c>
      <c r="D20" s="113">
        <v>71988543278</v>
      </c>
      <c r="E20" s="113" t="s">
        <v>106</v>
      </c>
      <c r="F20" s="363">
        <v>20.92</v>
      </c>
      <c r="G20" s="107"/>
      <c r="H20" s="107"/>
    </row>
    <row r="21" spans="1:8" ht="15" thickBot="1" x14ac:dyDescent="0.35">
      <c r="A21" s="116">
        <v>5203</v>
      </c>
      <c r="B21" s="117" t="s">
        <v>563</v>
      </c>
      <c r="C21" s="129" t="s">
        <v>171</v>
      </c>
      <c r="D21" s="120"/>
      <c r="E21" s="117" t="s">
        <v>106</v>
      </c>
      <c r="F21" s="361">
        <v>183.17</v>
      </c>
      <c r="G21" s="120"/>
      <c r="H21" s="120"/>
    </row>
    <row r="22" spans="1:8" ht="15" thickBot="1" x14ac:dyDescent="0.35">
      <c r="A22" s="112">
        <v>5204</v>
      </c>
      <c r="B22" s="113" t="s">
        <v>110</v>
      </c>
      <c r="C22" s="114" t="s">
        <v>401</v>
      </c>
      <c r="D22" s="107"/>
      <c r="E22" s="113" t="s">
        <v>106</v>
      </c>
      <c r="F22" s="363">
        <v>111.6</v>
      </c>
      <c r="G22" s="107"/>
      <c r="H22" s="107"/>
    </row>
    <row r="23" spans="1:8" ht="15" thickBot="1" x14ac:dyDescent="0.35">
      <c r="A23" s="116">
        <v>5205</v>
      </c>
      <c r="B23" s="117" t="s">
        <v>111</v>
      </c>
      <c r="C23" s="118" t="s">
        <v>401</v>
      </c>
      <c r="D23" s="117">
        <v>71988145389</v>
      </c>
      <c r="E23" s="117" t="s">
        <v>106</v>
      </c>
      <c r="F23" s="361">
        <v>77.41</v>
      </c>
      <c r="G23" s="120"/>
      <c r="H23" s="120"/>
    </row>
    <row r="24" spans="1:8" ht="15" thickBot="1" x14ac:dyDescent="0.35">
      <c r="A24" s="112" t="s">
        <v>237</v>
      </c>
      <c r="B24" s="113" t="s">
        <v>112</v>
      </c>
      <c r="C24" s="138" t="s">
        <v>171</v>
      </c>
      <c r="D24" s="207">
        <v>3201968528</v>
      </c>
      <c r="E24" s="113" t="s">
        <v>113</v>
      </c>
      <c r="F24" s="363">
        <v>361.52</v>
      </c>
      <c r="G24" s="107"/>
      <c r="H24" s="107"/>
    </row>
    <row r="25" spans="1:8" ht="15" thickBot="1" x14ac:dyDescent="0.35">
      <c r="A25" s="116" t="s">
        <v>238</v>
      </c>
      <c r="B25" s="117" t="s">
        <v>114</v>
      </c>
      <c r="C25" s="129" t="s">
        <v>171</v>
      </c>
      <c r="D25" s="117">
        <v>38480506504</v>
      </c>
      <c r="E25" s="117" t="s">
        <v>113</v>
      </c>
      <c r="F25" s="361">
        <v>361.52</v>
      </c>
      <c r="G25" s="120"/>
      <c r="H25" s="120"/>
    </row>
    <row r="26" spans="1:8" ht="15" thickBot="1" x14ac:dyDescent="0.35">
      <c r="A26" s="112">
        <v>6201</v>
      </c>
      <c r="B26" s="113" t="s">
        <v>115</v>
      </c>
      <c r="C26" s="114" t="s">
        <v>401</v>
      </c>
      <c r="D26" s="113">
        <v>71993582915</v>
      </c>
      <c r="E26" s="113" t="s">
        <v>113</v>
      </c>
      <c r="F26" s="363">
        <v>247.89</v>
      </c>
      <c r="G26" s="107"/>
      <c r="H26" s="107"/>
    </row>
    <row r="27" spans="1:8" ht="15" thickBot="1" x14ac:dyDescent="0.35">
      <c r="A27" s="116">
        <v>6202</v>
      </c>
      <c r="B27" s="117" t="s">
        <v>1380</v>
      </c>
      <c r="C27" s="129" t="s">
        <v>171</v>
      </c>
      <c r="D27" s="117">
        <v>37033760582</v>
      </c>
      <c r="E27" s="117" t="s">
        <v>113</v>
      </c>
      <c r="F27" s="361">
        <v>83.6</v>
      </c>
      <c r="G27" s="120"/>
      <c r="H27" s="120"/>
    </row>
    <row r="28" spans="1:8" ht="15" thickBot="1" x14ac:dyDescent="0.35">
      <c r="A28" s="112">
        <v>6203</v>
      </c>
      <c r="B28" s="113" t="s">
        <v>117</v>
      </c>
      <c r="C28" s="98" t="s">
        <v>180</v>
      </c>
      <c r="D28" s="113" t="s">
        <v>410</v>
      </c>
      <c r="E28" s="113" t="s">
        <v>113</v>
      </c>
      <c r="F28" s="363">
        <v>71.62</v>
      </c>
      <c r="G28" s="107"/>
      <c r="H28" s="107"/>
    </row>
    <row r="29" spans="1:8" ht="15" thickBot="1" x14ac:dyDescent="0.35">
      <c r="A29" s="116">
        <v>6204</v>
      </c>
      <c r="B29" s="117" t="s">
        <v>118</v>
      </c>
      <c r="C29" s="118" t="s">
        <v>401</v>
      </c>
      <c r="D29" s="117">
        <v>71993462654</v>
      </c>
      <c r="E29" s="117" t="s">
        <v>113</v>
      </c>
      <c r="F29" s="361">
        <v>68.33</v>
      </c>
      <c r="G29" s="120"/>
      <c r="H29" s="120"/>
    </row>
    <row r="30" spans="1:8" ht="15" thickBot="1" x14ac:dyDescent="0.35">
      <c r="A30" s="112">
        <v>6206</v>
      </c>
      <c r="B30" s="107"/>
      <c r="C30" s="107"/>
      <c r="D30" s="107"/>
      <c r="E30" s="107"/>
      <c r="F30" s="363">
        <v>1.06</v>
      </c>
      <c r="G30" s="107"/>
      <c r="H30" s="107"/>
    </row>
    <row r="31" spans="1:8" ht="15" thickBot="1" x14ac:dyDescent="0.35">
      <c r="A31" s="116">
        <v>6207</v>
      </c>
      <c r="B31" s="117" t="s">
        <v>119</v>
      </c>
      <c r="C31" s="118" t="s">
        <v>401</v>
      </c>
      <c r="D31" s="117">
        <v>71986148544</v>
      </c>
      <c r="E31" s="117" t="s">
        <v>113</v>
      </c>
      <c r="F31" s="361">
        <v>192.16</v>
      </c>
      <c r="G31" s="120"/>
      <c r="H31" s="120"/>
    </row>
    <row r="32" spans="1:8" ht="15" thickBot="1" x14ac:dyDescent="0.35">
      <c r="A32" s="112">
        <v>6209</v>
      </c>
      <c r="B32" s="113" t="s">
        <v>564</v>
      </c>
      <c r="C32" s="114" t="s">
        <v>401</v>
      </c>
      <c r="D32" s="113">
        <v>71986206700</v>
      </c>
      <c r="E32" s="113" t="s">
        <v>113</v>
      </c>
      <c r="F32" s="363">
        <v>58.37</v>
      </c>
      <c r="G32" s="107"/>
      <c r="H32" s="107"/>
    </row>
    <row r="33" spans="1:8" ht="15" thickBot="1" x14ac:dyDescent="0.35">
      <c r="A33" s="116" t="s">
        <v>239</v>
      </c>
      <c r="B33" s="117" t="s">
        <v>121</v>
      </c>
      <c r="C33" s="106" t="s">
        <v>180</v>
      </c>
      <c r="D33" s="117" t="s">
        <v>411</v>
      </c>
      <c r="E33" s="117" t="s">
        <v>122</v>
      </c>
      <c r="F33" s="366" t="s">
        <v>402</v>
      </c>
      <c r="G33" s="120"/>
      <c r="H33" s="120"/>
    </row>
    <row r="34" spans="1:8" ht="15" thickBot="1" x14ac:dyDescent="0.35">
      <c r="A34" s="112" t="s">
        <v>240</v>
      </c>
      <c r="B34" s="113" t="s">
        <v>123</v>
      </c>
      <c r="C34" s="114" t="s">
        <v>401</v>
      </c>
      <c r="D34" s="113">
        <v>71991553912</v>
      </c>
      <c r="E34" s="113" t="s">
        <v>122</v>
      </c>
      <c r="F34" s="367" t="s">
        <v>402</v>
      </c>
      <c r="G34" s="107"/>
      <c r="H34" s="107"/>
    </row>
    <row r="35" spans="1:8" ht="15" thickBot="1" x14ac:dyDescent="0.35">
      <c r="A35" s="116">
        <v>6301</v>
      </c>
      <c r="B35" s="117" t="s">
        <v>124</v>
      </c>
      <c r="C35" s="106" t="s">
        <v>180</v>
      </c>
      <c r="D35" s="117" t="s">
        <v>412</v>
      </c>
      <c r="E35" s="117" t="s">
        <v>122</v>
      </c>
      <c r="F35" s="366" t="s">
        <v>402</v>
      </c>
      <c r="G35" s="120"/>
      <c r="H35" s="120"/>
    </row>
    <row r="36" spans="1:8" ht="15" thickBot="1" x14ac:dyDescent="0.35">
      <c r="A36" s="112">
        <v>6302</v>
      </c>
      <c r="B36" s="113" t="s">
        <v>125</v>
      </c>
      <c r="C36" s="114" t="s">
        <v>401</v>
      </c>
      <c r="D36" s="113">
        <v>71985080718</v>
      </c>
      <c r="E36" s="113" t="s">
        <v>122</v>
      </c>
      <c r="F36" s="363">
        <v>58.8</v>
      </c>
      <c r="G36" s="107"/>
      <c r="H36" s="107"/>
    </row>
    <row r="37" spans="1:8" ht="15" thickBot="1" x14ac:dyDescent="0.35">
      <c r="A37" s="116">
        <v>6303</v>
      </c>
      <c r="B37" s="117" t="s">
        <v>126</v>
      </c>
      <c r="C37" s="106" t="s">
        <v>180</v>
      </c>
      <c r="D37" s="117" t="s">
        <v>216</v>
      </c>
      <c r="E37" s="117" t="s">
        <v>122</v>
      </c>
      <c r="F37" s="366" t="s">
        <v>402</v>
      </c>
      <c r="G37" s="120"/>
      <c r="H37" s="120"/>
    </row>
    <row r="38" spans="1:8" ht="15" thickBot="1" x14ac:dyDescent="0.35">
      <c r="A38" s="112">
        <v>6304</v>
      </c>
      <c r="B38" s="113" t="s">
        <v>127</v>
      </c>
      <c r="C38" s="107"/>
      <c r="D38" s="113" t="s">
        <v>413</v>
      </c>
      <c r="E38" s="113" t="s">
        <v>122</v>
      </c>
      <c r="F38" s="363">
        <v>50.58</v>
      </c>
      <c r="G38" s="107"/>
      <c r="H38" s="107"/>
    </row>
    <row r="39" spans="1:8" ht="15" thickBot="1" x14ac:dyDescent="0.35">
      <c r="A39" s="116" t="s">
        <v>241</v>
      </c>
      <c r="B39" s="117" t="s">
        <v>128</v>
      </c>
      <c r="C39" s="118" t="s">
        <v>401</v>
      </c>
      <c r="D39" s="117">
        <v>71988787809</v>
      </c>
      <c r="E39" s="117" t="s">
        <v>129</v>
      </c>
      <c r="F39" s="361">
        <v>157.88</v>
      </c>
      <c r="G39" s="120"/>
      <c r="H39" s="120"/>
    </row>
    <row r="40" spans="1:8" ht="15" thickBot="1" x14ac:dyDescent="0.35">
      <c r="A40" s="112" t="s">
        <v>242</v>
      </c>
      <c r="B40" s="113" t="s">
        <v>217</v>
      </c>
      <c r="C40" s="114" t="s">
        <v>401</v>
      </c>
      <c r="D40" s="113">
        <v>71981642589</v>
      </c>
      <c r="E40" s="113" t="s">
        <v>129</v>
      </c>
      <c r="F40" s="363">
        <v>157.88</v>
      </c>
      <c r="G40" s="107"/>
      <c r="H40" s="107"/>
    </row>
    <row r="41" spans="1:8" ht="15" thickBot="1" x14ac:dyDescent="0.35">
      <c r="A41" s="116" t="s">
        <v>242</v>
      </c>
      <c r="B41" s="117" t="s">
        <v>218</v>
      </c>
      <c r="C41" s="118" t="s">
        <v>401</v>
      </c>
      <c r="D41" s="117">
        <v>71985322314</v>
      </c>
      <c r="E41" s="117" t="s">
        <v>129</v>
      </c>
      <c r="F41" s="361">
        <v>157.88</v>
      </c>
      <c r="G41" s="120"/>
      <c r="H41" s="120"/>
    </row>
    <row r="42" spans="1:8" ht="15" thickBot="1" x14ac:dyDescent="0.35">
      <c r="A42" s="112">
        <v>7001</v>
      </c>
      <c r="B42" s="113" t="s">
        <v>219</v>
      </c>
      <c r="C42" s="114" t="s">
        <v>401</v>
      </c>
      <c r="D42" s="113">
        <v>71984402777</v>
      </c>
      <c r="E42" s="113" t="s">
        <v>129</v>
      </c>
      <c r="F42" s="363">
        <v>30.1</v>
      </c>
      <c r="G42" s="107"/>
      <c r="H42" s="107"/>
    </row>
    <row r="43" spans="1:8" ht="15" thickBot="1" x14ac:dyDescent="0.35">
      <c r="A43" s="116">
        <v>7002</v>
      </c>
      <c r="B43" s="117" t="s">
        <v>1381</v>
      </c>
      <c r="C43" s="118" t="s">
        <v>401</v>
      </c>
      <c r="D43" s="120"/>
      <c r="E43" s="117" t="s">
        <v>129</v>
      </c>
      <c r="F43" s="361">
        <v>95.36</v>
      </c>
      <c r="G43" s="120"/>
      <c r="H43" s="120"/>
    </row>
    <row r="44" spans="1:8" ht="15" thickBot="1" x14ac:dyDescent="0.35">
      <c r="A44" s="112">
        <v>7004</v>
      </c>
      <c r="B44" s="113" t="s">
        <v>566</v>
      </c>
      <c r="C44" s="114" t="s">
        <v>401</v>
      </c>
      <c r="D44" s="113">
        <v>71986962895</v>
      </c>
      <c r="E44" s="113" t="s">
        <v>129</v>
      </c>
      <c r="F44" s="363">
        <v>48.47</v>
      </c>
      <c r="G44" s="107"/>
      <c r="H44" s="107"/>
    </row>
    <row r="45" spans="1:8" ht="15" thickBot="1" x14ac:dyDescent="0.35">
      <c r="A45" s="116">
        <v>7005</v>
      </c>
      <c r="B45" s="117" t="s">
        <v>134</v>
      </c>
      <c r="C45" s="118" t="s">
        <v>401</v>
      </c>
      <c r="D45" s="117">
        <v>75988189482</v>
      </c>
      <c r="E45" s="117" t="s">
        <v>129</v>
      </c>
      <c r="F45" s="361">
        <v>21.31</v>
      </c>
      <c r="G45" s="120"/>
      <c r="H45" s="120"/>
    </row>
    <row r="46" spans="1:8" ht="15" thickBot="1" x14ac:dyDescent="0.35">
      <c r="A46" s="112">
        <v>7006</v>
      </c>
      <c r="B46" s="113" t="s">
        <v>135</v>
      </c>
      <c r="C46" s="114" t="s">
        <v>401</v>
      </c>
      <c r="D46" s="113">
        <v>71987347856</v>
      </c>
      <c r="E46" s="113" t="s">
        <v>129</v>
      </c>
      <c r="F46" s="363">
        <v>97.99</v>
      </c>
      <c r="G46" s="107"/>
      <c r="H46" s="107"/>
    </row>
    <row r="47" spans="1:8" ht="15" thickBot="1" x14ac:dyDescent="0.35">
      <c r="A47" s="116">
        <v>7007</v>
      </c>
      <c r="B47" s="117" t="s">
        <v>136</v>
      </c>
      <c r="C47" s="118" t="s">
        <v>401</v>
      </c>
      <c r="D47" s="117">
        <v>71987349140</v>
      </c>
      <c r="E47" s="117" t="s">
        <v>129</v>
      </c>
      <c r="F47" s="361">
        <v>22.52</v>
      </c>
      <c r="G47" s="120"/>
      <c r="H47" s="120"/>
    </row>
    <row r="48" spans="1:8" ht="15" thickBot="1" x14ac:dyDescent="0.35">
      <c r="A48" s="112" t="s">
        <v>243</v>
      </c>
      <c r="B48" s="113" t="s">
        <v>137</v>
      </c>
      <c r="C48" s="114" t="s">
        <v>401</v>
      </c>
      <c r="D48" s="113">
        <v>71988748667</v>
      </c>
      <c r="E48" s="113" t="s">
        <v>138</v>
      </c>
      <c r="F48" s="363">
        <v>105.03</v>
      </c>
      <c r="G48" s="107"/>
      <c r="H48" s="107"/>
    </row>
    <row r="49" spans="1:8" ht="15" thickBot="1" x14ac:dyDescent="0.35">
      <c r="A49" s="116" t="s">
        <v>244</v>
      </c>
      <c r="B49" s="117" t="s">
        <v>139</v>
      </c>
      <c r="C49" s="106" t="s">
        <v>180</v>
      </c>
      <c r="D49" s="117" t="s">
        <v>221</v>
      </c>
      <c r="E49" s="117" t="s">
        <v>138</v>
      </c>
      <c r="F49" s="361">
        <v>105.03</v>
      </c>
      <c r="G49" s="120"/>
      <c r="H49" s="120"/>
    </row>
    <row r="50" spans="1:8" ht="15" thickBot="1" x14ac:dyDescent="0.35">
      <c r="A50" s="112">
        <v>7101</v>
      </c>
      <c r="B50" s="113" t="s">
        <v>1382</v>
      </c>
      <c r="C50" s="114" t="s">
        <v>401</v>
      </c>
      <c r="D50" s="107"/>
      <c r="E50" s="113" t="s">
        <v>138</v>
      </c>
      <c r="F50" s="367" t="s">
        <v>402</v>
      </c>
      <c r="G50" s="107"/>
      <c r="H50" s="107"/>
    </row>
    <row r="51" spans="1:8" ht="15" thickBot="1" x14ac:dyDescent="0.35">
      <c r="A51" s="116">
        <v>7102</v>
      </c>
      <c r="B51" s="117" t="s">
        <v>141</v>
      </c>
      <c r="C51" s="118" t="s">
        <v>401</v>
      </c>
      <c r="D51" s="117">
        <v>71986793619</v>
      </c>
      <c r="E51" s="117" t="s">
        <v>138</v>
      </c>
      <c r="F51" s="366" t="s">
        <v>402</v>
      </c>
      <c r="G51" s="120"/>
      <c r="H51" s="120"/>
    </row>
    <row r="52" spans="1:8" ht="15" thickBot="1" x14ac:dyDescent="0.35">
      <c r="A52" s="112">
        <v>7103</v>
      </c>
      <c r="B52" s="113" t="s">
        <v>142</v>
      </c>
      <c r="C52" s="138" t="s">
        <v>171</v>
      </c>
      <c r="D52" s="207">
        <v>1451381514</v>
      </c>
      <c r="E52" s="113" t="s">
        <v>138</v>
      </c>
      <c r="F52" s="363">
        <v>186.46</v>
      </c>
      <c r="G52" s="107"/>
      <c r="H52" s="107"/>
    </row>
    <row r="53" spans="1:8" ht="15" thickBot="1" x14ac:dyDescent="0.35">
      <c r="A53" s="116">
        <v>7104</v>
      </c>
      <c r="B53" s="117" t="s">
        <v>143</v>
      </c>
      <c r="C53" s="129" t="s">
        <v>171</v>
      </c>
      <c r="D53" s="117">
        <v>75983193760</v>
      </c>
      <c r="E53" s="117" t="s">
        <v>138</v>
      </c>
      <c r="F53" s="361">
        <v>33.67</v>
      </c>
      <c r="G53" s="120"/>
      <c r="H53" s="120"/>
    </row>
    <row r="54" spans="1:8" ht="15" thickBot="1" x14ac:dyDescent="0.35">
      <c r="A54" s="112">
        <v>7105</v>
      </c>
      <c r="B54" s="113" t="s">
        <v>144</v>
      </c>
      <c r="C54" s="114" t="s">
        <v>401</v>
      </c>
      <c r="D54" s="113">
        <v>71992199202</v>
      </c>
      <c r="E54" s="113" t="s">
        <v>138</v>
      </c>
      <c r="F54" s="363">
        <v>33.130000000000003</v>
      </c>
      <c r="G54" s="107"/>
      <c r="H54" s="107"/>
    </row>
    <row r="55" spans="1:8" ht="15" thickBot="1" x14ac:dyDescent="0.35">
      <c r="A55" s="116" t="s">
        <v>245</v>
      </c>
      <c r="B55" s="117" t="s">
        <v>145</v>
      </c>
      <c r="C55" s="129" t="s">
        <v>171</v>
      </c>
      <c r="D55" s="117" t="s">
        <v>860</v>
      </c>
      <c r="E55" s="117" t="s">
        <v>146</v>
      </c>
      <c r="F55" s="361">
        <v>31.31</v>
      </c>
      <c r="G55" s="120"/>
      <c r="H55" s="120"/>
    </row>
    <row r="56" spans="1:8" ht="15" thickBot="1" x14ac:dyDescent="0.35">
      <c r="A56" s="112" t="s">
        <v>246</v>
      </c>
      <c r="B56" s="113" t="s">
        <v>861</v>
      </c>
      <c r="C56" s="114" t="s">
        <v>401</v>
      </c>
      <c r="D56" s="113">
        <v>71981161925</v>
      </c>
      <c r="E56" s="113" t="s">
        <v>146</v>
      </c>
      <c r="F56" s="363">
        <v>31.31</v>
      </c>
      <c r="G56" s="107"/>
      <c r="H56" s="107"/>
    </row>
    <row r="57" spans="1:8" ht="15" thickBot="1" x14ac:dyDescent="0.35">
      <c r="A57" s="116">
        <v>8102</v>
      </c>
      <c r="B57" s="117" t="s">
        <v>1383</v>
      </c>
      <c r="C57" s="129" t="s">
        <v>171</v>
      </c>
      <c r="D57" s="120"/>
      <c r="E57" s="117" t="s">
        <v>146</v>
      </c>
      <c r="F57" s="361">
        <v>36.380000000000003</v>
      </c>
      <c r="G57" s="120"/>
      <c r="H57" s="120"/>
    </row>
    <row r="58" spans="1:8" ht="15" thickBot="1" x14ac:dyDescent="0.35">
      <c r="A58" s="112">
        <v>8104</v>
      </c>
      <c r="B58" s="113" t="s">
        <v>126</v>
      </c>
      <c r="C58" s="114" t="s">
        <v>401</v>
      </c>
      <c r="D58" s="113">
        <v>71992930060</v>
      </c>
      <c r="E58" s="113" t="s">
        <v>146</v>
      </c>
      <c r="F58" s="367" t="s">
        <v>402</v>
      </c>
      <c r="G58" s="107"/>
      <c r="H58" s="107"/>
    </row>
    <row r="59" spans="1:8" ht="15" thickBot="1" x14ac:dyDescent="0.35">
      <c r="A59" s="116">
        <v>8105</v>
      </c>
      <c r="B59" s="117" t="s">
        <v>150</v>
      </c>
      <c r="C59" s="118" t="s">
        <v>401</v>
      </c>
      <c r="D59" s="120"/>
      <c r="E59" s="117" t="s">
        <v>146</v>
      </c>
      <c r="F59" s="361">
        <v>57.95</v>
      </c>
      <c r="G59" s="120"/>
      <c r="H59" s="120"/>
    </row>
    <row r="60" spans="1:8" ht="15" thickBot="1" x14ac:dyDescent="0.35">
      <c r="A60" s="112">
        <v>8106</v>
      </c>
      <c r="B60" s="113" t="s">
        <v>151</v>
      </c>
      <c r="C60" s="114" t="s">
        <v>401</v>
      </c>
      <c r="D60" s="113">
        <v>71996759987</v>
      </c>
      <c r="E60" s="113" t="s">
        <v>146</v>
      </c>
      <c r="F60" s="367" t="s">
        <v>402</v>
      </c>
      <c r="G60" s="107"/>
      <c r="H60" s="107"/>
    </row>
    <row r="61" spans="1:8" ht="15" thickBot="1" x14ac:dyDescent="0.35">
      <c r="A61" s="116" t="s">
        <v>247</v>
      </c>
      <c r="B61" s="117" t="s">
        <v>145</v>
      </c>
      <c r="C61" s="129" t="s">
        <v>171</v>
      </c>
      <c r="D61" s="117" t="s">
        <v>860</v>
      </c>
      <c r="E61" s="117" t="s">
        <v>152</v>
      </c>
      <c r="F61" s="361">
        <v>1.48</v>
      </c>
      <c r="G61" s="120"/>
      <c r="H61" s="120"/>
    </row>
    <row r="62" spans="1:8" ht="15" thickBot="1" x14ac:dyDescent="0.35">
      <c r="A62" s="112" t="s">
        <v>248</v>
      </c>
      <c r="B62" s="113" t="s">
        <v>153</v>
      </c>
      <c r="C62" s="107"/>
      <c r="D62" s="107"/>
      <c r="E62" s="113" t="s">
        <v>152</v>
      </c>
      <c r="F62" s="363">
        <v>1.48</v>
      </c>
      <c r="G62" s="107"/>
      <c r="H62" s="107"/>
    </row>
    <row r="63" spans="1:8" ht="15" thickBot="1" x14ac:dyDescent="0.35">
      <c r="A63" s="116" t="s">
        <v>249</v>
      </c>
      <c r="B63" s="117" t="s">
        <v>414</v>
      </c>
      <c r="C63" s="118" t="s">
        <v>401</v>
      </c>
      <c r="D63" s="117">
        <v>71985317992</v>
      </c>
      <c r="E63" s="117" t="s">
        <v>155</v>
      </c>
      <c r="F63" s="361">
        <v>1176.3</v>
      </c>
      <c r="G63" s="120"/>
      <c r="H63" s="120"/>
    </row>
    <row r="64" spans="1:8" ht="15" thickBot="1" x14ac:dyDescent="0.35">
      <c r="A64" s="112" t="s">
        <v>250</v>
      </c>
      <c r="B64" s="113" t="s">
        <v>156</v>
      </c>
      <c r="C64" s="114" t="s">
        <v>401</v>
      </c>
      <c r="D64" s="113">
        <v>71988329493</v>
      </c>
      <c r="E64" s="113" t="s">
        <v>155</v>
      </c>
      <c r="F64" s="363">
        <v>1176.3</v>
      </c>
      <c r="G64" s="107"/>
      <c r="H64" s="107"/>
    </row>
    <row r="65" spans="1:8" ht="15" thickBot="1" x14ac:dyDescent="0.35">
      <c r="A65" s="116">
        <v>8402</v>
      </c>
      <c r="B65" s="117" t="s">
        <v>157</v>
      </c>
      <c r="C65" s="118" t="s">
        <v>401</v>
      </c>
      <c r="D65" s="117">
        <v>71981110818</v>
      </c>
      <c r="E65" s="117" t="s">
        <v>155</v>
      </c>
      <c r="F65" s="361">
        <v>201.94</v>
      </c>
      <c r="G65" s="120"/>
      <c r="H65" s="120"/>
    </row>
    <row r="66" spans="1:8" ht="15" thickBot="1" x14ac:dyDescent="0.35">
      <c r="A66" s="112">
        <v>8403</v>
      </c>
      <c r="B66" s="113" t="s">
        <v>111</v>
      </c>
      <c r="C66" s="114" t="s">
        <v>401</v>
      </c>
      <c r="D66" s="113">
        <v>71987569011</v>
      </c>
      <c r="E66" s="113" t="s">
        <v>155</v>
      </c>
      <c r="F66" s="363">
        <v>1004.73</v>
      </c>
      <c r="G66" s="107"/>
      <c r="H66" s="107"/>
    </row>
    <row r="67" spans="1:8" ht="15" thickBot="1" x14ac:dyDescent="0.35">
      <c r="A67" s="116">
        <v>8405</v>
      </c>
      <c r="B67" s="117" t="s">
        <v>159</v>
      </c>
      <c r="C67" s="118" t="s">
        <v>401</v>
      </c>
      <c r="D67" s="117">
        <v>71987781014</v>
      </c>
      <c r="E67" s="117" t="s">
        <v>155</v>
      </c>
      <c r="F67" s="361">
        <v>172.28</v>
      </c>
      <c r="G67" s="120"/>
      <c r="H67" s="120"/>
    </row>
    <row r="68" spans="1:8" ht="15" thickBot="1" x14ac:dyDescent="0.35">
      <c r="A68" s="112">
        <v>8406</v>
      </c>
      <c r="B68" s="113" t="s">
        <v>160</v>
      </c>
      <c r="C68" s="138" t="s">
        <v>171</v>
      </c>
      <c r="D68" s="113">
        <v>80132472520</v>
      </c>
      <c r="E68" s="113" t="s">
        <v>155</v>
      </c>
      <c r="F68" s="363">
        <v>22.8</v>
      </c>
      <c r="G68" s="107"/>
      <c r="H68" s="107"/>
    </row>
    <row r="69" spans="1:8" ht="15" thickBot="1" x14ac:dyDescent="0.35">
      <c r="A69" s="116">
        <v>8407</v>
      </c>
      <c r="B69" s="117" t="s">
        <v>161</v>
      </c>
      <c r="C69" s="118" t="s">
        <v>401</v>
      </c>
      <c r="D69" s="117">
        <v>71986219647</v>
      </c>
      <c r="E69" s="117" t="s">
        <v>155</v>
      </c>
      <c r="F69" s="361">
        <v>950.85</v>
      </c>
      <c r="G69" s="120"/>
      <c r="H69" s="120"/>
    </row>
    <row r="70" spans="1:8" ht="15" thickBot="1" x14ac:dyDescent="0.35">
      <c r="A70" s="139"/>
      <c r="B70" s="139"/>
      <c r="C70" s="139"/>
      <c r="D70" s="139"/>
      <c r="E70" s="139"/>
      <c r="G70" s="139"/>
    </row>
    <row r="71" spans="1:8" ht="15" thickBot="1" x14ac:dyDescent="0.35"/>
    <row r="72" spans="1:8" ht="15" thickBot="1" x14ac:dyDescent="0.35">
      <c r="F72" s="368">
        <f>SUM(F2:F69)</f>
        <v>10665.57</v>
      </c>
    </row>
    <row r="74" spans="1:8" x14ac:dyDescent="0.3">
      <c r="D74" t="s">
        <v>1439</v>
      </c>
      <c r="E74">
        <v>59</v>
      </c>
    </row>
    <row r="75" spans="1:8" x14ac:dyDescent="0.3">
      <c r="D75" s="90"/>
    </row>
  </sheetData>
  <autoFilter ref="A1:H70" xr:uid="{C8F931BB-CD6B-41DA-9E27-270EBC87DB77}"/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5F4C8-1EB3-4708-833A-1D77BF22CE05}">
  <dimension ref="A1:H104"/>
  <sheetViews>
    <sheetView workbookViewId="0">
      <selection activeCell="H19" sqref="H18:J19"/>
    </sheetView>
  </sheetViews>
  <sheetFormatPr defaultRowHeight="14.4" x14ac:dyDescent="0.3"/>
  <cols>
    <col min="1" max="1" width="25" customWidth="1"/>
    <col min="2" max="2" width="15.88671875" customWidth="1"/>
    <col min="3" max="3" width="19.44140625" customWidth="1"/>
    <col min="4" max="4" width="16.88671875" bestFit="1" customWidth="1"/>
    <col min="5" max="5" width="19.88671875" customWidth="1"/>
    <col min="7" max="7" width="13.109375" bestFit="1" customWidth="1"/>
    <col min="8" max="8" width="13.44140625" bestFit="1" customWidth="1"/>
  </cols>
  <sheetData>
    <row r="1" spans="1:8" ht="17.399999999999999" thickBot="1" x14ac:dyDescent="0.35">
      <c r="A1" s="97"/>
      <c r="B1" s="281" t="s">
        <v>31</v>
      </c>
      <c r="C1" s="282">
        <f>SUM(C3:C102)</f>
        <v>246844.15999999997</v>
      </c>
      <c r="D1" s="282">
        <f>C1-G80</f>
        <v>129418.49999999997</v>
      </c>
      <c r="E1" s="411">
        <v>55</v>
      </c>
      <c r="F1" s="199" t="s">
        <v>396</v>
      </c>
      <c r="G1" s="5">
        <f>E1*0.65</f>
        <v>35.75</v>
      </c>
    </row>
    <row r="2" spans="1:8" ht="31.8" thickBot="1" x14ac:dyDescent="0.35">
      <c r="A2" s="200" t="s">
        <v>393</v>
      </c>
      <c r="B2" s="201" t="s">
        <v>394</v>
      </c>
      <c r="C2" s="201" t="s">
        <v>395</v>
      </c>
      <c r="D2" s="201" t="s">
        <v>396</v>
      </c>
      <c r="E2" s="201" t="s">
        <v>384</v>
      </c>
      <c r="F2" s="283" t="s">
        <v>397</v>
      </c>
    </row>
    <row r="3" spans="1:8" ht="27.6" thickBot="1" x14ac:dyDescent="0.35">
      <c r="A3" s="94" t="s">
        <v>602</v>
      </c>
      <c r="B3" s="95" t="s">
        <v>34</v>
      </c>
      <c r="C3" s="96">
        <v>982.22</v>
      </c>
      <c r="D3" s="284" t="s">
        <v>401</v>
      </c>
      <c r="E3" s="105">
        <v>71981840833</v>
      </c>
      <c r="F3" s="102"/>
    </row>
    <row r="4" spans="1:8" ht="27.6" thickBot="1" x14ac:dyDescent="0.35">
      <c r="A4" s="94" t="s">
        <v>599</v>
      </c>
      <c r="B4" s="95" t="s">
        <v>419</v>
      </c>
      <c r="C4" s="96">
        <v>357.7</v>
      </c>
      <c r="D4" s="285" t="s">
        <v>171</v>
      </c>
      <c r="E4" s="105">
        <v>87742772515</v>
      </c>
      <c r="F4" s="100"/>
    </row>
    <row r="5" spans="1:8" ht="40.799999999999997" thickBot="1" x14ac:dyDescent="0.35">
      <c r="A5" s="94" t="s">
        <v>606</v>
      </c>
      <c r="B5" s="95" t="s">
        <v>427</v>
      </c>
      <c r="C5" s="96">
        <v>831.81</v>
      </c>
      <c r="D5" s="284" t="s">
        <v>401</v>
      </c>
      <c r="E5" s="105">
        <v>71991084426</v>
      </c>
      <c r="F5" s="102"/>
      <c r="H5" s="90"/>
    </row>
    <row r="6" spans="1:8" ht="15" thickBot="1" x14ac:dyDescent="0.35">
      <c r="A6" s="94" t="s">
        <v>609</v>
      </c>
      <c r="C6" s="96">
        <v>12190.37</v>
      </c>
      <c r="E6" s="97"/>
      <c r="F6" s="120"/>
    </row>
    <row r="7" spans="1:8" ht="40.799999999999997" thickBot="1" x14ac:dyDescent="0.35">
      <c r="A7" s="94" t="s">
        <v>556</v>
      </c>
      <c r="B7" s="95" t="s">
        <v>815</v>
      </c>
      <c r="C7" s="96">
        <v>176.29</v>
      </c>
      <c r="D7" s="285" t="s">
        <v>171</v>
      </c>
      <c r="E7" s="369" t="s">
        <v>816</v>
      </c>
      <c r="F7" s="102"/>
    </row>
    <row r="8" spans="1:8" ht="15" thickBot="1" x14ac:dyDescent="0.35">
      <c r="A8" s="94" t="s">
        <v>817</v>
      </c>
      <c r="B8" s="97"/>
      <c r="C8" s="105" t="s">
        <v>402</v>
      </c>
      <c r="D8" s="97"/>
      <c r="E8" s="97"/>
      <c r="F8" s="120"/>
    </row>
    <row r="9" spans="1:8" ht="27.6" thickBot="1" x14ac:dyDescent="0.35">
      <c r="A9" s="94" t="s">
        <v>1138</v>
      </c>
      <c r="B9" s="95" t="s">
        <v>1384</v>
      </c>
      <c r="C9" s="105" t="s">
        <v>402</v>
      </c>
      <c r="D9" s="284" t="s">
        <v>401</v>
      </c>
      <c r="E9" s="105">
        <v>71996450154</v>
      </c>
      <c r="F9" s="102"/>
    </row>
    <row r="10" spans="1:8" ht="40.799999999999997" thickBot="1" x14ac:dyDescent="0.35">
      <c r="A10" s="94" t="s">
        <v>818</v>
      </c>
      <c r="B10" s="95" t="s">
        <v>819</v>
      </c>
      <c r="C10" s="97"/>
      <c r="D10" s="284" t="s">
        <v>401</v>
      </c>
      <c r="E10" s="105">
        <v>71999321338</v>
      </c>
      <c r="F10" s="100"/>
    </row>
    <row r="11" spans="1:8" ht="43.8" thickBot="1" x14ac:dyDescent="0.35">
      <c r="A11" s="94" t="s">
        <v>166</v>
      </c>
      <c r="B11" s="95" t="s">
        <v>416</v>
      </c>
      <c r="C11" s="96">
        <v>3.92</v>
      </c>
      <c r="D11" s="288" t="s">
        <v>417</v>
      </c>
      <c r="E11" s="204" t="s">
        <v>86</v>
      </c>
      <c r="F11" s="102"/>
    </row>
    <row r="12" spans="1:8" ht="54" thickBot="1" x14ac:dyDescent="0.35">
      <c r="A12" s="94" t="s">
        <v>821</v>
      </c>
      <c r="B12" s="95" t="s">
        <v>420</v>
      </c>
      <c r="C12" s="96">
        <v>62.26</v>
      </c>
      <c r="D12" s="284" t="s">
        <v>401</v>
      </c>
      <c r="E12" s="105" t="s">
        <v>172</v>
      </c>
      <c r="F12" s="100"/>
    </row>
    <row r="13" spans="1:8" ht="15" thickBot="1" x14ac:dyDescent="0.35">
      <c r="A13" s="94" t="s">
        <v>546</v>
      </c>
      <c r="C13" s="96">
        <v>984.4</v>
      </c>
      <c r="D13" s="97"/>
      <c r="E13" s="97"/>
      <c r="F13" s="107"/>
    </row>
    <row r="14" spans="1:8" ht="15" thickBot="1" x14ac:dyDescent="0.35">
      <c r="A14" s="94" t="s">
        <v>1385</v>
      </c>
      <c r="C14" s="96">
        <v>173.39</v>
      </c>
      <c r="D14" s="97"/>
      <c r="E14" s="97"/>
      <c r="F14" s="120"/>
    </row>
    <row r="15" spans="1:8" ht="27.6" thickBot="1" x14ac:dyDescent="0.35">
      <c r="A15" s="94" t="s">
        <v>1386</v>
      </c>
      <c r="B15" s="95" t="s">
        <v>1387</v>
      </c>
      <c r="C15" s="97"/>
      <c r="D15" s="97"/>
      <c r="E15" s="105" t="s">
        <v>1388</v>
      </c>
      <c r="F15" s="107"/>
    </row>
    <row r="16" spans="1:8" ht="15" thickBot="1" x14ac:dyDescent="0.35">
      <c r="A16" s="94" t="s">
        <v>1730</v>
      </c>
      <c r="B16" s="97"/>
      <c r="C16" s="96">
        <v>1.39</v>
      </c>
      <c r="D16" s="97"/>
      <c r="E16" s="97"/>
      <c r="F16" s="120"/>
    </row>
    <row r="17" spans="1:6" ht="27.6" thickBot="1" x14ac:dyDescent="0.35">
      <c r="A17" s="94" t="s">
        <v>423</v>
      </c>
      <c r="B17" s="95" t="s">
        <v>424</v>
      </c>
      <c r="C17" s="96">
        <v>60.56</v>
      </c>
      <c r="D17" s="285" t="s">
        <v>171</v>
      </c>
      <c r="E17" s="105" t="s">
        <v>545</v>
      </c>
      <c r="F17" s="102"/>
    </row>
    <row r="18" spans="1:6" ht="15" thickBot="1" x14ac:dyDescent="0.35">
      <c r="A18" s="94" t="s">
        <v>1137</v>
      </c>
      <c r="B18" s="97"/>
      <c r="C18" s="96">
        <v>0.64</v>
      </c>
      <c r="D18" s="97"/>
      <c r="E18" s="97"/>
      <c r="F18" s="120"/>
    </row>
    <row r="19" spans="1:6" ht="54" thickBot="1" x14ac:dyDescent="0.35">
      <c r="A19" s="94" t="s">
        <v>179</v>
      </c>
      <c r="B19" s="95" t="s">
        <v>822</v>
      </c>
      <c r="C19" s="96">
        <v>127.15</v>
      </c>
      <c r="D19" s="285" t="s">
        <v>171</v>
      </c>
      <c r="E19" s="105">
        <v>4191160524</v>
      </c>
      <c r="F19" s="102"/>
    </row>
    <row r="20" spans="1:6" ht="27.6" thickBot="1" x14ac:dyDescent="0.35">
      <c r="A20" s="94" t="s">
        <v>182</v>
      </c>
      <c r="B20" s="95" t="s">
        <v>823</v>
      </c>
      <c r="C20" s="97"/>
      <c r="D20" s="97"/>
      <c r="E20" s="105" t="s">
        <v>824</v>
      </c>
      <c r="F20" s="120"/>
    </row>
    <row r="21" spans="1:6" ht="27.6" thickBot="1" x14ac:dyDescent="0.35">
      <c r="A21" s="94" t="s">
        <v>187</v>
      </c>
      <c r="B21" s="95" t="s">
        <v>425</v>
      </c>
      <c r="C21" s="96">
        <v>108.45</v>
      </c>
      <c r="D21" s="286" t="s">
        <v>180</v>
      </c>
      <c r="E21" s="105" t="s">
        <v>188</v>
      </c>
      <c r="F21" s="102"/>
    </row>
    <row r="22" spans="1:6" ht="27.6" thickBot="1" x14ac:dyDescent="0.35">
      <c r="A22" s="94" t="s">
        <v>194</v>
      </c>
      <c r="B22" s="95" t="s">
        <v>825</v>
      </c>
      <c r="C22" s="96">
        <v>40.19</v>
      </c>
      <c r="D22" s="284" t="s">
        <v>401</v>
      </c>
      <c r="E22" s="105">
        <v>71991835964</v>
      </c>
      <c r="F22" s="100"/>
    </row>
    <row r="23" spans="1:6" ht="15" thickBot="1" x14ac:dyDescent="0.35">
      <c r="A23" s="94" t="s">
        <v>1731</v>
      </c>
      <c r="B23" s="97"/>
      <c r="C23" s="96">
        <v>14.11</v>
      </c>
      <c r="D23" s="97"/>
      <c r="E23" s="97"/>
      <c r="F23" s="107"/>
    </row>
    <row r="24" spans="1:6" ht="27.6" thickBot="1" x14ac:dyDescent="0.35">
      <c r="A24" s="94" t="s">
        <v>1389</v>
      </c>
      <c r="B24" s="95" t="s">
        <v>1390</v>
      </c>
      <c r="C24" s="96">
        <v>0.22</v>
      </c>
      <c r="D24" s="97"/>
      <c r="E24" s="105">
        <v>98982105848</v>
      </c>
      <c r="F24" s="120"/>
    </row>
    <row r="25" spans="1:6" ht="15" thickBot="1" x14ac:dyDescent="0.35">
      <c r="A25" s="94" t="s">
        <v>1732</v>
      </c>
      <c r="B25" s="97"/>
      <c r="C25" s="96">
        <v>1.26</v>
      </c>
      <c r="D25" s="97"/>
      <c r="E25" s="97"/>
      <c r="F25" s="107"/>
    </row>
    <row r="26" spans="1:6" ht="15" thickBot="1" x14ac:dyDescent="0.35">
      <c r="A26" s="94" t="s">
        <v>1733</v>
      </c>
      <c r="B26" s="97"/>
      <c r="C26" s="96">
        <v>13.67</v>
      </c>
      <c r="D26" s="97"/>
      <c r="E26" s="97"/>
      <c r="F26" s="120"/>
    </row>
    <row r="27" spans="1:6" ht="15" thickBot="1" x14ac:dyDescent="0.35">
      <c r="A27" s="94" t="s">
        <v>1406</v>
      </c>
      <c r="B27" s="97"/>
      <c r="C27" s="96">
        <v>11.97</v>
      </c>
      <c r="D27" s="97"/>
      <c r="E27" s="97"/>
      <c r="F27" s="107"/>
    </row>
    <row r="28" spans="1:6" ht="15" thickBot="1" x14ac:dyDescent="0.35">
      <c r="A28" s="94" t="s">
        <v>1734</v>
      </c>
      <c r="B28" s="97"/>
      <c r="C28" s="96">
        <v>5.7</v>
      </c>
      <c r="D28" s="97"/>
      <c r="E28" s="97"/>
      <c r="F28" s="120"/>
    </row>
    <row r="29" spans="1:6" ht="27.6" thickBot="1" x14ac:dyDescent="0.35">
      <c r="A29" s="94" t="s">
        <v>826</v>
      </c>
      <c r="B29" s="95" t="s">
        <v>1735</v>
      </c>
      <c r="C29" s="96">
        <v>139.22</v>
      </c>
      <c r="D29" s="284" t="s">
        <v>401</v>
      </c>
      <c r="E29" s="105">
        <v>71994170511</v>
      </c>
      <c r="F29" s="102"/>
    </row>
    <row r="30" spans="1:6" ht="15" thickBot="1" x14ac:dyDescent="0.35">
      <c r="A30" s="94" t="s">
        <v>1736</v>
      </c>
      <c r="B30" s="97"/>
      <c r="C30" s="96">
        <v>4.33</v>
      </c>
      <c r="D30" s="97"/>
      <c r="E30" s="97"/>
      <c r="F30" s="120"/>
    </row>
    <row r="31" spans="1:6" ht="15" thickBot="1" x14ac:dyDescent="0.35">
      <c r="A31" s="94" t="s">
        <v>1391</v>
      </c>
      <c r="B31" s="97"/>
      <c r="C31" s="105" t="s">
        <v>402</v>
      </c>
      <c r="D31" s="97"/>
      <c r="E31" s="97"/>
      <c r="F31" s="107"/>
    </row>
    <row r="32" spans="1:6" ht="15" thickBot="1" x14ac:dyDescent="0.35">
      <c r="A32" s="94" t="s">
        <v>827</v>
      </c>
      <c r="B32" s="97"/>
      <c r="C32" s="97"/>
      <c r="D32" s="97"/>
      <c r="E32" s="97"/>
      <c r="F32" s="120"/>
    </row>
    <row r="33" spans="1:6" ht="15" thickBot="1" x14ac:dyDescent="0.35">
      <c r="A33" s="94" t="s">
        <v>1141</v>
      </c>
      <c r="B33" s="95" t="s">
        <v>1392</v>
      </c>
      <c r="C33" s="105" t="s">
        <v>402</v>
      </c>
      <c r="D33" s="97"/>
      <c r="E33" s="105" t="s">
        <v>1393</v>
      </c>
      <c r="F33" s="107"/>
    </row>
    <row r="34" spans="1:6" ht="27.6" thickBot="1" x14ac:dyDescent="0.35">
      <c r="A34" s="94" t="s">
        <v>828</v>
      </c>
      <c r="B34" s="95" t="s">
        <v>828</v>
      </c>
      <c r="C34" s="96">
        <v>101.88</v>
      </c>
      <c r="D34" s="97"/>
      <c r="E34" s="97"/>
      <c r="F34" s="120"/>
    </row>
    <row r="35" spans="1:6" ht="40.799999999999997" thickBot="1" x14ac:dyDescent="0.35">
      <c r="A35" s="94" t="s">
        <v>1149</v>
      </c>
      <c r="B35" s="95" t="s">
        <v>1394</v>
      </c>
      <c r="C35" s="96">
        <v>9.74</v>
      </c>
      <c r="D35" s="97"/>
      <c r="E35" s="105" t="s">
        <v>1395</v>
      </c>
      <c r="F35" s="107"/>
    </row>
    <row r="36" spans="1:6" ht="15" thickBot="1" x14ac:dyDescent="0.35">
      <c r="A36" s="94" t="s">
        <v>1737</v>
      </c>
      <c r="B36" s="97"/>
      <c r="C36" s="96">
        <v>3.91</v>
      </c>
      <c r="D36" s="97"/>
      <c r="E36" s="97"/>
      <c r="F36" s="120"/>
    </row>
    <row r="37" spans="1:6" ht="27.6" thickBot="1" x14ac:dyDescent="0.35">
      <c r="A37" s="94" t="s">
        <v>1396</v>
      </c>
      <c r="B37" s="95" t="s">
        <v>1397</v>
      </c>
      <c r="C37" s="96">
        <v>1.1200000000000001</v>
      </c>
      <c r="D37" s="97"/>
      <c r="E37" s="105" t="s">
        <v>1398</v>
      </c>
      <c r="F37" s="107"/>
    </row>
    <row r="38" spans="1:6" ht="27.6" thickBot="1" x14ac:dyDescent="0.35">
      <c r="A38" s="94" t="s">
        <v>1399</v>
      </c>
      <c r="B38" s="95" t="s">
        <v>1400</v>
      </c>
      <c r="C38" s="97"/>
      <c r="D38" s="97"/>
      <c r="E38" s="105" t="s">
        <v>1401</v>
      </c>
      <c r="F38" s="120"/>
    </row>
    <row r="39" spans="1:6" ht="15" thickBot="1" x14ac:dyDescent="0.35">
      <c r="A39" s="94" t="s">
        <v>829</v>
      </c>
      <c r="B39" s="97"/>
      <c r="C39" s="96">
        <v>9.61</v>
      </c>
      <c r="D39" s="97"/>
      <c r="E39" s="97"/>
      <c r="F39" s="107"/>
    </row>
    <row r="40" spans="1:6" ht="15" thickBot="1" x14ac:dyDescent="0.35">
      <c r="A40" s="94" t="s">
        <v>1140</v>
      </c>
      <c r="B40" s="97"/>
      <c r="C40" s="96">
        <v>0.34</v>
      </c>
      <c r="D40" s="97"/>
      <c r="E40" s="97"/>
      <c r="F40" s="120"/>
    </row>
    <row r="41" spans="1:6" ht="15" thickBot="1" x14ac:dyDescent="0.35">
      <c r="A41" s="94" t="s">
        <v>830</v>
      </c>
      <c r="B41" s="97"/>
      <c r="C41" s="96">
        <v>34.840000000000003</v>
      </c>
      <c r="D41" s="97"/>
      <c r="E41" s="97"/>
      <c r="F41" s="107"/>
    </row>
    <row r="42" spans="1:6" ht="15" thickBot="1" x14ac:dyDescent="0.35">
      <c r="A42" s="94" t="s">
        <v>1402</v>
      </c>
      <c r="B42" s="95" t="s">
        <v>843</v>
      </c>
      <c r="C42" s="97"/>
      <c r="D42" s="97"/>
      <c r="E42" s="97"/>
      <c r="F42" s="120"/>
    </row>
    <row r="43" spans="1:6" ht="15" thickBot="1" x14ac:dyDescent="0.35">
      <c r="A43" s="94" t="s">
        <v>1738</v>
      </c>
      <c r="B43" s="97"/>
      <c r="C43" s="96">
        <v>0.83</v>
      </c>
      <c r="D43" s="97"/>
      <c r="E43" s="97"/>
      <c r="F43" s="107"/>
    </row>
    <row r="44" spans="1:6" ht="15" thickBot="1" x14ac:dyDescent="0.35">
      <c r="A44" s="94" t="s">
        <v>831</v>
      </c>
      <c r="B44" s="97"/>
      <c r="C44" s="97"/>
      <c r="D44" s="97"/>
      <c r="E44" s="97"/>
      <c r="F44" s="120"/>
    </row>
    <row r="45" spans="1:6" ht="40.799999999999997" thickBot="1" x14ac:dyDescent="0.35">
      <c r="A45" s="94" t="s">
        <v>622</v>
      </c>
      <c r="B45" s="95" t="s">
        <v>550</v>
      </c>
      <c r="C45" s="96">
        <v>173.47</v>
      </c>
      <c r="D45" s="284" t="s">
        <v>401</v>
      </c>
      <c r="E45" s="105">
        <v>71991137194</v>
      </c>
      <c r="F45" s="102"/>
    </row>
    <row r="46" spans="1:6" ht="40.799999999999997" thickBot="1" x14ac:dyDescent="0.35">
      <c r="A46" s="94" t="s">
        <v>623</v>
      </c>
      <c r="B46" s="95" t="s">
        <v>430</v>
      </c>
      <c r="C46" s="105" t="s">
        <v>402</v>
      </c>
      <c r="D46" s="284" t="s">
        <v>401</v>
      </c>
      <c r="E46" s="105">
        <v>71994042511</v>
      </c>
      <c r="F46" s="100"/>
    </row>
    <row r="47" spans="1:6" ht="27.6" thickBot="1" x14ac:dyDescent="0.35">
      <c r="A47" s="94" t="s">
        <v>624</v>
      </c>
      <c r="B47" s="95" t="s">
        <v>429</v>
      </c>
      <c r="C47" s="96">
        <v>9.8800000000000008</v>
      </c>
      <c r="D47" s="285" t="s">
        <v>171</v>
      </c>
      <c r="E47" s="105">
        <v>4257558512</v>
      </c>
      <c r="F47" s="102"/>
    </row>
    <row r="48" spans="1:6" ht="27.6" thickBot="1" x14ac:dyDescent="0.35">
      <c r="A48" s="94" t="s">
        <v>1403</v>
      </c>
      <c r="B48" s="95" t="s">
        <v>1404</v>
      </c>
      <c r="C48" s="96">
        <v>7.28</v>
      </c>
      <c r="D48" s="97"/>
      <c r="E48" s="105" t="s">
        <v>1405</v>
      </c>
      <c r="F48" s="120"/>
    </row>
    <row r="49" spans="1:6" ht="27.6" thickBot="1" x14ac:dyDescent="0.35">
      <c r="A49" s="94" t="s">
        <v>1142</v>
      </c>
      <c r="B49" s="95" t="s">
        <v>1142</v>
      </c>
      <c r="C49" s="105" t="s">
        <v>402</v>
      </c>
      <c r="D49" s="97"/>
      <c r="E49" s="105">
        <v>6549315506</v>
      </c>
      <c r="F49" s="107"/>
    </row>
    <row r="50" spans="1:6" ht="27.6" thickBot="1" x14ac:dyDescent="0.35">
      <c r="A50" s="94" t="s">
        <v>832</v>
      </c>
      <c r="B50" s="95" t="s">
        <v>833</v>
      </c>
      <c r="C50" s="96">
        <v>51.03</v>
      </c>
      <c r="D50" s="284" t="s">
        <v>401</v>
      </c>
      <c r="E50" s="105">
        <v>71996991111</v>
      </c>
      <c r="F50" s="120"/>
    </row>
    <row r="51" spans="1:6" ht="15" thickBot="1" x14ac:dyDescent="0.35">
      <c r="A51" s="94" t="s">
        <v>1406</v>
      </c>
      <c r="B51" s="95" t="s">
        <v>1407</v>
      </c>
      <c r="C51" s="97"/>
      <c r="D51" s="97"/>
      <c r="E51" s="97"/>
      <c r="F51" s="107"/>
    </row>
    <row r="52" spans="1:6" ht="27.6" thickBot="1" x14ac:dyDescent="0.35">
      <c r="A52" s="94" t="s">
        <v>834</v>
      </c>
      <c r="B52" s="95" t="s">
        <v>835</v>
      </c>
      <c r="C52" s="97"/>
      <c r="D52" s="97"/>
      <c r="E52" s="105">
        <v>71992536662</v>
      </c>
      <c r="F52" s="120"/>
    </row>
    <row r="53" spans="1:6" ht="27.6" thickBot="1" x14ac:dyDescent="0.35">
      <c r="A53" s="94" t="s">
        <v>836</v>
      </c>
      <c r="B53" s="95" t="s">
        <v>837</v>
      </c>
      <c r="C53" s="105" t="s">
        <v>402</v>
      </c>
      <c r="D53" s="286" t="s">
        <v>180</v>
      </c>
      <c r="E53" s="105" t="s">
        <v>838</v>
      </c>
      <c r="F53" s="102"/>
    </row>
    <row r="54" spans="1:6" ht="15" thickBot="1" x14ac:dyDescent="0.35">
      <c r="A54" s="94" t="s">
        <v>1408</v>
      </c>
      <c r="B54" s="97"/>
      <c r="C54" s="96">
        <v>3.57</v>
      </c>
      <c r="D54" s="97"/>
      <c r="E54" s="97"/>
      <c r="F54" s="120"/>
    </row>
    <row r="55" spans="1:6" ht="27.6" thickBot="1" x14ac:dyDescent="0.35">
      <c r="A55" s="94" t="s">
        <v>839</v>
      </c>
      <c r="B55" s="95" t="s">
        <v>840</v>
      </c>
      <c r="C55" s="96">
        <v>32.64</v>
      </c>
      <c r="D55" s="285" t="s">
        <v>171</v>
      </c>
      <c r="E55" s="105" t="s">
        <v>841</v>
      </c>
      <c r="F55" s="102"/>
    </row>
    <row r="56" spans="1:6" ht="15" thickBot="1" x14ac:dyDescent="0.35">
      <c r="A56" s="94" t="s">
        <v>193</v>
      </c>
      <c r="B56" s="95" t="s">
        <v>571</v>
      </c>
      <c r="C56" s="96">
        <v>9.33</v>
      </c>
      <c r="D56" s="97"/>
      <c r="E56" s="97"/>
      <c r="F56" s="120"/>
    </row>
    <row r="57" spans="1:6" ht="27.6" thickBot="1" x14ac:dyDescent="0.35">
      <c r="A57" s="94" t="s">
        <v>842</v>
      </c>
      <c r="B57" s="95" t="s">
        <v>843</v>
      </c>
      <c r="C57" s="97"/>
      <c r="D57" s="285" t="s">
        <v>171</v>
      </c>
      <c r="E57" s="105" t="s">
        <v>1146</v>
      </c>
      <c r="F57" s="107"/>
    </row>
    <row r="58" spans="1:6" ht="27.6" thickBot="1" x14ac:dyDescent="0.35">
      <c r="A58" s="94" t="s">
        <v>845</v>
      </c>
      <c r="B58" s="97"/>
      <c r="C58" s="96">
        <v>9.02</v>
      </c>
      <c r="D58" s="97"/>
      <c r="E58" s="97"/>
      <c r="F58" s="120"/>
    </row>
    <row r="59" spans="1:6" ht="15" thickBot="1" x14ac:dyDescent="0.35">
      <c r="A59" s="94" t="s">
        <v>1147</v>
      </c>
      <c r="B59" s="97"/>
      <c r="C59" s="96">
        <v>2.5299999999999998</v>
      </c>
      <c r="D59" s="97"/>
      <c r="E59" s="97"/>
      <c r="F59" s="107"/>
    </row>
    <row r="60" spans="1:6" ht="15" thickBot="1" x14ac:dyDescent="0.35">
      <c r="A60" s="94" t="s">
        <v>1145</v>
      </c>
      <c r="B60" s="95" t="s">
        <v>1090</v>
      </c>
      <c r="C60" s="96">
        <v>101.8</v>
      </c>
      <c r="D60" s="97"/>
      <c r="E60" s="105">
        <v>957280580</v>
      </c>
      <c r="F60" s="100"/>
    </row>
    <row r="61" spans="1:6" ht="15" thickBot="1" x14ac:dyDescent="0.35">
      <c r="A61" s="94" t="s">
        <v>1148</v>
      </c>
      <c r="B61" s="97"/>
      <c r="C61" s="105" t="s">
        <v>402</v>
      </c>
      <c r="D61" s="97"/>
      <c r="E61" s="97"/>
      <c r="F61" s="102"/>
    </row>
    <row r="62" spans="1:6" ht="15" thickBot="1" x14ac:dyDescent="0.35">
      <c r="A62" s="94" t="s">
        <v>1739</v>
      </c>
      <c r="B62" s="97"/>
      <c r="C62" s="96">
        <v>8.1199999999999992</v>
      </c>
      <c r="D62" s="97"/>
      <c r="E62" s="97"/>
      <c r="F62" s="120"/>
    </row>
    <row r="63" spans="1:6" ht="15" thickBot="1" x14ac:dyDescent="0.35">
      <c r="A63" s="94" t="s">
        <v>1139</v>
      </c>
      <c r="B63" s="97"/>
      <c r="C63" s="96">
        <v>19.27</v>
      </c>
      <c r="D63" s="97"/>
      <c r="E63" s="97"/>
      <c r="F63" s="107"/>
    </row>
    <row r="64" spans="1:6" ht="15" thickBot="1" x14ac:dyDescent="0.35">
      <c r="A64" s="94" t="s">
        <v>1136</v>
      </c>
      <c r="B64" s="97"/>
      <c r="C64" s="96">
        <v>2.79</v>
      </c>
      <c r="D64" s="97"/>
      <c r="E64" s="97"/>
      <c r="F64" s="120"/>
    </row>
    <row r="65" spans="1:7" ht="27.6" thickBot="1" x14ac:dyDescent="0.35">
      <c r="A65" s="94" t="s">
        <v>1409</v>
      </c>
      <c r="B65" s="95" t="s">
        <v>1410</v>
      </c>
      <c r="C65" s="105" t="s">
        <v>402</v>
      </c>
      <c r="D65" s="97"/>
      <c r="E65" s="97"/>
      <c r="F65" s="107"/>
    </row>
    <row r="66" spans="1:7" ht="15" thickBot="1" x14ac:dyDescent="0.35">
      <c r="A66" s="94" t="s">
        <v>1740</v>
      </c>
      <c r="B66" s="97"/>
      <c r="C66" s="105" t="s">
        <v>402</v>
      </c>
      <c r="D66" s="97"/>
      <c r="E66" s="97"/>
      <c r="F66" s="120"/>
    </row>
    <row r="67" spans="1:7" ht="27.6" thickBot="1" x14ac:dyDescent="0.35">
      <c r="A67" s="94" t="s">
        <v>846</v>
      </c>
      <c r="B67" s="97"/>
      <c r="C67" s="96">
        <v>55.51</v>
      </c>
      <c r="D67" s="97"/>
      <c r="E67" s="97"/>
      <c r="F67" s="107"/>
    </row>
    <row r="68" spans="1:7" ht="47.4" thickBot="1" x14ac:dyDescent="0.35">
      <c r="A68" s="200" t="s">
        <v>431</v>
      </c>
      <c r="B68" s="201" t="s">
        <v>432</v>
      </c>
      <c r="C68" s="201" t="s">
        <v>395</v>
      </c>
      <c r="D68" s="201" t="s">
        <v>396</v>
      </c>
      <c r="E68" s="201" t="s">
        <v>384</v>
      </c>
      <c r="F68" s="120"/>
    </row>
    <row r="69" spans="1:7" ht="15" thickBot="1" x14ac:dyDescent="0.35">
      <c r="A69" s="94" t="s">
        <v>433</v>
      </c>
      <c r="B69" s="95" t="s">
        <v>847</v>
      </c>
      <c r="C69" s="96">
        <v>31578.33</v>
      </c>
      <c r="D69" s="284" t="s">
        <v>401</v>
      </c>
      <c r="E69" s="105">
        <v>71991173847</v>
      </c>
      <c r="F69" s="102"/>
    </row>
    <row r="70" spans="1:7" ht="15" thickBot="1" x14ac:dyDescent="0.35">
      <c r="A70" s="94" t="s">
        <v>849</v>
      </c>
      <c r="B70" s="95" t="s">
        <v>443</v>
      </c>
      <c r="C70" s="96">
        <v>457.9</v>
      </c>
      <c r="D70" s="285" t="s">
        <v>171</v>
      </c>
      <c r="E70" s="105">
        <v>87742772515</v>
      </c>
      <c r="F70" s="100"/>
    </row>
    <row r="71" spans="1:7" ht="15" thickBot="1" x14ac:dyDescent="0.35">
      <c r="A71" s="94" t="s">
        <v>598</v>
      </c>
      <c r="B71" s="95" t="s">
        <v>1741</v>
      </c>
      <c r="C71" s="96">
        <v>11811.62</v>
      </c>
      <c r="D71" s="284" t="s">
        <v>401</v>
      </c>
      <c r="E71" s="105">
        <v>75999221104</v>
      </c>
      <c r="F71" s="102"/>
    </row>
    <row r="72" spans="1:7" ht="15" thickBot="1" x14ac:dyDescent="0.35">
      <c r="A72" s="94" t="s">
        <v>1411</v>
      </c>
      <c r="B72" s="95" t="s">
        <v>1741</v>
      </c>
      <c r="C72" s="96">
        <v>590.58000000000004</v>
      </c>
      <c r="D72" s="284" t="s">
        <v>401</v>
      </c>
      <c r="E72" s="105">
        <v>75999221104</v>
      </c>
      <c r="F72" s="100"/>
    </row>
    <row r="73" spans="1:7" ht="15" thickBot="1" x14ac:dyDescent="0.35">
      <c r="A73" s="94" t="s">
        <v>1412</v>
      </c>
      <c r="B73" s="97"/>
      <c r="C73" s="96">
        <v>7.76</v>
      </c>
      <c r="D73" s="97"/>
      <c r="E73" s="97"/>
      <c r="F73" s="107"/>
    </row>
    <row r="74" spans="1:7" ht="15" thickBot="1" x14ac:dyDescent="0.35">
      <c r="A74" s="94" t="s">
        <v>1413</v>
      </c>
      <c r="B74" s="97"/>
      <c r="C74" s="96">
        <v>0.28000000000000003</v>
      </c>
      <c r="D74" s="97"/>
      <c r="E74" s="97"/>
      <c r="F74" s="120"/>
    </row>
    <row r="75" spans="1:7" ht="15" thickBot="1" x14ac:dyDescent="0.35">
      <c r="A75" s="94" t="s">
        <v>1414</v>
      </c>
      <c r="B75" s="95" t="s">
        <v>856</v>
      </c>
      <c r="C75" s="96">
        <v>1244.97</v>
      </c>
      <c r="D75" s="97"/>
      <c r="E75" s="97"/>
      <c r="F75" s="107"/>
    </row>
    <row r="76" spans="1:7" ht="15" thickBot="1" x14ac:dyDescent="0.35">
      <c r="A76" s="94" t="s">
        <v>1415</v>
      </c>
      <c r="B76" s="97"/>
      <c r="C76" s="96">
        <v>32.630000000000003</v>
      </c>
      <c r="D76" s="97"/>
      <c r="E76" s="97"/>
      <c r="F76" s="120"/>
    </row>
    <row r="77" spans="1:7" ht="15" thickBot="1" x14ac:dyDescent="0.35">
      <c r="A77" s="94" t="s">
        <v>852</v>
      </c>
      <c r="B77" s="95" t="s">
        <v>853</v>
      </c>
      <c r="C77" s="96">
        <v>6898.64</v>
      </c>
      <c r="D77" s="288" t="s">
        <v>417</v>
      </c>
      <c r="E77" s="105">
        <v>53566597000100</v>
      </c>
      <c r="F77" s="102"/>
    </row>
    <row r="78" spans="1:7" ht="15" thickBot="1" x14ac:dyDescent="0.35">
      <c r="A78" s="94" t="s">
        <v>1416</v>
      </c>
      <c r="B78" s="95" t="s">
        <v>1741</v>
      </c>
      <c r="C78" s="96">
        <v>176.84</v>
      </c>
      <c r="D78" s="97"/>
      <c r="E78" s="105">
        <v>75999221104</v>
      </c>
      <c r="F78" s="100"/>
    </row>
    <row r="79" spans="1:7" ht="15" thickBot="1" x14ac:dyDescent="0.35">
      <c r="A79" s="94" t="s">
        <v>854</v>
      </c>
      <c r="B79" s="95" t="s">
        <v>853</v>
      </c>
      <c r="C79" s="96">
        <v>2419.87</v>
      </c>
      <c r="D79" s="288" t="s">
        <v>417</v>
      </c>
      <c r="E79" s="105">
        <v>53566597000100</v>
      </c>
      <c r="F79" s="107"/>
    </row>
    <row r="80" spans="1:7" ht="15" thickBot="1" x14ac:dyDescent="0.35">
      <c r="A80" s="94" t="s">
        <v>1417</v>
      </c>
      <c r="B80" s="97"/>
      <c r="C80" s="96">
        <v>76.22</v>
      </c>
      <c r="D80" s="97"/>
      <c r="E80" s="97"/>
      <c r="F80" s="120"/>
      <c r="G80" s="90">
        <f>C81-G81</f>
        <v>117425.66</v>
      </c>
    </row>
    <row r="81" spans="1:8" ht="15" thickBot="1" x14ac:dyDescent="0.35">
      <c r="A81" s="94" t="s">
        <v>1418</v>
      </c>
      <c r="B81" s="95" t="s">
        <v>1742</v>
      </c>
      <c r="C81" s="96">
        <v>153717.91</v>
      </c>
      <c r="D81" s="288" t="s">
        <v>417</v>
      </c>
      <c r="E81" s="97"/>
      <c r="F81" s="102"/>
      <c r="G81" s="421">
        <v>36292.25</v>
      </c>
      <c r="H81" t="s">
        <v>1982</v>
      </c>
    </row>
    <row r="82" spans="1:8" ht="27.6" thickBot="1" x14ac:dyDescent="0.35">
      <c r="A82" s="94" t="s">
        <v>1419</v>
      </c>
      <c r="B82" s="95" t="s">
        <v>1743</v>
      </c>
      <c r="C82" s="96">
        <v>704.14</v>
      </c>
      <c r="D82" s="285" t="s">
        <v>171</v>
      </c>
      <c r="E82" s="105">
        <v>36642045572</v>
      </c>
      <c r="F82" s="100"/>
    </row>
    <row r="83" spans="1:8" ht="27.6" thickBot="1" x14ac:dyDescent="0.35">
      <c r="A83" s="94" t="s">
        <v>1420</v>
      </c>
      <c r="B83" s="95" t="s">
        <v>1743</v>
      </c>
      <c r="C83" s="96">
        <v>48.5</v>
      </c>
      <c r="D83" s="285" t="s">
        <v>171</v>
      </c>
      <c r="E83" s="105">
        <v>36642045572</v>
      </c>
      <c r="F83" s="102"/>
    </row>
    <row r="84" spans="1:8" ht="15" thickBot="1" x14ac:dyDescent="0.35">
      <c r="A84" s="94" t="s">
        <v>1421</v>
      </c>
      <c r="B84" s="95" t="s">
        <v>1741</v>
      </c>
      <c r="C84" s="96">
        <v>10.87</v>
      </c>
      <c r="D84" s="97"/>
      <c r="E84" s="97"/>
      <c r="F84" s="120"/>
    </row>
    <row r="85" spans="1:8" ht="15" thickBot="1" x14ac:dyDescent="0.35">
      <c r="A85" s="94" t="s">
        <v>1422</v>
      </c>
      <c r="B85" s="95" t="s">
        <v>1744</v>
      </c>
      <c r="C85" s="96">
        <v>155.66</v>
      </c>
      <c r="D85" s="410" t="s">
        <v>399</v>
      </c>
      <c r="E85" s="105" t="s">
        <v>1745</v>
      </c>
      <c r="F85" s="102"/>
    </row>
    <row r="86" spans="1:8" ht="15" thickBot="1" x14ac:dyDescent="0.35">
      <c r="A86" s="94" t="s">
        <v>1423</v>
      </c>
      <c r="B86" s="95" t="s">
        <v>1744</v>
      </c>
      <c r="C86" s="96">
        <v>12.33</v>
      </c>
      <c r="D86" s="410" t="s">
        <v>399</v>
      </c>
      <c r="E86" s="105" t="s">
        <v>1745</v>
      </c>
      <c r="F86" s="100"/>
    </row>
    <row r="87" spans="1:8" ht="15" thickBot="1" x14ac:dyDescent="0.35">
      <c r="A87" s="94" t="s">
        <v>1424</v>
      </c>
      <c r="B87" s="95" t="s">
        <v>848</v>
      </c>
      <c r="C87" s="96">
        <v>3.93</v>
      </c>
      <c r="D87" s="97"/>
      <c r="E87" s="97"/>
      <c r="F87" s="107"/>
    </row>
    <row r="88" spans="1:8" ht="15" thickBot="1" x14ac:dyDescent="0.35">
      <c r="A88" s="94" t="s">
        <v>1425</v>
      </c>
      <c r="B88" s="95" t="s">
        <v>1746</v>
      </c>
      <c r="C88" s="96">
        <v>146.02000000000001</v>
      </c>
      <c r="D88" s="285" t="s">
        <v>171</v>
      </c>
      <c r="E88" s="105">
        <v>80263780597</v>
      </c>
      <c r="F88" s="100"/>
    </row>
    <row r="89" spans="1:8" ht="15" thickBot="1" x14ac:dyDescent="0.35">
      <c r="A89" s="94" t="s">
        <v>1426</v>
      </c>
      <c r="B89" s="95" t="s">
        <v>1746</v>
      </c>
      <c r="C89" s="96">
        <v>12.17</v>
      </c>
      <c r="D89" s="285" t="s">
        <v>171</v>
      </c>
      <c r="E89" s="105">
        <v>80263780597</v>
      </c>
      <c r="F89" s="102"/>
    </row>
    <row r="90" spans="1:8" ht="15" thickBot="1" x14ac:dyDescent="0.35">
      <c r="A90" s="94" t="s">
        <v>1427</v>
      </c>
      <c r="B90" s="95" t="s">
        <v>1741</v>
      </c>
      <c r="C90" s="96">
        <v>4.26</v>
      </c>
      <c r="D90" s="97"/>
      <c r="E90" s="97"/>
      <c r="F90" s="120"/>
    </row>
    <row r="91" spans="1:8" ht="15" thickBot="1" x14ac:dyDescent="0.35">
      <c r="A91" s="94" t="s">
        <v>1428</v>
      </c>
      <c r="B91" s="97"/>
      <c r="C91" s="96">
        <v>2673.93</v>
      </c>
      <c r="D91" s="97"/>
      <c r="E91" s="97"/>
      <c r="F91" s="107"/>
    </row>
    <row r="92" spans="1:8" ht="15" thickBot="1" x14ac:dyDescent="0.35">
      <c r="A92" s="94" t="s">
        <v>1429</v>
      </c>
      <c r="B92" s="97"/>
      <c r="C92" s="96">
        <v>207.61</v>
      </c>
      <c r="D92" s="97"/>
      <c r="E92" s="97"/>
      <c r="F92" s="120"/>
    </row>
    <row r="93" spans="1:8" ht="15" thickBot="1" x14ac:dyDescent="0.35">
      <c r="A93" s="94" t="s">
        <v>1430</v>
      </c>
      <c r="B93" s="97"/>
      <c r="C93" s="96">
        <v>63.53</v>
      </c>
      <c r="D93" s="97"/>
      <c r="E93" s="97"/>
      <c r="F93" s="107"/>
    </row>
    <row r="94" spans="1:8" ht="15" thickBot="1" x14ac:dyDescent="0.35">
      <c r="A94" s="94" t="s">
        <v>1431</v>
      </c>
      <c r="B94" s="95" t="s">
        <v>1747</v>
      </c>
      <c r="C94" s="96">
        <v>9372.74</v>
      </c>
      <c r="D94" s="284" t="s">
        <v>401</v>
      </c>
      <c r="E94" s="105">
        <v>75999198108</v>
      </c>
      <c r="F94" s="100"/>
    </row>
    <row r="95" spans="1:8" ht="15" thickBot="1" x14ac:dyDescent="0.35">
      <c r="A95" s="94" t="s">
        <v>1432</v>
      </c>
      <c r="B95" s="95" t="s">
        <v>1748</v>
      </c>
      <c r="C95" s="96">
        <v>634.04999999999995</v>
      </c>
      <c r="D95" s="284" t="s">
        <v>401</v>
      </c>
      <c r="E95" s="105">
        <v>75988637991</v>
      </c>
      <c r="F95" s="102"/>
    </row>
    <row r="96" spans="1:8" ht="15" thickBot="1" x14ac:dyDescent="0.35">
      <c r="A96" s="94" t="s">
        <v>1433</v>
      </c>
      <c r="B96" s="95" t="s">
        <v>1741</v>
      </c>
      <c r="C96" s="96">
        <v>133.71</v>
      </c>
      <c r="D96" s="97"/>
      <c r="E96" s="105">
        <v>75999221104</v>
      </c>
      <c r="F96" s="100"/>
    </row>
    <row r="97" spans="1:6" ht="27.6" thickBot="1" x14ac:dyDescent="0.35">
      <c r="A97" s="94" t="s">
        <v>1434</v>
      </c>
      <c r="B97" s="97"/>
      <c r="C97" s="105" t="s">
        <v>820</v>
      </c>
      <c r="D97" s="97"/>
      <c r="E97" s="97"/>
      <c r="F97" s="107"/>
    </row>
    <row r="98" spans="1:6" ht="27.6" thickBot="1" x14ac:dyDescent="0.35">
      <c r="A98" s="94" t="s">
        <v>1435</v>
      </c>
      <c r="B98" s="97"/>
      <c r="C98" s="105" t="s">
        <v>820</v>
      </c>
      <c r="D98" s="97"/>
      <c r="E98" s="97"/>
      <c r="F98" s="120"/>
    </row>
    <row r="99" spans="1:6" ht="27.6" thickBot="1" x14ac:dyDescent="0.35">
      <c r="A99" s="94" t="s">
        <v>1436</v>
      </c>
      <c r="B99" s="97"/>
      <c r="C99" s="105" t="s">
        <v>820</v>
      </c>
      <c r="D99" s="97"/>
      <c r="E99" s="97"/>
      <c r="F99" s="107"/>
    </row>
    <row r="100" spans="1:6" ht="15" thickBot="1" x14ac:dyDescent="0.35">
      <c r="A100" s="94" t="s">
        <v>41</v>
      </c>
      <c r="B100" s="97"/>
      <c r="C100" s="96">
        <v>6366.45</v>
      </c>
      <c r="D100" s="97"/>
      <c r="E100" s="97"/>
      <c r="F100" s="120"/>
    </row>
    <row r="101" spans="1:6" ht="15" thickBot="1" x14ac:dyDescent="0.35">
      <c r="A101" s="94" t="s">
        <v>1749</v>
      </c>
      <c r="B101" s="97"/>
      <c r="C101" s="96">
        <v>340.98</v>
      </c>
      <c r="D101" s="97"/>
      <c r="E101" s="97"/>
      <c r="F101" s="107"/>
    </row>
    <row r="102" spans="1:6" ht="15" thickBot="1" x14ac:dyDescent="0.35">
      <c r="A102" s="205"/>
      <c r="B102" s="97"/>
      <c r="C102" s="97"/>
      <c r="D102" s="97"/>
      <c r="E102" s="97"/>
      <c r="F102" s="120"/>
    </row>
    <row r="103" spans="1:6" ht="15" thickBot="1" x14ac:dyDescent="0.35">
      <c r="A103" s="205"/>
      <c r="B103" s="97"/>
      <c r="C103" s="97"/>
      <c r="D103" s="97"/>
      <c r="E103" s="97"/>
      <c r="F103" s="107"/>
    </row>
    <row r="104" spans="1:6" ht="15" thickBot="1" x14ac:dyDescent="0.35">
      <c r="A104" s="205"/>
      <c r="B104" s="97"/>
      <c r="C104" s="97"/>
      <c r="D104" s="97"/>
      <c r="E104" s="97"/>
      <c r="F104" s="120"/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C947-58F6-4459-94F0-45476DCD506A}">
  <dimension ref="A1:H69"/>
  <sheetViews>
    <sheetView workbookViewId="0">
      <selection activeCell="H19" sqref="H18:J19"/>
    </sheetView>
  </sheetViews>
  <sheetFormatPr defaultRowHeight="14.4" x14ac:dyDescent="0.3"/>
  <cols>
    <col min="1" max="6" width="20.5546875" customWidth="1"/>
    <col min="8" max="8" width="14" bestFit="1" customWidth="1"/>
  </cols>
  <sheetData>
    <row r="1" spans="1:8" ht="15" thickBot="1" x14ac:dyDescent="0.35">
      <c r="A1" s="111" t="s">
        <v>230</v>
      </c>
      <c r="B1" s="93" t="s">
        <v>407</v>
      </c>
      <c r="C1" s="93" t="s">
        <v>396</v>
      </c>
      <c r="D1" s="93" t="s">
        <v>384</v>
      </c>
      <c r="E1" s="93" t="s">
        <v>40</v>
      </c>
      <c r="F1" s="93" t="s">
        <v>88</v>
      </c>
      <c r="G1" s="415" t="s">
        <v>1439</v>
      </c>
    </row>
    <row r="2" spans="1:8" ht="27.6" thickBot="1" x14ac:dyDescent="0.35">
      <c r="A2" s="112" t="s">
        <v>231</v>
      </c>
      <c r="B2" s="113" t="s">
        <v>97</v>
      </c>
      <c r="C2" s="114" t="s">
        <v>401</v>
      </c>
      <c r="D2" s="113">
        <v>71986399826</v>
      </c>
      <c r="E2" s="113" t="s">
        <v>98</v>
      </c>
      <c r="F2" s="367" t="s">
        <v>402</v>
      </c>
      <c r="G2">
        <v>58</v>
      </c>
      <c r="H2" s="5">
        <f>G2*0.65</f>
        <v>37.700000000000003</v>
      </c>
    </row>
    <row r="3" spans="1:8" ht="15" thickBot="1" x14ac:dyDescent="0.35">
      <c r="A3" s="116" t="s">
        <v>232</v>
      </c>
      <c r="B3" s="117" t="s">
        <v>99</v>
      </c>
      <c r="C3" s="118" t="s">
        <v>401</v>
      </c>
      <c r="D3" s="117">
        <v>71996808748</v>
      </c>
      <c r="E3" s="117" t="s">
        <v>98</v>
      </c>
      <c r="F3" s="366" t="s">
        <v>402</v>
      </c>
    </row>
    <row r="4" spans="1:8" ht="27.6" thickBot="1" x14ac:dyDescent="0.35">
      <c r="A4" s="112">
        <v>601</v>
      </c>
      <c r="B4" s="113" t="s">
        <v>560</v>
      </c>
      <c r="C4" s="107"/>
      <c r="D4" s="113" t="s">
        <v>561</v>
      </c>
      <c r="E4" s="113" t="s">
        <v>98</v>
      </c>
      <c r="F4" s="362">
        <v>26.65</v>
      </c>
      <c r="H4" s="420">
        <f>H2+'Donos de Redes jul 24'!G1</f>
        <v>73.45</v>
      </c>
    </row>
    <row r="5" spans="1:8" ht="15" thickBot="1" x14ac:dyDescent="0.35">
      <c r="A5" s="116">
        <v>604</v>
      </c>
      <c r="B5" s="117" t="s">
        <v>131</v>
      </c>
      <c r="C5" s="118" t="s">
        <v>401</v>
      </c>
      <c r="D5" s="120"/>
      <c r="E5" s="117" t="s">
        <v>98</v>
      </c>
      <c r="F5" s="119">
        <v>89.08</v>
      </c>
      <c r="H5" s="2"/>
    </row>
    <row r="6" spans="1:8" ht="15" thickBot="1" x14ac:dyDescent="0.35">
      <c r="A6" s="112">
        <v>605</v>
      </c>
      <c r="B6" s="113" t="s">
        <v>102</v>
      </c>
      <c r="C6" s="114" t="s">
        <v>401</v>
      </c>
      <c r="D6" s="113">
        <v>71986813742</v>
      </c>
      <c r="E6" s="113" t="s">
        <v>98</v>
      </c>
      <c r="F6" s="363">
        <v>101.22</v>
      </c>
    </row>
    <row r="7" spans="1:8" ht="15" thickBot="1" x14ac:dyDescent="0.35">
      <c r="A7" s="116">
        <v>608</v>
      </c>
      <c r="B7" s="117" t="s">
        <v>103</v>
      </c>
      <c r="C7" s="106" t="s">
        <v>180</v>
      </c>
      <c r="D7" s="117" t="s">
        <v>408</v>
      </c>
      <c r="E7" s="117" t="s">
        <v>98</v>
      </c>
      <c r="F7" s="366" t="s">
        <v>402</v>
      </c>
    </row>
    <row r="8" spans="1:8" ht="15" thickBot="1" x14ac:dyDescent="0.35">
      <c r="A8" s="112">
        <v>611</v>
      </c>
      <c r="B8" s="113" t="s">
        <v>104</v>
      </c>
      <c r="C8" s="114" t="s">
        <v>401</v>
      </c>
      <c r="D8" s="113">
        <v>71986219300</v>
      </c>
      <c r="E8" s="113" t="s">
        <v>98</v>
      </c>
      <c r="F8" s="367" t="s">
        <v>402</v>
      </c>
    </row>
    <row r="9" spans="1:8" ht="27.6" thickBot="1" x14ac:dyDescent="0.35">
      <c r="A9" s="116" t="s">
        <v>233</v>
      </c>
      <c r="B9" s="117" t="s">
        <v>89</v>
      </c>
      <c r="C9" s="118" t="s">
        <v>401</v>
      </c>
      <c r="D9" s="117">
        <v>71986016552</v>
      </c>
      <c r="E9" s="117" t="s">
        <v>90</v>
      </c>
      <c r="F9" s="412">
        <v>614.41999999999996</v>
      </c>
    </row>
    <row r="10" spans="1:8" ht="15" thickBot="1" x14ac:dyDescent="0.35">
      <c r="A10" s="112" t="s">
        <v>234</v>
      </c>
      <c r="B10" s="113" t="s">
        <v>409</v>
      </c>
      <c r="C10" s="114" t="s">
        <v>401</v>
      </c>
      <c r="D10" s="113">
        <v>71988846224</v>
      </c>
      <c r="E10" s="113" t="s">
        <v>90</v>
      </c>
      <c r="F10" s="363">
        <v>204.81</v>
      </c>
    </row>
    <row r="11" spans="1:8" ht="15" thickBot="1" x14ac:dyDescent="0.35">
      <c r="A11" s="116">
        <v>5101</v>
      </c>
      <c r="B11" s="117" t="s">
        <v>92</v>
      </c>
      <c r="C11" s="118" t="s">
        <v>401</v>
      </c>
      <c r="D11" s="117">
        <v>71986048550</v>
      </c>
      <c r="E11" s="117" t="s">
        <v>90</v>
      </c>
      <c r="F11" s="361">
        <v>112.22</v>
      </c>
    </row>
    <row r="12" spans="1:8" ht="15" thickBot="1" x14ac:dyDescent="0.35">
      <c r="A12" s="112">
        <v>5102</v>
      </c>
      <c r="B12" s="113" t="s">
        <v>207</v>
      </c>
      <c r="C12" s="114" t="s">
        <v>401</v>
      </c>
      <c r="D12" s="207">
        <v>71986270032</v>
      </c>
      <c r="E12" s="113" t="s">
        <v>857</v>
      </c>
      <c r="F12" s="363">
        <v>59.11</v>
      </c>
    </row>
    <row r="13" spans="1:8" ht="15" thickBot="1" x14ac:dyDescent="0.35">
      <c r="A13" s="116">
        <v>5103</v>
      </c>
      <c r="B13" s="117" t="s">
        <v>94</v>
      </c>
      <c r="C13" s="118" t="s">
        <v>401</v>
      </c>
      <c r="D13" s="120"/>
      <c r="E13" s="117" t="s">
        <v>90</v>
      </c>
      <c r="F13" s="361">
        <v>174.7</v>
      </c>
    </row>
    <row r="14" spans="1:8" ht="27.6" thickBot="1" x14ac:dyDescent="0.35">
      <c r="A14" s="112">
        <v>5104</v>
      </c>
      <c r="B14" s="113" t="s">
        <v>198</v>
      </c>
      <c r="C14" s="114" t="s">
        <v>401</v>
      </c>
      <c r="D14" s="113">
        <v>71991409516</v>
      </c>
      <c r="E14" s="113" t="s">
        <v>90</v>
      </c>
      <c r="F14" s="363">
        <v>379.39</v>
      </c>
    </row>
    <row r="15" spans="1:8" ht="29.4" thickBot="1" x14ac:dyDescent="0.35">
      <c r="A15" s="116">
        <v>5105</v>
      </c>
      <c r="B15" s="413" t="s">
        <v>1379</v>
      </c>
      <c r="C15" s="118" t="s">
        <v>401</v>
      </c>
      <c r="D15" s="117">
        <v>71985318152</v>
      </c>
      <c r="E15" s="117" t="s">
        <v>90</v>
      </c>
      <c r="F15" s="361">
        <v>65.59</v>
      </c>
    </row>
    <row r="16" spans="1:8" ht="15" thickBot="1" x14ac:dyDescent="0.35">
      <c r="A16" s="112">
        <v>5106</v>
      </c>
      <c r="B16" s="113" t="s">
        <v>858</v>
      </c>
      <c r="C16" s="138" t="s">
        <v>171</v>
      </c>
      <c r="D16" s="113">
        <v>3887948521</v>
      </c>
      <c r="E16" s="113" t="s">
        <v>859</v>
      </c>
      <c r="F16" s="363">
        <v>28.22</v>
      </c>
    </row>
    <row r="17" spans="1:6" ht="27.6" thickBot="1" x14ac:dyDescent="0.35">
      <c r="A17" s="116" t="s">
        <v>235</v>
      </c>
      <c r="B17" s="117" t="s">
        <v>105</v>
      </c>
      <c r="C17" s="118" t="s">
        <v>401</v>
      </c>
      <c r="D17" s="117">
        <v>71985383005</v>
      </c>
      <c r="E17" s="117" t="s">
        <v>106</v>
      </c>
      <c r="F17" s="361">
        <v>391.8</v>
      </c>
    </row>
    <row r="18" spans="1:6" ht="27.6" thickBot="1" x14ac:dyDescent="0.35">
      <c r="A18" s="112" t="s">
        <v>236</v>
      </c>
      <c r="B18" s="113" t="s">
        <v>211</v>
      </c>
      <c r="C18" s="138" t="s">
        <v>171</v>
      </c>
      <c r="D18" s="113">
        <v>72632275504</v>
      </c>
      <c r="E18" s="113" t="s">
        <v>106</v>
      </c>
      <c r="F18" s="363">
        <v>130.6</v>
      </c>
    </row>
    <row r="19" spans="1:6" ht="15" thickBot="1" x14ac:dyDescent="0.35">
      <c r="A19" s="116">
        <v>5202</v>
      </c>
      <c r="B19" s="117" t="s">
        <v>108</v>
      </c>
      <c r="C19" s="118" t="s">
        <v>401</v>
      </c>
      <c r="D19" s="117">
        <v>71988543278</v>
      </c>
      <c r="E19" s="117" t="s">
        <v>106</v>
      </c>
      <c r="F19" s="361">
        <v>48.53</v>
      </c>
    </row>
    <row r="20" spans="1:6" ht="15" thickBot="1" x14ac:dyDescent="0.35">
      <c r="A20" s="112">
        <v>5203</v>
      </c>
      <c r="B20" s="113" t="s">
        <v>563</v>
      </c>
      <c r="C20" s="138" t="s">
        <v>171</v>
      </c>
      <c r="D20" s="113">
        <v>6198426521</v>
      </c>
      <c r="E20" s="113" t="s">
        <v>106</v>
      </c>
      <c r="F20" s="363">
        <v>294.83999999999997</v>
      </c>
    </row>
    <row r="21" spans="1:6" ht="15" thickBot="1" x14ac:dyDescent="0.35">
      <c r="A21" s="116">
        <v>5204</v>
      </c>
      <c r="B21" s="117" t="s">
        <v>110</v>
      </c>
      <c r="C21" s="129" t="s">
        <v>171</v>
      </c>
      <c r="D21" s="117">
        <v>43214800515</v>
      </c>
      <c r="E21" s="117" t="s">
        <v>106</v>
      </c>
      <c r="F21" s="361">
        <v>62.29</v>
      </c>
    </row>
    <row r="22" spans="1:6" ht="15" thickBot="1" x14ac:dyDescent="0.35">
      <c r="A22" s="112">
        <v>5205</v>
      </c>
      <c r="B22" s="113" t="s">
        <v>111</v>
      </c>
      <c r="C22" s="114" t="s">
        <v>401</v>
      </c>
      <c r="D22" s="113">
        <v>71988145389</v>
      </c>
      <c r="E22" s="113" t="s">
        <v>106</v>
      </c>
      <c r="F22" s="363">
        <v>116.74</v>
      </c>
    </row>
    <row r="23" spans="1:6" ht="27.6" thickBot="1" x14ac:dyDescent="0.35">
      <c r="A23" s="116" t="s">
        <v>237</v>
      </c>
      <c r="B23" s="117" t="s">
        <v>112</v>
      </c>
      <c r="C23" s="129" t="s">
        <v>171</v>
      </c>
      <c r="D23" s="206">
        <v>3201968528</v>
      </c>
      <c r="E23" s="117" t="s">
        <v>113</v>
      </c>
      <c r="F23" s="361">
        <v>500.39</v>
      </c>
    </row>
    <row r="24" spans="1:6" ht="15" thickBot="1" x14ac:dyDescent="0.35">
      <c r="A24" s="112" t="s">
        <v>238</v>
      </c>
      <c r="B24" s="113" t="s">
        <v>114</v>
      </c>
      <c r="C24" s="138" t="s">
        <v>171</v>
      </c>
      <c r="D24" s="113">
        <v>38480506504</v>
      </c>
      <c r="E24" s="113" t="s">
        <v>113</v>
      </c>
      <c r="F24" s="363">
        <v>166.8</v>
      </c>
    </row>
    <row r="25" spans="1:6" ht="15" thickBot="1" x14ac:dyDescent="0.35">
      <c r="A25" s="116">
        <v>6201</v>
      </c>
      <c r="B25" s="117" t="s">
        <v>115</v>
      </c>
      <c r="C25" s="118" t="s">
        <v>401</v>
      </c>
      <c r="D25" s="117">
        <v>71993582915</v>
      </c>
      <c r="E25" s="117" t="s">
        <v>113</v>
      </c>
      <c r="F25" s="361">
        <v>257.68</v>
      </c>
    </row>
    <row r="26" spans="1:6" ht="15" thickBot="1" x14ac:dyDescent="0.35">
      <c r="A26" s="112">
        <v>6202</v>
      </c>
      <c r="B26" s="113" t="s">
        <v>1380</v>
      </c>
      <c r="C26" s="138" t="s">
        <v>171</v>
      </c>
      <c r="D26" s="113">
        <v>37033760582</v>
      </c>
      <c r="E26" s="113" t="s">
        <v>113</v>
      </c>
      <c r="F26" s="363">
        <v>99.49</v>
      </c>
    </row>
    <row r="27" spans="1:6" ht="15" thickBot="1" x14ac:dyDescent="0.35">
      <c r="A27" s="116">
        <v>6203</v>
      </c>
      <c r="B27" s="117" t="s">
        <v>117</v>
      </c>
      <c r="C27" s="106" t="s">
        <v>180</v>
      </c>
      <c r="D27" s="117" t="s">
        <v>410</v>
      </c>
      <c r="E27" s="117" t="s">
        <v>113</v>
      </c>
      <c r="F27" s="361">
        <v>121.76</v>
      </c>
    </row>
    <row r="28" spans="1:6" ht="15" thickBot="1" x14ac:dyDescent="0.35">
      <c r="A28" s="112">
        <v>6204</v>
      </c>
      <c r="B28" s="113" t="s">
        <v>118</v>
      </c>
      <c r="C28" s="114" t="s">
        <v>401</v>
      </c>
      <c r="D28" s="113">
        <v>71993462654</v>
      </c>
      <c r="E28" s="113" t="s">
        <v>113</v>
      </c>
      <c r="F28" s="363">
        <v>44.24</v>
      </c>
    </row>
    <row r="29" spans="1:6" ht="15" thickBot="1" x14ac:dyDescent="0.35">
      <c r="A29" s="116">
        <v>6206</v>
      </c>
      <c r="B29" s="120"/>
      <c r="C29" s="120"/>
      <c r="D29" s="120"/>
      <c r="E29" s="120"/>
      <c r="F29" s="361">
        <v>5.32</v>
      </c>
    </row>
    <row r="30" spans="1:6" ht="15" thickBot="1" x14ac:dyDescent="0.35">
      <c r="A30" s="112">
        <v>6207</v>
      </c>
      <c r="B30" s="113" t="s">
        <v>119</v>
      </c>
      <c r="C30" s="114" t="s">
        <v>401</v>
      </c>
      <c r="D30" s="113">
        <v>71986148544</v>
      </c>
      <c r="E30" s="113" t="s">
        <v>113</v>
      </c>
      <c r="F30" s="363">
        <v>112.19</v>
      </c>
    </row>
    <row r="31" spans="1:6" ht="15" thickBot="1" x14ac:dyDescent="0.35">
      <c r="A31" s="116">
        <v>6209</v>
      </c>
      <c r="B31" s="117" t="s">
        <v>564</v>
      </c>
      <c r="C31" s="118" t="s">
        <v>401</v>
      </c>
      <c r="D31" s="117">
        <v>71986206700</v>
      </c>
      <c r="E31" s="117" t="s">
        <v>113</v>
      </c>
      <c r="F31" s="361">
        <v>26.52</v>
      </c>
    </row>
    <row r="32" spans="1:6" ht="27.6" thickBot="1" x14ac:dyDescent="0.35">
      <c r="A32" s="112" t="s">
        <v>239</v>
      </c>
      <c r="B32" s="113" t="s">
        <v>121</v>
      </c>
      <c r="C32" s="98" t="s">
        <v>180</v>
      </c>
      <c r="D32" s="113" t="s">
        <v>411</v>
      </c>
      <c r="E32" s="113" t="s">
        <v>122</v>
      </c>
      <c r="F32" s="363">
        <v>1084.82</v>
      </c>
    </row>
    <row r="33" spans="1:6" ht="40.799999999999997" thickBot="1" x14ac:dyDescent="0.35">
      <c r="A33" s="116" t="s">
        <v>240</v>
      </c>
      <c r="B33" s="117" t="s">
        <v>123</v>
      </c>
      <c r="C33" s="118" t="s">
        <v>401</v>
      </c>
      <c r="D33" s="117">
        <v>71991553912</v>
      </c>
      <c r="E33" s="117" t="s">
        <v>122</v>
      </c>
      <c r="F33" s="361">
        <v>361.61</v>
      </c>
    </row>
    <row r="34" spans="1:6" ht="27.6" thickBot="1" x14ac:dyDescent="0.35">
      <c r="A34" s="112">
        <v>6301</v>
      </c>
      <c r="B34" s="113" t="s">
        <v>124</v>
      </c>
      <c r="C34" s="98" t="s">
        <v>180</v>
      </c>
      <c r="D34" s="113" t="s">
        <v>412</v>
      </c>
      <c r="E34" s="113" t="s">
        <v>122</v>
      </c>
      <c r="F34" s="363">
        <v>341.67</v>
      </c>
    </row>
    <row r="35" spans="1:6" ht="15" thickBot="1" x14ac:dyDescent="0.35">
      <c r="A35" s="116">
        <v>6302</v>
      </c>
      <c r="B35" s="117" t="s">
        <v>125</v>
      </c>
      <c r="C35" s="118" t="s">
        <v>401</v>
      </c>
      <c r="D35" s="117">
        <v>71985080718</v>
      </c>
      <c r="E35" s="117" t="s">
        <v>122</v>
      </c>
      <c r="F35" s="361">
        <v>15.7</v>
      </c>
    </row>
    <row r="36" spans="1:6" ht="27.6" thickBot="1" x14ac:dyDescent="0.35">
      <c r="A36" s="112">
        <v>6303</v>
      </c>
      <c r="B36" s="113" t="s">
        <v>126</v>
      </c>
      <c r="C36" s="98" t="s">
        <v>180</v>
      </c>
      <c r="D36" s="113" t="s">
        <v>216</v>
      </c>
      <c r="E36" s="113" t="s">
        <v>122</v>
      </c>
      <c r="F36" s="363">
        <v>1121.1600000000001</v>
      </c>
    </row>
    <row r="37" spans="1:6" ht="15" thickBot="1" x14ac:dyDescent="0.35">
      <c r="A37" s="116">
        <v>6304</v>
      </c>
      <c r="B37" s="117" t="s">
        <v>127</v>
      </c>
      <c r="C37" s="129" t="s">
        <v>171</v>
      </c>
      <c r="D37" s="117">
        <v>53492404553</v>
      </c>
      <c r="E37" s="117" t="s">
        <v>122</v>
      </c>
      <c r="F37" s="366" t="s">
        <v>402</v>
      </c>
    </row>
    <row r="38" spans="1:6" ht="27.6" thickBot="1" x14ac:dyDescent="0.35">
      <c r="A38" s="112" t="s">
        <v>241</v>
      </c>
      <c r="B38" s="113" t="s">
        <v>128</v>
      </c>
      <c r="C38" s="114" t="s">
        <v>401</v>
      </c>
      <c r="D38" s="113">
        <v>71988787809</v>
      </c>
      <c r="E38" s="113" t="s">
        <v>129</v>
      </c>
      <c r="F38" s="363">
        <v>209.27</v>
      </c>
    </row>
    <row r="39" spans="1:6" ht="15" thickBot="1" x14ac:dyDescent="0.35">
      <c r="A39" s="116" t="s">
        <v>242</v>
      </c>
      <c r="B39" s="117" t="s">
        <v>217</v>
      </c>
      <c r="C39" s="118" t="s">
        <v>401</v>
      </c>
      <c r="D39" s="117">
        <v>71981642589</v>
      </c>
      <c r="E39" s="117" t="s">
        <v>129</v>
      </c>
      <c r="F39" s="361">
        <v>69.760000000000005</v>
      </c>
    </row>
    <row r="40" spans="1:6" ht="15" thickBot="1" x14ac:dyDescent="0.35">
      <c r="A40" s="112" t="s">
        <v>242</v>
      </c>
      <c r="B40" s="113" t="s">
        <v>1750</v>
      </c>
      <c r="C40" s="114" t="s">
        <v>401</v>
      </c>
      <c r="D40" s="113">
        <v>71981293099</v>
      </c>
      <c r="E40" s="113" t="s">
        <v>129</v>
      </c>
      <c r="F40" s="363">
        <v>69.760000000000005</v>
      </c>
    </row>
    <row r="41" spans="1:6" ht="15" thickBot="1" x14ac:dyDescent="0.35">
      <c r="A41" s="116">
        <v>7001</v>
      </c>
      <c r="B41" s="117" t="s">
        <v>219</v>
      </c>
      <c r="C41" s="118" t="s">
        <v>401</v>
      </c>
      <c r="D41" s="117">
        <v>71984402777</v>
      </c>
      <c r="E41" s="117" t="s">
        <v>129</v>
      </c>
      <c r="F41" s="361">
        <v>38.44</v>
      </c>
    </row>
    <row r="42" spans="1:6" ht="15" thickBot="1" x14ac:dyDescent="0.35">
      <c r="A42" s="112">
        <v>7002</v>
      </c>
      <c r="B42" s="113" t="s">
        <v>1381</v>
      </c>
      <c r="C42" s="114" t="s">
        <v>401</v>
      </c>
      <c r="D42" s="113">
        <v>71993048888</v>
      </c>
      <c r="E42" s="113" t="s">
        <v>129</v>
      </c>
      <c r="F42" s="363">
        <v>82.94</v>
      </c>
    </row>
    <row r="43" spans="1:6" ht="15" thickBot="1" x14ac:dyDescent="0.35">
      <c r="A43" s="116">
        <v>7004</v>
      </c>
      <c r="B43" s="117" t="s">
        <v>566</v>
      </c>
      <c r="C43" s="118" t="s">
        <v>401</v>
      </c>
      <c r="D43" s="117">
        <v>71986962895</v>
      </c>
      <c r="E43" s="117" t="s">
        <v>129</v>
      </c>
      <c r="F43" s="361">
        <v>64.48</v>
      </c>
    </row>
    <row r="44" spans="1:6" ht="15" thickBot="1" x14ac:dyDescent="0.35">
      <c r="A44" s="112">
        <v>7005</v>
      </c>
      <c r="B44" s="113" t="s">
        <v>134</v>
      </c>
      <c r="C44" s="114" t="s">
        <v>401</v>
      </c>
      <c r="D44" s="113">
        <v>75988189482</v>
      </c>
      <c r="E44" s="113" t="s">
        <v>129</v>
      </c>
      <c r="F44" s="363">
        <v>21.37</v>
      </c>
    </row>
    <row r="45" spans="1:6" ht="15" thickBot="1" x14ac:dyDescent="0.35">
      <c r="A45" s="116">
        <v>7006</v>
      </c>
      <c r="B45" s="117" t="s">
        <v>135</v>
      </c>
      <c r="C45" s="118" t="s">
        <v>401</v>
      </c>
      <c r="D45" s="117">
        <v>71987347856</v>
      </c>
      <c r="E45" s="117" t="s">
        <v>129</v>
      </c>
      <c r="F45" s="361">
        <v>49.79</v>
      </c>
    </row>
    <row r="46" spans="1:6" ht="15" thickBot="1" x14ac:dyDescent="0.35">
      <c r="A46" s="112">
        <v>7007</v>
      </c>
      <c r="B46" s="113" t="s">
        <v>136</v>
      </c>
      <c r="C46" s="114" t="s">
        <v>401</v>
      </c>
      <c r="D46" s="113">
        <v>71987349140</v>
      </c>
      <c r="E46" s="113" t="s">
        <v>129</v>
      </c>
      <c r="F46" s="363">
        <v>22</v>
      </c>
    </row>
    <row r="47" spans="1:6" ht="27.6" thickBot="1" x14ac:dyDescent="0.35">
      <c r="A47" s="116" t="s">
        <v>243</v>
      </c>
      <c r="B47" s="117" t="s">
        <v>137</v>
      </c>
      <c r="C47" s="118" t="s">
        <v>401</v>
      </c>
      <c r="D47" s="117">
        <v>71988748667</v>
      </c>
      <c r="E47" s="117" t="s">
        <v>138</v>
      </c>
      <c r="F47" s="361">
        <v>338.49</v>
      </c>
    </row>
    <row r="48" spans="1:6" ht="27.6" thickBot="1" x14ac:dyDescent="0.35">
      <c r="A48" s="112" t="s">
        <v>244</v>
      </c>
      <c r="B48" s="113" t="s">
        <v>139</v>
      </c>
      <c r="C48" s="98" t="s">
        <v>180</v>
      </c>
      <c r="D48" s="113" t="s">
        <v>221</v>
      </c>
      <c r="E48" s="113" t="s">
        <v>138</v>
      </c>
      <c r="F48" s="363">
        <v>112.83</v>
      </c>
    </row>
    <row r="49" spans="1:6" ht="15" thickBot="1" x14ac:dyDescent="0.35">
      <c r="A49" s="116">
        <v>7101</v>
      </c>
      <c r="B49" s="117" t="s">
        <v>1382</v>
      </c>
      <c r="C49" s="118" t="s">
        <v>401</v>
      </c>
      <c r="D49" s="120"/>
      <c r="E49" s="117" t="s">
        <v>138</v>
      </c>
      <c r="F49" s="361">
        <v>86.01</v>
      </c>
    </row>
    <row r="50" spans="1:6" ht="15" thickBot="1" x14ac:dyDescent="0.35">
      <c r="A50" s="112">
        <v>7102</v>
      </c>
      <c r="B50" s="113" t="s">
        <v>141</v>
      </c>
      <c r="C50" s="114" t="s">
        <v>401</v>
      </c>
      <c r="D50" s="113">
        <v>71986793619</v>
      </c>
      <c r="E50" s="113" t="s">
        <v>138</v>
      </c>
      <c r="F50" s="363">
        <v>141.25</v>
      </c>
    </row>
    <row r="51" spans="1:6" ht="15" thickBot="1" x14ac:dyDescent="0.35">
      <c r="A51" s="116">
        <v>7103</v>
      </c>
      <c r="B51" s="117" t="s">
        <v>142</v>
      </c>
      <c r="C51" s="129" t="s">
        <v>171</v>
      </c>
      <c r="D51" s="206">
        <v>1451381514</v>
      </c>
      <c r="E51" s="117" t="s">
        <v>138</v>
      </c>
      <c r="F51" s="361">
        <v>140.33000000000001</v>
      </c>
    </row>
    <row r="52" spans="1:6" ht="15" thickBot="1" x14ac:dyDescent="0.35">
      <c r="A52" s="112">
        <v>7104</v>
      </c>
      <c r="B52" s="113" t="s">
        <v>143</v>
      </c>
      <c r="C52" s="138" t="s">
        <v>171</v>
      </c>
      <c r="D52" s="107"/>
      <c r="E52" s="113" t="s">
        <v>138</v>
      </c>
      <c r="F52" s="363">
        <v>24.49</v>
      </c>
    </row>
    <row r="53" spans="1:6" ht="15" thickBot="1" x14ac:dyDescent="0.35">
      <c r="A53" s="116">
        <v>7105</v>
      </c>
      <c r="B53" s="117" t="s">
        <v>144</v>
      </c>
      <c r="C53" s="118" t="s">
        <v>401</v>
      </c>
      <c r="D53" s="117">
        <v>71992199202</v>
      </c>
      <c r="E53" s="117" t="s">
        <v>138</v>
      </c>
      <c r="F53" s="361">
        <v>59.23</v>
      </c>
    </row>
    <row r="54" spans="1:6" ht="27.6" thickBot="1" x14ac:dyDescent="0.35">
      <c r="A54" s="112" t="s">
        <v>245</v>
      </c>
      <c r="B54" s="113" t="s">
        <v>145</v>
      </c>
      <c r="C54" s="138" t="s">
        <v>171</v>
      </c>
      <c r="D54" s="113" t="s">
        <v>860</v>
      </c>
      <c r="E54" s="113" t="s">
        <v>146</v>
      </c>
      <c r="F54" s="363">
        <v>231.32</v>
      </c>
    </row>
    <row r="55" spans="1:6" ht="15" thickBot="1" x14ac:dyDescent="0.35">
      <c r="A55" s="116" t="s">
        <v>246</v>
      </c>
      <c r="B55" s="117" t="s">
        <v>861</v>
      </c>
      <c r="C55" s="118" t="s">
        <v>401</v>
      </c>
      <c r="D55" s="117">
        <v>71981161925</v>
      </c>
      <c r="E55" s="117" t="s">
        <v>146</v>
      </c>
      <c r="F55" s="361">
        <v>77.11</v>
      </c>
    </row>
    <row r="56" spans="1:6" ht="15" thickBot="1" x14ac:dyDescent="0.35">
      <c r="A56" s="112">
        <v>8102</v>
      </c>
      <c r="B56" s="113" t="s">
        <v>1383</v>
      </c>
      <c r="C56" s="138" t="s">
        <v>171</v>
      </c>
      <c r="D56" s="107"/>
      <c r="E56" s="113" t="s">
        <v>146</v>
      </c>
      <c r="F56" s="363">
        <v>77.739999999999995</v>
      </c>
    </row>
    <row r="57" spans="1:6" ht="15" thickBot="1" x14ac:dyDescent="0.35">
      <c r="A57" s="116">
        <v>8104</v>
      </c>
      <c r="B57" s="117" t="s">
        <v>126</v>
      </c>
      <c r="C57" s="118" t="s">
        <v>401</v>
      </c>
      <c r="D57" s="117">
        <v>71992930060</v>
      </c>
      <c r="E57" s="117" t="s">
        <v>146</v>
      </c>
      <c r="F57" s="366" t="s">
        <v>402</v>
      </c>
    </row>
    <row r="58" spans="1:6" ht="15" thickBot="1" x14ac:dyDescent="0.35">
      <c r="A58" s="112">
        <v>8105</v>
      </c>
      <c r="B58" s="113" t="s">
        <v>150</v>
      </c>
      <c r="C58" s="114" t="s">
        <v>401</v>
      </c>
      <c r="D58" s="107"/>
      <c r="E58" s="113" t="s">
        <v>146</v>
      </c>
      <c r="F58" s="363">
        <v>242.96</v>
      </c>
    </row>
    <row r="59" spans="1:6" ht="15" thickBot="1" x14ac:dyDescent="0.35">
      <c r="A59" s="116">
        <v>8106</v>
      </c>
      <c r="B59" s="117" t="s">
        <v>151</v>
      </c>
      <c r="C59" s="118" t="s">
        <v>401</v>
      </c>
      <c r="D59" s="117">
        <v>71996759987</v>
      </c>
      <c r="E59" s="117" t="s">
        <v>146</v>
      </c>
      <c r="F59" s="361">
        <v>5.55</v>
      </c>
    </row>
    <row r="60" spans="1:6" ht="27.6" thickBot="1" x14ac:dyDescent="0.35">
      <c r="A60" s="112" t="s">
        <v>247</v>
      </c>
      <c r="B60" s="113" t="s">
        <v>145</v>
      </c>
      <c r="C60" s="138" t="s">
        <v>171</v>
      </c>
      <c r="D60" s="113" t="s">
        <v>860</v>
      </c>
      <c r="E60" s="113" t="s">
        <v>152</v>
      </c>
      <c r="F60" s="363">
        <v>2.23</v>
      </c>
    </row>
    <row r="61" spans="1:6" ht="15" thickBot="1" x14ac:dyDescent="0.35">
      <c r="A61" s="116" t="s">
        <v>248</v>
      </c>
      <c r="B61" s="117" t="s">
        <v>153</v>
      </c>
      <c r="C61" s="120"/>
      <c r="D61" s="120"/>
      <c r="E61" s="117" t="s">
        <v>152</v>
      </c>
      <c r="F61" s="361">
        <v>2.23</v>
      </c>
    </row>
    <row r="62" spans="1:6" ht="27.6" thickBot="1" x14ac:dyDescent="0.35">
      <c r="A62" s="112" t="s">
        <v>249</v>
      </c>
      <c r="B62" s="113" t="s">
        <v>414</v>
      </c>
      <c r="C62" s="114" t="s">
        <v>401</v>
      </c>
      <c r="D62" s="113">
        <v>71985317992</v>
      </c>
      <c r="E62" s="113" t="s">
        <v>155</v>
      </c>
      <c r="F62" s="363">
        <v>1414.38</v>
      </c>
    </row>
    <row r="63" spans="1:6" ht="27.6" thickBot="1" x14ac:dyDescent="0.35">
      <c r="A63" s="116" t="s">
        <v>250</v>
      </c>
      <c r="B63" s="117" t="s">
        <v>156</v>
      </c>
      <c r="C63" s="118" t="s">
        <v>401</v>
      </c>
      <c r="D63" s="117">
        <v>71988329493</v>
      </c>
      <c r="E63" s="117" t="s">
        <v>155</v>
      </c>
      <c r="F63" s="361">
        <v>471.46</v>
      </c>
    </row>
    <row r="64" spans="1:6" ht="15" thickBot="1" x14ac:dyDescent="0.35">
      <c r="A64" s="112">
        <v>8402</v>
      </c>
      <c r="B64" s="113" t="s">
        <v>157</v>
      </c>
      <c r="C64" s="114" t="s">
        <v>401</v>
      </c>
      <c r="D64" s="113">
        <v>71981110818</v>
      </c>
      <c r="E64" s="113" t="s">
        <v>155</v>
      </c>
      <c r="F64" s="363">
        <v>166.27</v>
      </c>
    </row>
    <row r="65" spans="1:6" ht="15" thickBot="1" x14ac:dyDescent="0.35">
      <c r="A65" s="116">
        <v>8403</v>
      </c>
      <c r="B65" s="117" t="s">
        <v>111</v>
      </c>
      <c r="C65" s="118" t="s">
        <v>401</v>
      </c>
      <c r="D65" s="117">
        <v>71987569011</v>
      </c>
      <c r="E65" s="117" t="s">
        <v>155</v>
      </c>
      <c r="F65" s="361">
        <v>1139.73</v>
      </c>
    </row>
    <row r="66" spans="1:6" ht="15" thickBot="1" x14ac:dyDescent="0.35">
      <c r="A66" s="112">
        <v>8405</v>
      </c>
      <c r="B66" s="113" t="s">
        <v>159</v>
      </c>
      <c r="C66" s="114" t="s">
        <v>401</v>
      </c>
      <c r="D66" s="113">
        <v>71987781014</v>
      </c>
      <c r="E66" s="113" t="s">
        <v>155</v>
      </c>
      <c r="F66" s="363">
        <v>172.05</v>
      </c>
    </row>
    <row r="67" spans="1:6" ht="15" thickBot="1" x14ac:dyDescent="0.35">
      <c r="A67" s="116">
        <v>8406</v>
      </c>
      <c r="B67" s="117" t="s">
        <v>160</v>
      </c>
      <c r="C67" s="129" t="s">
        <v>171</v>
      </c>
      <c r="D67" s="117">
        <v>80132472520</v>
      </c>
      <c r="E67" s="117" t="s">
        <v>155</v>
      </c>
      <c r="F67" s="361">
        <v>29.62</v>
      </c>
    </row>
    <row r="68" spans="1:6" ht="15" thickBot="1" x14ac:dyDescent="0.35">
      <c r="A68" s="112">
        <v>8407</v>
      </c>
      <c r="B68" s="113" t="s">
        <v>161</v>
      </c>
      <c r="C68" s="114" t="s">
        <v>401</v>
      </c>
      <c r="D68" s="113">
        <v>71986219647</v>
      </c>
      <c r="E68" s="113" t="s">
        <v>155</v>
      </c>
      <c r="F68" s="363">
        <v>378.17</v>
      </c>
    </row>
    <row r="69" spans="1:6" ht="15" thickBot="1" x14ac:dyDescent="0.35">
      <c r="A69" s="336"/>
      <c r="B69" s="336"/>
      <c r="C69" s="336"/>
      <c r="D69" s="336"/>
      <c r="E69" s="336"/>
      <c r="F69" s="414">
        <v>13100.82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C3C15-6F67-4774-96A1-F34C46EF8D6B}">
  <dimension ref="A1:H14"/>
  <sheetViews>
    <sheetView workbookViewId="0">
      <selection activeCell="H19" sqref="H18:J19"/>
    </sheetView>
  </sheetViews>
  <sheetFormatPr defaultRowHeight="14.4" x14ac:dyDescent="0.3"/>
  <cols>
    <col min="1" max="1" width="26" customWidth="1"/>
    <col min="2" max="2" width="12.33203125" customWidth="1"/>
    <col min="3" max="3" width="17" customWidth="1"/>
    <col min="4" max="5" width="12.77734375" bestFit="1" customWidth="1"/>
    <col min="6" max="8" width="12.33203125" customWidth="1"/>
  </cols>
  <sheetData>
    <row r="1" spans="1:8" ht="31.8" thickBot="1" x14ac:dyDescent="0.35">
      <c r="A1" s="278" t="s">
        <v>251</v>
      </c>
      <c r="B1" s="279" t="s">
        <v>252</v>
      </c>
      <c r="C1" s="279" t="s">
        <v>171</v>
      </c>
      <c r="D1" s="279" t="s">
        <v>1751</v>
      </c>
      <c r="E1" s="279" t="s">
        <v>1752</v>
      </c>
      <c r="F1" s="279" t="s">
        <v>1753</v>
      </c>
      <c r="G1" s="188" t="s">
        <v>457</v>
      </c>
      <c r="H1" s="188" t="s">
        <v>1754</v>
      </c>
    </row>
    <row r="2" spans="1:8" ht="16.2" thickBot="1" x14ac:dyDescent="0.35">
      <c r="A2" s="280" t="s">
        <v>863</v>
      </c>
      <c r="B2" s="190" t="s">
        <v>864</v>
      </c>
      <c r="C2" s="190" t="s">
        <v>900</v>
      </c>
      <c r="D2" s="191">
        <v>9014.7099999999991</v>
      </c>
      <c r="E2" s="191">
        <v>8969.7099999999991</v>
      </c>
      <c r="F2" s="191">
        <v>45</v>
      </c>
      <c r="G2" s="97"/>
      <c r="H2" s="416" t="s">
        <v>1755</v>
      </c>
    </row>
    <row r="3" spans="1:8" ht="31.8" thickBot="1" x14ac:dyDescent="0.35">
      <c r="A3" s="280" t="s">
        <v>865</v>
      </c>
      <c r="B3" s="190" t="s">
        <v>866</v>
      </c>
      <c r="C3" s="190" t="s">
        <v>901</v>
      </c>
      <c r="D3" s="191">
        <v>1611.37</v>
      </c>
      <c r="E3" s="191">
        <v>1501.37</v>
      </c>
      <c r="F3" s="191">
        <v>110</v>
      </c>
      <c r="G3" s="97"/>
      <c r="H3" s="192" t="s">
        <v>1756</v>
      </c>
    </row>
    <row r="4" spans="1:8" ht="16.2" thickBot="1" x14ac:dyDescent="0.35">
      <c r="A4" s="280" t="s">
        <v>867</v>
      </c>
      <c r="B4" s="190" t="s">
        <v>868</v>
      </c>
      <c r="C4" s="190" t="s">
        <v>902</v>
      </c>
      <c r="D4" s="191">
        <v>1201.8699999999999</v>
      </c>
      <c r="E4" s="191">
        <v>1101.8699999999999</v>
      </c>
      <c r="F4" s="191">
        <v>100</v>
      </c>
      <c r="G4" s="97"/>
      <c r="H4" s="192" t="s">
        <v>1756</v>
      </c>
    </row>
    <row r="5" spans="1:8" ht="36" thickBot="1" x14ac:dyDescent="0.7">
      <c r="A5" s="280" t="s">
        <v>416</v>
      </c>
      <c r="B5" s="190" t="s">
        <v>790</v>
      </c>
      <c r="C5" s="293" t="s">
        <v>1757</v>
      </c>
      <c r="D5" s="97"/>
      <c r="E5" s="97"/>
      <c r="F5" s="97"/>
      <c r="G5" s="97"/>
      <c r="H5" s="417" t="s">
        <v>1758</v>
      </c>
    </row>
    <row r="6" spans="1:8" ht="43.8" thickBot="1" x14ac:dyDescent="0.35">
      <c r="A6" s="294" t="s">
        <v>550</v>
      </c>
      <c r="B6" s="190" t="s">
        <v>869</v>
      </c>
      <c r="C6" s="204" t="s">
        <v>903</v>
      </c>
      <c r="D6" s="191">
        <v>743.71</v>
      </c>
      <c r="E6" s="191">
        <v>723.71</v>
      </c>
      <c r="F6" s="191">
        <v>20</v>
      </c>
      <c r="G6" s="97"/>
      <c r="H6" s="417" t="s">
        <v>1758</v>
      </c>
    </row>
    <row r="7" spans="1:8" ht="22.2" thickBot="1" x14ac:dyDescent="0.35">
      <c r="A7" s="295" t="s">
        <v>870</v>
      </c>
      <c r="B7" s="190" t="s">
        <v>871</v>
      </c>
      <c r="C7" s="204" t="s">
        <v>904</v>
      </c>
      <c r="D7" s="191">
        <v>278.64</v>
      </c>
      <c r="E7" s="191">
        <v>248.64</v>
      </c>
      <c r="F7" s="191">
        <v>30</v>
      </c>
      <c r="G7" s="97"/>
      <c r="H7" s="417" t="s">
        <v>1758</v>
      </c>
    </row>
    <row r="8" spans="1:8" ht="22.2" thickBot="1" x14ac:dyDescent="0.7">
      <c r="A8" s="296" t="s">
        <v>872</v>
      </c>
      <c r="B8" s="190" t="s">
        <v>873</v>
      </c>
      <c r="C8" s="204" t="s">
        <v>905</v>
      </c>
      <c r="D8" s="97"/>
      <c r="E8" s="97"/>
      <c r="F8" s="191">
        <v>60</v>
      </c>
      <c r="G8" s="97"/>
      <c r="H8" s="418" t="s">
        <v>1759</v>
      </c>
    </row>
    <row r="9" spans="1:8" ht="22.2" thickBot="1" x14ac:dyDescent="0.35">
      <c r="A9" s="295" t="s">
        <v>874</v>
      </c>
      <c r="B9" s="204" t="s">
        <v>875</v>
      </c>
      <c r="C9" s="204" t="s">
        <v>906</v>
      </c>
      <c r="D9" s="97"/>
      <c r="E9" s="97"/>
      <c r="F9" s="191">
        <v>30</v>
      </c>
      <c r="G9" s="97"/>
      <c r="H9" s="97"/>
    </row>
    <row r="10" spans="1:8" ht="22.2" thickBot="1" x14ac:dyDescent="0.35">
      <c r="A10" s="295" t="s">
        <v>876</v>
      </c>
      <c r="B10" s="204" t="s">
        <v>877</v>
      </c>
      <c r="C10" s="204" t="s">
        <v>907</v>
      </c>
      <c r="D10" s="97"/>
      <c r="E10" s="97"/>
      <c r="F10" s="191">
        <v>20</v>
      </c>
      <c r="G10" s="97"/>
      <c r="H10" s="97"/>
    </row>
    <row r="11" spans="1:8" ht="43.8" thickBot="1" x14ac:dyDescent="0.7">
      <c r="A11" s="296" t="s">
        <v>878</v>
      </c>
      <c r="B11" s="190" t="s">
        <v>879</v>
      </c>
      <c r="C11" s="293" t="s">
        <v>908</v>
      </c>
      <c r="D11" s="191">
        <v>3583.3</v>
      </c>
      <c r="E11" s="191">
        <v>3673.3</v>
      </c>
      <c r="F11" s="191">
        <v>90</v>
      </c>
      <c r="G11" s="97"/>
      <c r="H11" s="192" t="s">
        <v>1756</v>
      </c>
    </row>
    <row r="12" spans="1:8" ht="22.2" thickBot="1" x14ac:dyDescent="0.7">
      <c r="A12" s="296" t="s">
        <v>880</v>
      </c>
      <c r="B12" s="190" t="s">
        <v>881</v>
      </c>
      <c r="C12" s="293" t="s">
        <v>909</v>
      </c>
      <c r="D12" s="191">
        <v>1997</v>
      </c>
      <c r="E12" s="191">
        <v>2205</v>
      </c>
      <c r="F12" s="191">
        <v>210</v>
      </c>
      <c r="G12" s="97"/>
      <c r="H12" s="419" t="s">
        <v>1760</v>
      </c>
    </row>
    <row r="13" spans="1:8" ht="22.2" thickBot="1" x14ac:dyDescent="0.7">
      <c r="A13" s="293" t="s">
        <v>882</v>
      </c>
      <c r="B13" s="190" t="s">
        <v>883</v>
      </c>
      <c r="C13" s="293" t="s">
        <v>910</v>
      </c>
      <c r="D13" s="191">
        <v>35837.19</v>
      </c>
      <c r="E13" s="191">
        <v>36167.19</v>
      </c>
      <c r="F13" s="191">
        <v>330</v>
      </c>
      <c r="G13" s="97"/>
      <c r="H13" s="417" t="s">
        <v>1758</v>
      </c>
    </row>
    <row r="14" spans="1:8" x14ac:dyDescent="0.3">
      <c r="F14" s="90">
        <f>SUM(F2:F13)</f>
        <v>1045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F916F-5A32-4012-964E-1347A702E288}">
  <dimension ref="A1:H165"/>
  <sheetViews>
    <sheetView workbookViewId="0">
      <selection activeCell="H19" sqref="H18:J19"/>
    </sheetView>
  </sheetViews>
  <sheetFormatPr defaultRowHeight="14.4" x14ac:dyDescent="0.3"/>
  <cols>
    <col min="1" max="5" width="33.33203125" customWidth="1"/>
    <col min="6" max="6" width="13.109375" style="451" customWidth="1"/>
    <col min="7" max="8" width="11.5546875" bestFit="1" customWidth="1"/>
  </cols>
  <sheetData>
    <row r="1" spans="1:8" ht="17.399999999999999" thickBot="1" x14ac:dyDescent="0.35">
      <c r="A1" s="202"/>
      <c r="B1" s="281" t="s">
        <v>2012</v>
      </c>
      <c r="C1" s="282">
        <v>61812.4</v>
      </c>
      <c r="D1" s="141"/>
      <c r="E1" s="141" t="s">
        <v>1439</v>
      </c>
    </row>
    <row r="2" spans="1:8" ht="15" thickBot="1" x14ac:dyDescent="0.35">
      <c r="A2" s="141"/>
      <c r="B2" s="199"/>
      <c r="C2" s="199"/>
      <c r="D2" s="411" t="s">
        <v>2013</v>
      </c>
      <c r="E2" s="141">
        <f>75*0.65</f>
        <v>48.75</v>
      </c>
      <c r="G2">
        <f>'Base PDV SSA Ago 24'!H2</f>
        <v>40.300000000000004</v>
      </c>
      <c r="H2">
        <f>G2+E2</f>
        <v>89.050000000000011</v>
      </c>
    </row>
    <row r="3" spans="1:8" ht="17.399999999999999" thickBot="1" x14ac:dyDescent="0.35">
      <c r="A3" s="97"/>
      <c r="B3" s="333" t="s">
        <v>31</v>
      </c>
      <c r="C3" s="334">
        <f>SUM(C5:C164)</f>
        <v>142374.48999999993</v>
      </c>
      <c r="D3" s="334">
        <v>142374.49</v>
      </c>
      <c r="E3" s="199"/>
    </row>
    <row r="4" spans="1:8" ht="16.2" thickBot="1" x14ac:dyDescent="0.35">
      <c r="A4" s="200" t="s">
        <v>393</v>
      </c>
      <c r="B4" s="201" t="s">
        <v>394</v>
      </c>
      <c r="C4" s="201" t="s">
        <v>395</v>
      </c>
      <c r="D4" s="201" t="s">
        <v>396</v>
      </c>
      <c r="E4" s="201" t="s">
        <v>384</v>
      </c>
      <c r="F4" s="452" t="s">
        <v>397</v>
      </c>
      <c r="H4" s="90">
        <f>H2+C1</f>
        <v>61901.450000000004</v>
      </c>
    </row>
    <row r="5" spans="1:8" ht="15" thickBot="1" x14ac:dyDescent="0.35">
      <c r="A5" s="94" t="s">
        <v>602</v>
      </c>
      <c r="B5" s="95" t="s">
        <v>34</v>
      </c>
      <c r="C5" s="96">
        <v>1053.07</v>
      </c>
      <c r="D5" s="284" t="s">
        <v>401</v>
      </c>
      <c r="E5" s="105">
        <v>71981840833</v>
      </c>
      <c r="F5" s="453"/>
    </row>
    <row r="6" spans="1:8" ht="15" thickBot="1" x14ac:dyDescent="0.35">
      <c r="A6" s="430" t="s">
        <v>599</v>
      </c>
      <c r="B6" s="431" t="s">
        <v>419</v>
      </c>
      <c r="C6" s="115">
        <v>377.38</v>
      </c>
      <c r="D6" s="285" t="s">
        <v>171</v>
      </c>
      <c r="E6" s="105">
        <v>87742772515</v>
      </c>
      <c r="F6" s="125" t="s">
        <v>59</v>
      </c>
    </row>
    <row r="7" spans="1:8" ht="16.2" thickBot="1" x14ac:dyDescent="0.35">
      <c r="A7" s="94" t="s">
        <v>606</v>
      </c>
      <c r="B7" s="95" t="s">
        <v>427</v>
      </c>
      <c r="C7" s="432">
        <v>1466.58</v>
      </c>
      <c r="D7" s="284" t="s">
        <v>401</v>
      </c>
      <c r="E7" s="105">
        <v>71991084426</v>
      </c>
      <c r="F7" s="121" t="s">
        <v>59</v>
      </c>
    </row>
    <row r="8" spans="1:8" ht="15" thickBot="1" x14ac:dyDescent="0.35">
      <c r="A8" s="94" t="s">
        <v>609</v>
      </c>
      <c r="C8" s="96">
        <v>9440.33</v>
      </c>
      <c r="D8" s="97"/>
      <c r="E8" s="97"/>
      <c r="F8" s="454"/>
    </row>
    <row r="9" spans="1:8" ht="22.2" thickBot="1" x14ac:dyDescent="0.35">
      <c r="A9" s="430" t="s">
        <v>556</v>
      </c>
      <c r="B9" s="431" t="s">
        <v>815</v>
      </c>
      <c r="C9" s="115">
        <v>164.51</v>
      </c>
      <c r="D9" s="285" t="s">
        <v>171</v>
      </c>
      <c r="E9" s="369" t="s">
        <v>816</v>
      </c>
      <c r="F9" s="121" t="s">
        <v>59</v>
      </c>
    </row>
    <row r="10" spans="1:8" ht="15" thickBot="1" x14ac:dyDescent="0.35">
      <c r="A10" s="94" t="s">
        <v>817</v>
      </c>
      <c r="B10" s="97"/>
      <c r="C10" s="96">
        <v>2.82</v>
      </c>
      <c r="D10" s="97"/>
      <c r="E10" s="97"/>
      <c r="F10" s="454"/>
    </row>
    <row r="11" spans="1:8" ht="15" thickBot="1" x14ac:dyDescent="0.35">
      <c r="A11" s="94" t="s">
        <v>1138</v>
      </c>
      <c r="B11" s="95" t="s">
        <v>1384</v>
      </c>
      <c r="C11" s="96">
        <v>1.46</v>
      </c>
      <c r="D11" s="284" t="s">
        <v>401</v>
      </c>
      <c r="E11" s="105">
        <v>71996450154</v>
      </c>
      <c r="F11" s="455"/>
    </row>
    <row r="12" spans="1:8" ht="15" thickBot="1" x14ac:dyDescent="0.35">
      <c r="A12" s="94" t="s">
        <v>818</v>
      </c>
      <c r="B12" s="95" t="s">
        <v>819</v>
      </c>
      <c r="C12" s="96">
        <v>1203.49</v>
      </c>
      <c r="D12" s="284" t="s">
        <v>401</v>
      </c>
      <c r="E12" s="105">
        <v>71999321338</v>
      </c>
      <c r="F12" s="125" t="s">
        <v>59</v>
      </c>
    </row>
    <row r="13" spans="1:8" ht="22.2" thickBot="1" x14ac:dyDescent="0.35">
      <c r="A13" s="94" t="s">
        <v>166</v>
      </c>
      <c r="B13" s="95" t="s">
        <v>416</v>
      </c>
      <c r="C13" s="96">
        <v>0.84</v>
      </c>
      <c r="D13" s="288" t="s">
        <v>417</v>
      </c>
      <c r="E13" s="204" t="s">
        <v>86</v>
      </c>
      <c r="F13" s="455"/>
    </row>
    <row r="14" spans="1:8" ht="27.6" thickBot="1" x14ac:dyDescent="0.35">
      <c r="A14" s="94" t="s">
        <v>821</v>
      </c>
      <c r="B14" s="95" t="s">
        <v>420</v>
      </c>
      <c r="C14" s="96">
        <v>4.8099999999999996</v>
      </c>
      <c r="D14" s="284" t="s">
        <v>401</v>
      </c>
      <c r="E14" s="105">
        <v>75999667755</v>
      </c>
      <c r="F14" s="454"/>
    </row>
    <row r="15" spans="1:8" ht="15" thickBot="1" x14ac:dyDescent="0.35">
      <c r="A15" s="430" t="s">
        <v>546</v>
      </c>
      <c r="C15" s="115">
        <v>1001.72</v>
      </c>
      <c r="D15" s="97"/>
      <c r="E15" s="97"/>
      <c r="F15" s="455"/>
    </row>
    <row r="16" spans="1:8" ht="15" thickBot="1" x14ac:dyDescent="0.35">
      <c r="A16" s="94" t="s">
        <v>1385</v>
      </c>
      <c r="C16" s="96">
        <v>224.73</v>
      </c>
      <c r="D16" s="97"/>
      <c r="E16" s="97"/>
      <c r="F16" s="454"/>
    </row>
    <row r="17" spans="1:6" ht="15" thickBot="1" x14ac:dyDescent="0.35">
      <c r="A17" s="94" t="s">
        <v>1386</v>
      </c>
      <c r="B17" s="95" t="s">
        <v>1387</v>
      </c>
      <c r="C17" s="97"/>
      <c r="D17" s="97"/>
      <c r="E17" s="105" t="s">
        <v>1388</v>
      </c>
      <c r="F17" s="455"/>
    </row>
    <row r="18" spans="1:6" ht="15" thickBot="1" x14ac:dyDescent="0.35">
      <c r="A18" s="94" t="s">
        <v>1730</v>
      </c>
      <c r="B18" s="97"/>
      <c r="C18" s="105" t="s">
        <v>402</v>
      </c>
      <c r="D18" s="97"/>
      <c r="E18" s="97"/>
      <c r="F18" s="454"/>
    </row>
    <row r="19" spans="1:6" ht="15" thickBot="1" x14ac:dyDescent="0.35">
      <c r="A19" s="94" t="s">
        <v>423</v>
      </c>
      <c r="B19" s="95" t="s">
        <v>424</v>
      </c>
      <c r="C19" s="96">
        <v>30.64</v>
      </c>
      <c r="D19" s="285" t="s">
        <v>171</v>
      </c>
      <c r="E19" s="105" t="s">
        <v>545</v>
      </c>
      <c r="F19" s="121" t="s">
        <v>59</v>
      </c>
    </row>
    <row r="20" spans="1:6" ht="15" thickBot="1" x14ac:dyDescent="0.35">
      <c r="A20" s="94" t="s">
        <v>1137</v>
      </c>
      <c r="B20" s="97"/>
      <c r="C20" s="105" t="s">
        <v>402</v>
      </c>
      <c r="D20" s="97"/>
      <c r="E20" s="97"/>
      <c r="F20" s="454"/>
    </row>
    <row r="21" spans="1:6" ht="27.6" thickBot="1" x14ac:dyDescent="0.35">
      <c r="A21" s="94" t="s">
        <v>179</v>
      </c>
      <c r="B21" s="95" t="s">
        <v>822</v>
      </c>
      <c r="C21" s="96">
        <v>47.56</v>
      </c>
      <c r="D21" s="285" t="s">
        <v>171</v>
      </c>
      <c r="E21" s="105">
        <v>4191160524</v>
      </c>
      <c r="F21" s="121" t="s">
        <v>59</v>
      </c>
    </row>
    <row r="22" spans="1:6" ht="15" thickBot="1" x14ac:dyDescent="0.35">
      <c r="A22" s="94" t="s">
        <v>182</v>
      </c>
      <c r="B22" s="95" t="s">
        <v>823</v>
      </c>
      <c r="C22" s="97"/>
      <c r="D22" s="97"/>
      <c r="E22" s="105" t="s">
        <v>824</v>
      </c>
      <c r="F22" s="454"/>
    </row>
    <row r="23" spans="1:6" ht="15" thickBot="1" x14ac:dyDescent="0.35">
      <c r="A23" s="94" t="s">
        <v>187</v>
      </c>
      <c r="B23" s="95" t="s">
        <v>425</v>
      </c>
      <c r="C23" s="96">
        <v>84.7</v>
      </c>
      <c r="D23" s="286" t="s">
        <v>180</v>
      </c>
      <c r="E23" s="105" t="s">
        <v>188</v>
      </c>
      <c r="F23" s="121" t="s">
        <v>59</v>
      </c>
    </row>
    <row r="24" spans="1:6" ht="15" thickBot="1" x14ac:dyDescent="0.35">
      <c r="A24" s="94" t="s">
        <v>194</v>
      </c>
      <c r="B24" s="95" t="s">
        <v>825</v>
      </c>
      <c r="C24" s="105" t="s">
        <v>402</v>
      </c>
      <c r="D24" s="284" t="s">
        <v>401</v>
      </c>
      <c r="E24" s="105">
        <v>71991835964</v>
      </c>
      <c r="F24" s="454"/>
    </row>
    <row r="25" spans="1:6" ht="15" thickBot="1" x14ac:dyDescent="0.35">
      <c r="A25" s="94" t="s">
        <v>1731</v>
      </c>
      <c r="B25" s="105" t="s">
        <v>2014</v>
      </c>
      <c r="C25" s="96">
        <v>26.5</v>
      </c>
      <c r="D25" s="284" t="s">
        <v>401</v>
      </c>
      <c r="E25" s="95">
        <v>71991514467</v>
      </c>
      <c r="F25" s="121" t="s">
        <v>59</v>
      </c>
    </row>
    <row r="26" spans="1:6" ht="15" thickBot="1" x14ac:dyDescent="0.35">
      <c r="A26" s="94" t="s">
        <v>1389</v>
      </c>
      <c r="B26" s="95" t="s">
        <v>1390</v>
      </c>
      <c r="C26" s="105" t="s">
        <v>402</v>
      </c>
      <c r="D26" s="97"/>
      <c r="E26" s="105">
        <v>98982105848</v>
      </c>
      <c r="F26" s="454"/>
    </row>
    <row r="27" spans="1:6" ht="15" thickBot="1" x14ac:dyDescent="0.35">
      <c r="A27" s="94" t="s">
        <v>1732</v>
      </c>
      <c r="B27" s="97"/>
      <c r="C27" s="105" t="s">
        <v>402</v>
      </c>
      <c r="D27" s="97"/>
      <c r="E27" s="97"/>
      <c r="F27" s="455"/>
    </row>
    <row r="28" spans="1:6" ht="15" thickBot="1" x14ac:dyDescent="0.35">
      <c r="A28" s="94" t="s">
        <v>1733</v>
      </c>
      <c r="B28" s="105" t="s">
        <v>2015</v>
      </c>
      <c r="C28" s="96">
        <v>0.56000000000000005</v>
      </c>
      <c r="D28" s="285" t="s">
        <v>171</v>
      </c>
      <c r="E28" s="95">
        <v>85918701583</v>
      </c>
      <c r="F28" s="454"/>
    </row>
    <row r="29" spans="1:6" ht="15" thickBot="1" x14ac:dyDescent="0.35">
      <c r="A29" s="94" t="s">
        <v>1406</v>
      </c>
      <c r="B29" s="97"/>
      <c r="C29" s="96">
        <v>70.67</v>
      </c>
      <c r="D29" s="97"/>
      <c r="E29" s="97"/>
      <c r="F29" s="455"/>
    </row>
    <row r="30" spans="1:6" ht="15" thickBot="1" x14ac:dyDescent="0.35">
      <c r="A30" s="94" t="s">
        <v>1734</v>
      </c>
      <c r="B30" s="105" t="s">
        <v>2016</v>
      </c>
      <c r="C30" s="96">
        <v>89.51</v>
      </c>
      <c r="D30" s="284" t="s">
        <v>401</v>
      </c>
      <c r="E30" s="95">
        <v>71985100178</v>
      </c>
      <c r="F30" s="125" t="s">
        <v>59</v>
      </c>
    </row>
    <row r="31" spans="1:6" ht="15" thickBot="1" x14ac:dyDescent="0.35">
      <c r="A31" s="94" t="s">
        <v>826</v>
      </c>
      <c r="B31" s="95" t="s">
        <v>1735</v>
      </c>
      <c r="C31" s="96">
        <v>399.32</v>
      </c>
      <c r="D31" s="284" t="s">
        <v>401</v>
      </c>
      <c r="E31" s="105">
        <v>71994170511</v>
      </c>
      <c r="F31" s="121" t="s">
        <v>59</v>
      </c>
    </row>
    <row r="32" spans="1:6" ht="15" thickBot="1" x14ac:dyDescent="0.35">
      <c r="A32" s="94" t="s">
        <v>1736</v>
      </c>
      <c r="B32" s="105" t="s">
        <v>2017</v>
      </c>
      <c r="C32" s="105" t="s">
        <v>402</v>
      </c>
      <c r="D32" s="285" t="s">
        <v>171</v>
      </c>
      <c r="E32" s="95">
        <v>5166161530</v>
      </c>
      <c r="F32" s="454"/>
    </row>
    <row r="33" spans="1:6" ht="15" thickBot="1" x14ac:dyDescent="0.35">
      <c r="A33" s="94" t="s">
        <v>1391</v>
      </c>
      <c r="B33" s="97"/>
      <c r="C33" s="105" t="s">
        <v>402</v>
      </c>
      <c r="D33" s="97"/>
      <c r="E33" s="97"/>
      <c r="F33" s="455"/>
    </row>
    <row r="34" spans="1:6" ht="15" thickBot="1" x14ac:dyDescent="0.35">
      <c r="A34" s="94" t="s">
        <v>827</v>
      </c>
      <c r="B34" s="97"/>
      <c r="C34" s="97"/>
      <c r="D34" s="97"/>
      <c r="E34" s="97"/>
      <c r="F34" s="454"/>
    </row>
    <row r="35" spans="1:6" ht="15" thickBot="1" x14ac:dyDescent="0.35">
      <c r="A35" s="94" t="s">
        <v>1141</v>
      </c>
      <c r="B35" s="95" t="s">
        <v>1392</v>
      </c>
      <c r="C35" s="105" t="s">
        <v>402</v>
      </c>
      <c r="D35" s="97"/>
      <c r="E35" s="105" t="s">
        <v>1393</v>
      </c>
      <c r="F35" s="455"/>
    </row>
    <row r="36" spans="1:6" ht="15" thickBot="1" x14ac:dyDescent="0.35">
      <c r="A36" s="94" t="s">
        <v>828</v>
      </c>
      <c r="B36" s="95" t="s">
        <v>828</v>
      </c>
      <c r="C36" s="96">
        <v>8.23</v>
      </c>
      <c r="D36" s="97"/>
      <c r="E36" s="97"/>
      <c r="F36" s="454"/>
    </row>
    <row r="37" spans="1:6" ht="15" thickBot="1" x14ac:dyDescent="0.35">
      <c r="A37" s="94" t="s">
        <v>1149</v>
      </c>
      <c r="B37" s="95" t="s">
        <v>1394</v>
      </c>
      <c r="C37" s="96">
        <v>7.97</v>
      </c>
      <c r="D37" s="97"/>
      <c r="E37" s="105" t="s">
        <v>1395</v>
      </c>
      <c r="F37" s="455"/>
    </row>
    <row r="38" spans="1:6" ht="15" thickBot="1" x14ac:dyDescent="0.35">
      <c r="A38" s="94" t="s">
        <v>2018</v>
      </c>
      <c r="B38" s="97"/>
      <c r="C38" s="105" t="s">
        <v>402</v>
      </c>
      <c r="D38" s="97"/>
      <c r="E38" s="97"/>
      <c r="F38" s="454"/>
    </row>
    <row r="39" spans="1:6" ht="15" thickBot="1" x14ac:dyDescent="0.35">
      <c r="A39" s="94" t="s">
        <v>1737</v>
      </c>
      <c r="B39" s="97"/>
      <c r="C39" s="96">
        <v>1.1200000000000001</v>
      </c>
      <c r="D39" s="97"/>
      <c r="E39" s="97"/>
      <c r="F39" s="455"/>
    </row>
    <row r="40" spans="1:6" ht="15" thickBot="1" x14ac:dyDescent="0.35">
      <c r="A40" s="94" t="s">
        <v>558</v>
      </c>
      <c r="B40" s="97"/>
      <c r="C40" s="96">
        <v>11.88</v>
      </c>
      <c r="D40" s="97"/>
      <c r="E40" s="97"/>
      <c r="F40" s="454"/>
    </row>
    <row r="41" spans="1:6" ht="15" thickBot="1" x14ac:dyDescent="0.35">
      <c r="A41" s="94" t="s">
        <v>2019</v>
      </c>
      <c r="B41" s="97"/>
      <c r="C41" s="96">
        <v>6.37</v>
      </c>
      <c r="D41" s="97"/>
      <c r="E41" s="97"/>
      <c r="F41" s="455"/>
    </row>
    <row r="42" spans="1:6" ht="15" thickBot="1" x14ac:dyDescent="0.35">
      <c r="A42" s="94" t="s">
        <v>2020</v>
      </c>
      <c r="B42" s="97"/>
      <c r="C42" s="96">
        <v>0.56000000000000005</v>
      </c>
      <c r="D42" s="97"/>
      <c r="E42" s="97"/>
      <c r="F42" s="454"/>
    </row>
    <row r="43" spans="1:6" ht="15" thickBot="1" x14ac:dyDescent="0.35">
      <c r="A43" s="94" t="s">
        <v>2021</v>
      </c>
      <c r="B43" s="97"/>
      <c r="C43" s="96">
        <v>0.55000000000000004</v>
      </c>
      <c r="D43" s="97"/>
      <c r="E43" s="97"/>
      <c r="F43" s="455"/>
    </row>
    <row r="44" spans="1:6" ht="15" thickBot="1" x14ac:dyDescent="0.35">
      <c r="A44" s="94" t="s">
        <v>1396</v>
      </c>
      <c r="B44" s="95" t="s">
        <v>1397</v>
      </c>
      <c r="C44" s="96">
        <v>1.67</v>
      </c>
      <c r="D44" s="97"/>
      <c r="E44" s="105" t="s">
        <v>1398</v>
      </c>
      <c r="F44" s="454"/>
    </row>
    <row r="45" spans="1:6" ht="15" thickBot="1" x14ac:dyDescent="0.35">
      <c r="A45" s="94" t="s">
        <v>1399</v>
      </c>
      <c r="B45" s="95" t="s">
        <v>1400</v>
      </c>
      <c r="C45" s="97"/>
      <c r="D45" s="97"/>
      <c r="E45" s="105" t="s">
        <v>1401</v>
      </c>
      <c r="F45" s="455"/>
    </row>
    <row r="46" spans="1:6" ht="15" thickBot="1" x14ac:dyDescent="0.35">
      <c r="A46" s="94" t="s">
        <v>829</v>
      </c>
      <c r="B46" s="97"/>
      <c r="C46" s="96">
        <v>4.93</v>
      </c>
      <c r="D46" s="97"/>
      <c r="E46" s="97"/>
      <c r="F46" s="454"/>
    </row>
    <row r="47" spans="1:6" ht="15" thickBot="1" x14ac:dyDescent="0.35">
      <c r="A47" s="94" t="s">
        <v>1140</v>
      </c>
      <c r="B47" s="97"/>
      <c r="C47" s="105" t="s">
        <v>402</v>
      </c>
      <c r="D47" s="97"/>
      <c r="E47" s="97"/>
      <c r="F47" s="455"/>
    </row>
    <row r="48" spans="1:6" ht="15" thickBot="1" x14ac:dyDescent="0.35">
      <c r="A48" s="94" t="s">
        <v>830</v>
      </c>
      <c r="B48" s="97"/>
      <c r="C48" s="105" t="s">
        <v>402</v>
      </c>
      <c r="D48" s="97"/>
      <c r="E48" s="97"/>
      <c r="F48" s="454"/>
    </row>
    <row r="49" spans="1:6" ht="15" thickBot="1" x14ac:dyDescent="0.35">
      <c r="A49" s="94" t="s">
        <v>1402</v>
      </c>
      <c r="B49" s="95" t="s">
        <v>843</v>
      </c>
      <c r="C49" s="97"/>
      <c r="D49" s="97"/>
      <c r="E49" s="97"/>
      <c r="F49" s="455"/>
    </row>
    <row r="50" spans="1:6" ht="15" thickBot="1" x14ac:dyDescent="0.35">
      <c r="A50" s="94" t="s">
        <v>1738</v>
      </c>
      <c r="B50" s="105" t="s">
        <v>2022</v>
      </c>
      <c r="C50" s="96">
        <v>10.24</v>
      </c>
      <c r="D50" s="284" t="s">
        <v>401</v>
      </c>
      <c r="E50" s="95">
        <v>71992318688</v>
      </c>
      <c r="F50" s="125" t="s">
        <v>59</v>
      </c>
    </row>
    <row r="51" spans="1:6" ht="15" thickBot="1" x14ac:dyDescent="0.35">
      <c r="A51" s="94" t="s">
        <v>831</v>
      </c>
      <c r="B51" s="97"/>
      <c r="C51" s="97"/>
      <c r="D51" s="97"/>
      <c r="E51" s="97"/>
      <c r="F51" s="455"/>
    </row>
    <row r="52" spans="1:6" ht="15" thickBot="1" x14ac:dyDescent="0.35">
      <c r="A52" s="94" t="s">
        <v>622</v>
      </c>
      <c r="B52" s="95" t="s">
        <v>550</v>
      </c>
      <c r="C52" s="96">
        <v>135.41999999999999</v>
      </c>
      <c r="D52" s="284" t="s">
        <v>401</v>
      </c>
      <c r="E52" s="105">
        <v>71991137194</v>
      </c>
      <c r="F52" s="125" t="s">
        <v>59</v>
      </c>
    </row>
    <row r="53" spans="1:6" ht="15" thickBot="1" x14ac:dyDescent="0.35">
      <c r="A53" s="94" t="s">
        <v>623</v>
      </c>
      <c r="B53" s="95" t="s">
        <v>430</v>
      </c>
      <c r="C53" s="96">
        <v>191.79</v>
      </c>
      <c r="D53" s="284" t="s">
        <v>401</v>
      </c>
      <c r="E53" s="105">
        <v>71994042511</v>
      </c>
      <c r="F53" s="121" t="s">
        <v>59</v>
      </c>
    </row>
    <row r="54" spans="1:6" ht="15" thickBot="1" x14ac:dyDescent="0.35">
      <c r="A54" s="94" t="s">
        <v>624</v>
      </c>
      <c r="B54" s="95" t="s">
        <v>429</v>
      </c>
      <c r="C54" s="105" t="s">
        <v>402</v>
      </c>
      <c r="D54" s="285" t="s">
        <v>171</v>
      </c>
      <c r="E54" s="105">
        <v>4257558512</v>
      </c>
      <c r="F54" s="454"/>
    </row>
    <row r="55" spans="1:6" ht="15" thickBot="1" x14ac:dyDescent="0.35">
      <c r="A55" s="94" t="s">
        <v>1403</v>
      </c>
      <c r="B55" s="95" t="s">
        <v>1404</v>
      </c>
      <c r="C55" s="96">
        <v>0.56000000000000005</v>
      </c>
      <c r="D55" s="284" t="s">
        <v>401</v>
      </c>
      <c r="E55" s="105">
        <v>71991826374</v>
      </c>
      <c r="F55" s="455"/>
    </row>
    <row r="56" spans="1:6" ht="15" thickBot="1" x14ac:dyDescent="0.35">
      <c r="A56" s="94" t="s">
        <v>1142</v>
      </c>
      <c r="B56" s="95" t="s">
        <v>1142</v>
      </c>
      <c r="C56" s="97"/>
      <c r="D56" s="97"/>
      <c r="E56" s="105">
        <v>6549315506</v>
      </c>
      <c r="F56" s="454"/>
    </row>
    <row r="57" spans="1:6" ht="15" thickBot="1" x14ac:dyDescent="0.35">
      <c r="A57" s="94" t="s">
        <v>832</v>
      </c>
      <c r="B57" s="95" t="s">
        <v>833</v>
      </c>
      <c r="C57" s="105" t="s">
        <v>402</v>
      </c>
      <c r="D57" s="284" t="s">
        <v>401</v>
      </c>
      <c r="E57" s="105">
        <v>71996991111</v>
      </c>
      <c r="F57" s="455"/>
    </row>
    <row r="58" spans="1:6" ht="27.6" thickBot="1" x14ac:dyDescent="0.35">
      <c r="A58" s="94" t="s">
        <v>834</v>
      </c>
      <c r="B58" s="95" t="s">
        <v>835</v>
      </c>
      <c r="C58" s="97"/>
      <c r="D58" s="97"/>
      <c r="E58" s="105">
        <v>71992536662</v>
      </c>
      <c r="F58" s="454"/>
    </row>
    <row r="59" spans="1:6" ht="15" thickBot="1" x14ac:dyDescent="0.35">
      <c r="A59" s="94" t="s">
        <v>836</v>
      </c>
      <c r="B59" s="95" t="s">
        <v>837</v>
      </c>
      <c r="C59" s="96">
        <v>96.51</v>
      </c>
      <c r="D59" s="286" t="s">
        <v>180</v>
      </c>
      <c r="E59" s="105" t="s">
        <v>838</v>
      </c>
      <c r="F59" s="121" t="s">
        <v>59</v>
      </c>
    </row>
    <row r="60" spans="1:6" ht="15" thickBot="1" x14ac:dyDescent="0.35">
      <c r="A60" s="94" t="s">
        <v>1408</v>
      </c>
      <c r="B60" s="97"/>
      <c r="C60" s="96">
        <v>0.28000000000000003</v>
      </c>
      <c r="D60" s="97"/>
      <c r="E60" s="97"/>
      <c r="F60" s="454"/>
    </row>
    <row r="61" spans="1:6" ht="15" thickBot="1" x14ac:dyDescent="0.35">
      <c r="A61" s="94" t="s">
        <v>839</v>
      </c>
      <c r="B61" s="95" t="s">
        <v>840</v>
      </c>
      <c r="C61" s="96">
        <v>66.48</v>
      </c>
      <c r="D61" s="285" t="s">
        <v>171</v>
      </c>
      <c r="E61" s="105" t="s">
        <v>841</v>
      </c>
      <c r="F61" s="121" t="s">
        <v>59</v>
      </c>
    </row>
    <row r="62" spans="1:6" ht="15" thickBot="1" x14ac:dyDescent="0.35">
      <c r="A62" s="94" t="s">
        <v>193</v>
      </c>
      <c r="B62" s="95" t="s">
        <v>571</v>
      </c>
      <c r="C62" s="96">
        <v>399.46</v>
      </c>
      <c r="D62" s="97"/>
      <c r="E62" s="97"/>
      <c r="F62" s="454"/>
    </row>
    <row r="63" spans="1:6" ht="15" thickBot="1" x14ac:dyDescent="0.35">
      <c r="A63" s="94" t="s">
        <v>2023</v>
      </c>
      <c r="B63" s="97"/>
      <c r="C63" s="96">
        <v>5.49</v>
      </c>
      <c r="D63" s="97"/>
      <c r="E63" s="97"/>
      <c r="F63" s="455"/>
    </row>
    <row r="64" spans="1:6" ht="15" thickBot="1" x14ac:dyDescent="0.35">
      <c r="A64" s="94" t="s">
        <v>2024</v>
      </c>
      <c r="B64" s="95" t="s">
        <v>843</v>
      </c>
      <c r="C64" s="97"/>
      <c r="D64" s="285" t="s">
        <v>171</v>
      </c>
      <c r="E64" s="105" t="s">
        <v>1146</v>
      </c>
      <c r="F64" s="454"/>
    </row>
    <row r="65" spans="1:6" ht="27.6" thickBot="1" x14ac:dyDescent="0.35">
      <c r="A65" s="94" t="s">
        <v>845</v>
      </c>
      <c r="B65" s="97"/>
      <c r="C65" s="96">
        <v>7.72</v>
      </c>
      <c r="D65" s="97"/>
      <c r="E65" s="97"/>
      <c r="F65" s="455"/>
    </row>
    <row r="66" spans="1:6" ht="15" thickBot="1" x14ac:dyDescent="0.35">
      <c r="A66" s="94" t="s">
        <v>1147</v>
      </c>
      <c r="B66" s="97"/>
      <c r="C66" s="96">
        <v>56.38</v>
      </c>
      <c r="D66" s="97"/>
      <c r="E66" s="97"/>
      <c r="F66" s="454"/>
    </row>
    <row r="67" spans="1:6" ht="15" thickBot="1" x14ac:dyDescent="0.35">
      <c r="A67" s="94" t="s">
        <v>1145</v>
      </c>
      <c r="B67" s="95" t="s">
        <v>1090</v>
      </c>
      <c r="C67" s="96">
        <v>286.77</v>
      </c>
      <c r="D67" s="285" t="s">
        <v>171</v>
      </c>
      <c r="E67" s="105">
        <v>957280580</v>
      </c>
      <c r="F67" s="121" t="s">
        <v>59</v>
      </c>
    </row>
    <row r="68" spans="1:6" ht="15" thickBot="1" x14ac:dyDescent="0.35">
      <c r="A68" s="94" t="s">
        <v>1148</v>
      </c>
      <c r="B68" s="97"/>
      <c r="C68" s="105" t="s">
        <v>402</v>
      </c>
      <c r="D68" s="97"/>
      <c r="E68" s="97"/>
      <c r="F68" s="454"/>
    </row>
    <row r="69" spans="1:6" ht="15" thickBot="1" x14ac:dyDescent="0.35">
      <c r="A69" s="94" t="s">
        <v>1739</v>
      </c>
      <c r="B69" s="97"/>
      <c r="C69" s="96">
        <v>33.549999999999997</v>
      </c>
      <c r="D69" s="97"/>
      <c r="E69" s="97"/>
      <c r="F69" s="455"/>
    </row>
    <row r="70" spans="1:6" ht="15" thickBot="1" x14ac:dyDescent="0.35">
      <c r="A70" s="94" t="s">
        <v>1139</v>
      </c>
      <c r="B70" s="97"/>
      <c r="C70" s="96">
        <v>2.84</v>
      </c>
      <c r="D70" s="97"/>
      <c r="E70" s="97"/>
      <c r="F70" s="454"/>
    </row>
    <row r="71" spans="1:6" ht="15" thickBot="1" x14ac:dyDescent="0.35">
      <c r="A71" s="94" t="s">
        <v>1136</v>
      </c>
      <c r="B71" s="105" t="s">
        <v>2025</v>
      </c>
      <c r="C71" s="96">
        <v>9.7100000000000009</v>
      </c>
      <c r="D71" s="284" t="s">
        <v>401</v>
      </c>
      <c r="E71" s="95">
        <v>75991449938</v>
      </c>
      <c r="F71" s="455"/>
    </row>
    <row r="72" spans="1:6" ht="15" thickBot="1" x14ac:dyDescent="0.35">
      <c r="A72" s="94" t="s">
        <v>1409</v>
      </c>
      <c r="B72" s="95" t="s">
        <v>1410</v>
      </c>
      <c r="C72" s="96">
        <v>0.26</v>
      </c>
      <c r="D72" s="97"/>
      <c r="E72" s="97"/>
      <c r="F72" s="454"/>
    </row>
    <row r="73" spans="1:6" ht="15" thickBot="1" x14ac:dyDescent="0.35">
      <c r="A73" s="94" t="s">
        <v>1740</v>
      </c>
      <c r="B73" s="97"/>
      <c r="C73" s="96">
        <v>1.68</v>
      </c>
      <c r="D73" s="97"/>
      <c r="E73" s="97"/>
      <c r="F73" s="455"/>
    </row>
    <row r="74" spans="1:6" ht="15" thickBot="1" x14ac:dyDescent="0.35">
      <c r="A74" s="94" t="s">
        <v>846</v>
      </c>
      <c r="B74" s="95" t="s">
        <v>2026</v>
      </c>
      <c r="C74" s="96">
        <v>22.86</v>
      </c>
      <c r="D74" s="284" t="s">
        <v>401</v>
      </c>
      <c r="E74" s="105">
        <v>71991322468</v>
      </c>
      <c r="F74" s="125" t="s">
        <v>59</v>
      </c>
    </row>
    <row r="75" spans="1:6" ht="16.2" thickBot="1" x14ac:dyDescent="0.35">
      <c r="A75" s="200" t="s">
        <v>431</v>
      </c>
      <c r="B75" s="201" t="s">
        <v>432</v>
      </c>
      <c r="C75" s="201" t="s">
        <v>395</v>
      </c>
      <c r="D75" s="201" t="s">
        <v>396</v>
      </c>
      <c r="E75" s="201" t="s">
        <v>384</v>
      </c>
      <c r="F75" s="455"/>
    </row>
    <row r="76" spans="1:6" ht="15" thickBot="1" x14ac:dyDescent="0.35">
      <c r="A76" s="430" t="s">
        <v>2027</v>
      </c>
      <c r="B76" s="107"/>
      <c r="C76" s="115">
        <v>31.85</v>
      </c>
      <c r="D76" s="107"/>
      <c r="E76" s="107"/>
      <c r="F76" s="455"/>
    </row>
    <row r="77" spans="1:6" ht="15" thickBot="1" x14ac:dyDescent="0.35">
      <c r="A77" s="430" t="s">
        <v>2028</v>
      </c>
      <c r="B77" s="107"/>
      <c r="C77" s="115">
        <v>357.55</v>
      </c>
      <c r="D77" s="107"/>
      <c r="E77" s="107"/>
      <c r="F77" s="455"/>
    </row>
    <row r="78" spans="1:6" ht="15" thickBot="1" x14ac:dyDescent="0.35">
      <c r="A78" s="430" t="s">
        <v>2029</v>
      </c>
      <c r="B78" s="107"/>
      <c r="C78" s="115">
        <v>10.02</v>
      </c>
      <c r="D78" s="107"/>
      <c r="E78" s="107"/>
      <c r="F78" s="455"/>
    </row>
    <row r="79" spans="1:6" ht="15" thickBot="1" x14ac:dyDescent="0.35">
      <c r="A79" s="430" t="s">
        <v>2030</v>
      </c>
      <c r="B79" s="107"/>
      <c r="C79" s="113" t="s">
        <v>820</v>
      </c>
      <c r="D79" s="107"/>
      <c r="E79" s="107"/>
      <c r="F79" s="455"/>
    </row>
    <row r="80" spans="1:6" ht="15" thickBot="1" x14ac:dyDescent="0.35">
      <c r="A80" s="430" t="s">
        <v>2031</v>
      </c>
      <c r="B80" s="431" t="s">
        <v>853</v>
      </c>
      <c r="C80" s="115">
        <v>4673.08</v>
      </c>
      <c r="D80" s="433" t="s">
        <v>417</v>
      </c>
      <c r="E80" s="113">
        <v>53566597000100</v>
      </c>
      <c r="F80" s="121" t="s">
        <v>59</v>
      </c>
    </row>
    <row r="81" spans="1:6" ht="15" thickBot="1" x14ac:dyDescent="0.35">
      <c r="A81" s="430" t="s">
        <v>2032</v>
      </c>
      <c r="B81" s="431" t="s">
        <v>1741</v>
      </c>
      <c r="C81" s="115">
        <v>54.76</v>
      </c>
      <c r="D81" s="434" t="s">
        <v>401</v>
      </c>
      <c r="E81" s="113">
        <v>75999221104</v>
      </c>
      <c r="F81" s="121" t="s">
        <v>59</v>
      </c>
    </row>
    <row r="82" spans="1:6" ht="15" thickBot="1" x14ac:dyDescent="0.35">
      <c r="A82" s="430" t="s">
        <v>2033</v>
      </c>
      <c r="B82" s="107"/>
      <c r="C82" s="115">
        <v>79.790000000000006</v>
      </c>
      <c r="D82" s="107"/>
      <c r="E82" s="107"/>
      <c r="F82" s="455"/>
    </row>
    <row r="83" spans="1:6" ht="15" thickBot="1" x14ac:dyDescent="0.35">
      <c r="A83" s="430" t="s">
        <v>2034</v>
      </c>
      <c r="B83" s="107"/>
      <c r="C83" s="115">
        <v>1143.6400000000001</v>
      </c>
      <c r="D83" s="107"/>
      <c r="E83" s="107"/>
      <c r="F83" s="121" t="s">
        <v>59</v>
      </c>
    </row>
    <row r="84" spans="1:6" ht="15" thickBot="1" x14ac:dyDescent="0.35">
      <c r="A84" s="430" t="s">
        <v>2035</v>
      </c>
      <c r="B84" s="107"/>
      <c r="C84" s="115">
        <v>4.43</v>
      </c>
      <c r="D84" s="107"/>
      <c r="E84" s="107"/>
      <c r="F84" s="455"/>
    </row>
    <row r="85" spans="1:6" ht="15" thickBot="1" x14ac:dyDescent="0.35">
      <c r="A85" s="430" t="s">
        <v>2036</v>
      </c>
      <c r="B85" s="107"/>
      <c r="C85" s="113" t="s">
        <v>820</v>
      </c>
      <c r="D85" s="107"/>
      <c r="E85" s="107"/>
      <c r="F85" s="455"/>
    </row>
    <row r="86" spans="1:6" ht="15" thickBot="1" x14ac:dyDescent="0.35">
      <c r="A86" s="430" t="s">
        <v>2037</v>
      </c>
      <c r="B86" s="431" t="s">
        <v>853</v>
      </c>
      <c r="C86" s="115">
        <v>2632.53</v>
      </c>
      <c r="D86" s="433" t="s">
        <v>417</v>
      </c>
      <c r="E86" s="113">
        <v>53566597000100</v>
      </c>
      <c r="F86" s="121" t="s">
        <v>59</v>
      </c>
    </row>
    <row r="87" spans="1:6" ht="15" thickBot="1" x14ac:dyDescent="0.35">
      <c r="A87" s="430" t="s">
        <v>2038</v>
      </c>
      <c r="B87" s="431" t="s">
        <v>1741</v>
      </c>
      <c r="C87" s="115">
        <v>81.510000000000005</v>
      </c>
      <c r="D87" s="434" t="s">
        <v>401</v>
      </c>
      <c r="E87" s="113">
        <v>75999221104</v>
      </c>
      <c r="F87" s="121" t="s">
        <v>59</v>
      </c>
    </row>
    <row r="88" spans="1:6" ht="15" thickBot="1" x14ac:dyDescent="0.35">
      <c r="A88" s="430" t="s">
        <v>2039</v>
      </c>
      <c r="B88" s="107"/>
      <c r="C88" s="113" t="s">
        <v>820</v>
      </c>
      <c r="D88" s="107"/>
      <c r="E88" s="107"/>
      <c r="F88" s="455"/>
    </row>
    <row r="89" spans="1:6" ht="15" thickBot="1" x14ac:dyDescent="0.35">
      <c r="A89" s="430" t="s">
        <v>2040</v>
      </c>
      <c r="B89" s="431" t="s">
        <v>847</v>
      </c>
      <c r="C89" s="115">
        <v>546.41</v>
      </c>
      <c r="D89" s="434" t="s">
        <v>401</v>
      </c>
      <c r="E89" s="113">
        <v>71991173847</v>
      </c>
      <c r="F89" s="121" t="s">
        <v>59</v>
      </c>
    </row>
    <row r="90" spans="1:6" ht="15" thickBot="1" x14ac:dyDescent="0.35">
      <c r="A90" s="430" t="s">
        <v>2041</v>
      </c>
      <c r="B90" s="431" t="s">
        <v>443</v>
      </c>
      <c r="C90" s="115">
        <v>197.28</v>
      </c>
      <c r="D90" s="435" t="s">
        <v>171</v>
      </c>
      <c r="E90" s="113">
        <v>87742772515</v>
      </c>
      <c r="F90" s="121" t="s">
        <v>59</v>
      </c>
    </row>
    <row r="91" spans="1:6" ht="15" thickBot="1" x14ac:dyDescent="0.35">
      <c r="A91" s="430" t="s">
        <v>2042</v>
      </c>
      <c r="B91" s="107"/>
      <c r="C91" s="115">
        <v>535.75</v>
      </c>
      <c r="D91" s="107"/>
      <c r="E91" s="107"/>
      <c r="F91" s="455"/>
    </row>
    <row r="92" spans="1:6" ht="15" thickBot="1" x14ac:dyDescent="0.35">
      <c r="A92" s="430" t="s">
        <v>2043</v>
      </c>
      <c r="B92" s="107"/>
      <c r="C92" s="115">
        <v>6320.72</v>
      </c>
      <c r="D92" s="107"/>
      <c r="E92" s="107"/>
      <c r="F92" s="455"/>
    </row>
    <row r="93" spans="1:6" ht="15" thickBot="1" x14ac:dyDescent="0.35">
      <c r="A93" s="430" t="s">
        <v>2044</v>
      </c>
      <c r="B93" s="431" t="s">
        <v>856</v>
      </c>
      <c r="C93" s="115">
        <v>142.96</v>
      </c>
      <c r="D93" s="107"/>
      <c r="E93" s="107"/>
      <c r="F93" s="455"/>
    </row>
    <row r="94" spans="1:6" ht="15" thickBot="1" x14ac:dyDescent="0.35">
      <c r="A94" s="430" t="s">
        <v>2045</v>
      </c>
      <c r="B94" s="107"/>
      <c r="C94" s="115">
        <v>110.01</v>
      </c>
      <c r="D94" s="107"/>
      <c r="E94" s="107"/>
      <c r="F94" s="455"/>
    </row>
    <row r="95" spans="1:6" ht="15" thickBot="1" x14ac:dyDescent="0.35">
      <c r="A95" s="430" t="s">
        <v>2046</v>
      </c>
      <c r="B95" s="107"/>
      <c r="C95" s="115">
        <v>42.2</v>
      </c>
      <c r="D95" s="107"/>
      <c r="E95" s="107"/>
      <c r="F95" s="455"/>
    </row>
    <row r="96" spans="1:6" ht="15" thickBot="1" x14ac:dyDescent="0.35">
      <c r="A96" s="430" t="s">
        <v>2047</v>
      </c>
      <c r="B96" s="107"/>
      <c r="C96" s="115">
        <v>12.23</v>
      </c>
      <c r="D96" s="107"/>
      <c r="E96" s="107"/>
      <c r="F96" s="455"/>
    </row>
    <row r="97" spans="1:6" ht="15" thickBot="1" x14ac:dyDescent="0.35">
      <c r="A97" s="430" t="s">
        <v>2048</v>
      </c>
      <c r="B97" s="107"/>
      <c r="C97" s="113" t="s">
        <v>402</v>
      </c>
      <c r="D97" s="107"/>
      <c r="E97" s="107"/>
      <c r="F97" s="455"/>
    </row>
    <row r="98" spans="1:6" ht="15" thickBot="1" x14ac:dyDescent="0.35">
      <c r="A98" s="430" t="s">
        <v>2049</v>
      </c>
      <c r="B98" s="107"/>
      <c r="C98" s="113" t="s">
        <v>402</v>
      </c>
      <c r="D98" s="107"/>
      <c r="E98" s="107"/>
      <c r="F98" s="455"/>
    </row>
    <row r="99" spans="1:6" ht="15" thickBot="1" x14ac:dyDescent="0.35">
      <c r="A99" s="430" t="s">
        <v>2050</v>
      </c>
      <c r="B99" s="107"/>
      <c r="C99" s="115">
        <v>24.44</v>
      </c>
      <c r="D99" s="107"/>
      <c r="E99" s="107"/>
      <c r="F99" s="455"/>
    </row>
    <row r="100" spans="1:6" ht="15" thickBot="1" x14ac:dyDescent="0.35">
      <c r="A100" s="430" t="s">
        <v>2051</v>
      </c>
      <c r="B100" s="107"/>
      <c r="C100" s="115">
        <v>3.22</v>
      </c>
      <c r="D100" s="107"/>
      <c r="E100" s="107"/>
      <c r="F100" s="455"/>
    </row>
    <row r="101" spans="1:6" ht="15" thickBot="1" x14ac:dyDescent="0.35">
      <c r="A101" s="430" t="s">
        <v>2052</v>
      </c>
      <c r="B101" s="107"/>
      <c r="C101" s="113" t="s">
        <v>402</v>
      </c>
      <c r="D101" s="107"/>
      <c r="E101" s="107"/>
      <c r="F101" s="455"/>
    </row>
    <row r="102" spans="1:6" ht="15" thickBot="1" x14ac:dyDescent="0.35">
      <c r="A102" s="430" t="s">
        <v>2053</v>
      </c>
      <c r="B102" s="107"/>
      <c r="C102" s="115">
        <v>1.76</v>
      </c>
      <c r="D102" s="107"/>
      <c r="E102" s="107"/>
      <c r="F102" s="455"/>
    </row>
    <row r="103" spans="1:6" ht="27.6" thickBot="1" x14ac:dyDescent="0.35">
      <c r="A103" s="430" t="s">
        <v>2054</v>
      </c>
      <c r="B103" s="107"/>
      <c r="C103" s="115">
        <v>0.08</v>
      </c>
      <c r="D103" s="107"/>
      <c r="E103" s="107"/>
      <c r="F103" s="455"/>
    </row>
    <row r="104" spans="1:6" ht="27.6" thickBot="1" x14ac:dyDescent="0.35">
      <c r="A104" s="430" t="s">
        <v>2055</v>
      </c>
      <c r="B104" s="107"/>
      <c r="C104" s="115">
        <v>1.26</v>
      </c>
      <c r="D104" s="107"/>
      <c r="E104" s="107"/>
      <c r="F104" s="455"/>
    </row>
    <row r="105" spans="1:6" ht="15" thickBot="1" x14ac:dyDescent="0.35">
      <c r="A105" s="430" t="s">
        <v>2056</v>
      </c>
      <c r="B105" s="107"/>
      <c r="C105" s="113" t="s">
        <v>402</v>
      </c>
      <c r="D105" s="107"/>
      <c r="E105" s="107"/>
      <c r="F105" s="455"/>
    </row>
    <row r="106" spans="1:6" ht="27.6" thickBot="1" x14ac:dyDescent="0.35">
      <c r="A106" s="430" t="s">
        <v>2057</v>
      </c>
      <c r="B106" s="107"/>
      <c r="C106" s="115">
        <v>1328.27</v>
      </c>
      <c r="D106" s="107"/>
      <c r="E106" s="107"/>
      <c r="F106" s="455"/>
    </row>
    <row r="107" spans="1:6" ht="15" thickBot="1" x14ac:dyDescent="0.35">
      <c r="A107" s="430" t="s">
        <v>2058</v>
      </c>
      <c r="B107" s="107"/>
      <c r="C107" s="115">
        <v>601.98</v>
      </c>
      <c r="D107" s="107"/>
      <c r="E107" s="107"/>
      <c r="F107" s="455"/>
    </row>
    <row r="108" spans="1:6" ht="15" thickBot="1" x14ac:dyDescent="0.35">
      <c r="A108" s="430" t="s">
        <v>2059</v>
      </c>
      <c r="B108" s="107"/>
      <c r="C108" s="115">
        <v>155.77000000000001</v>
      </c>
      <c r="D108" s="107"/>
      <c r="E108" s="107"/>
      <c r="F108" s="455"/>
    </row>
    <row r="109" spans="1:6" ht="15" thickBot="1" x14ac:dyDescent="0.35">
      <c r="A109" s="430" t="s">
        <v>2060</v>
      </c>
      <c r="B109" s="107"/>
      <c r="C109" s="113" t="s">
        <v>402</v>
      </c>
      <c r="D109" s="107"/>
      <c r="E109" s="107"/>
      <c r="F109" s="455"/>
    </row>
    <row r="110" spans="1:6" ht="15" thickBot="1" x14ac:dyDescent="0.35">
      <c r="A110" s="430" t="s">
        <v>2061</v>
      </c>
      <c r="B110" s="107"/>
      <c r="C110" s="113" t="s">
        <v>402</v>
      </c>
      <c r="D110" s="107"/>
      <c r="E110" s="107"/>
      <c r="F110" s="455"/>
    </row>
    <row r="111" spans="1:6" ht="27.6" thickBot="1" x14ac:dyDescent="0.35">
      <c r="A111" s="430" t="s">
        <v>2062</v>
      </c>
      <c r="B111" s="107"/>
      <c r="C111" s="115">
        <v>352.84</v>
      </c>
      <c r="D111" s="107"/>
      <c r="E111" s="107"/>
      <c r="F111" s="455"/>
    </row>
    <row r="112" spans="1:6" ht="15" thickBot="1" x14ac:dyDescent="0.35">
      <c r="A112" s="430" t="s">
        <v>2063</v>
      </c>
      <c r="B112" s="107"/>
      <c r="C112" s="115">
        <v>51.89</v>
      </c>
      <c r="D112" s="107"/>
      <c r="E112" s="107"/>
      <c r="F112" s="455"/>
    </row>
    <row r="113" spans="1:6" ht="27.6" thickBot="1" x14ac:dyDescent="0.35">
      <c r="A113" s="430" t="s">
        <v>2064</v>
      </c>
      <c r="B113" s="107"/>
      <c r="C113" s="113" t="s">
        <v>402</v>
      </c>
      <c r="D113" s="107"/>
      <c r="E113" s="107"/>
      <c r="F113" s="455"/>
    </row>
    <row r="114" spans="1:6" ht="15" thickBot="1" x14ac:dyDescent="0.35">
      <c r="A114" s="430" t="s">
        <v>2065</v>
      </c>
      <c r="B114" s="107"/>
      <c r="C114" s="115">
        <v>18.940000000000001</v>
      </c>
      <c r="D114" s="107"/>
      <c r="E114" s="107"/>
      <c r="F114" s="455"/>
    </row>
    <row r="115" spans="1:6" ht="27.6" thickBot="1" x14ac:dyDescent="0.35">
      <c r="A115" s="430" t="s">
        <v>2066</v>
      </c>
      <c r="B115" s="107"/>
      <c r="C115" s="115">
        <v>1.39</v>
      </c>
      <c r="D115" s="107"/>
      <c r="E115" s="107"/>
      <c r="F115" s="455"/>
    </row>
    <row r="116" spans="1:6" ht="27.6" thickBot="1" x14ac:dyDescent="0.35">
      <c r="A116" s="430" t="s">
        <v>2067</v>
      </c>
      <c r="B116" s="107"/>
      <c r="C116" s="115">
        <v>17.190000000000001</v>
      </c>
      <c r="D116" s="107"/>
      <c r="E116" s="107"/>
      <c r="F116" s="455"/>
    </row>
    <row r="117" spans="1:6" ht="15" thickBot="1" x14ac:dyDescent="0.35">
      <c r="A117" s="430" t="s">
        <v>2068</v>
      </c>
      <c r="B117" s="107"/>
      <c r="C117" s="113" t="s">
        <v>402</v>
      </c>
      <c r="D117" s="107"/>
      <c r="E117" s="107"/>
      <c r="F117" s="455"/>
    </row>
    <row r="118" spans="1:6" ht="27.6" thickBot="1" x14ac:dyDescent="0.35">
      <c r="A118" s="430" t="s">
        <v>2069</v>
      </c>
      <c r="B118" s="431" t="s">
        <v>856</v>
      </c>
      <c r="C118" s="115">
        <v>26.83</v>
      </c>
      <c r="D118" s="107"/>
      <c r="E118" s="107"/>
      <c r="F118" s="455"/>
    </row>
    <row r="119" spans="1:6" ht="15" thickBot="1" x14ac:dyDescent="0.35">
      <c r="A119" s="430" t="s">
        <v>2070</v>
      </c>
      <c r="B119" s="431" t="s">
        <v>856</v>
      </c>
      <c r="C119" s="115">
        <v>2.58</v>
      </c>
      <c r="D119" s="107"/>
      <c r="E119" s="107"/>
      <c r="F119" s="455"/>
    </row>
    <row r="120" spans="1:6" ht="15" thickBot="1" x14ac:dyDescent="0.35">
      <c r="A120" s="430" t="s">
        <v>2071</v>
      </c>
      <c r="B120" s="431" t="s">
        <v>856</v>
      </c>
      <c r="C120" s="115">
        <v>2.2999999999999998</v>
      </c>
      <c r="D120" s="107"/>
      <c r="E120" s="107"/>
      <c r="F120" s="455"/>
    </row>
    <row r="121" spans="1:6" ht="15" thickBot="1" x14ac:dyDescent="0.35">
      <c r="A121" s="430" t="s">
        <v>2072</v>
      </c>
      <c r="B121" s="431" t="s">
        <v>856</v>
      </c>
      <c r="C121" s="113" t="s">
        <v>402</v>
      </c>
      <c r="D121" s="107"/>
      <c r="E121" s="107"/>
      <c r="F121" s="455"/>
    </row>
    <row r="122" spans="1:6" ht="15" thickBot="1" x14ac:dyDescent="0.35">
      <c r="A122" s="430" t="s">
        <v>2073</v>
      </c>
      <c r="B122" s="431" t="s">
        <v>856</v>
      </c>
      <c r="C122" s="113" t="s">
        <v>402</v>
      </c>
      <c r="D122" s="107"/>
      <c r="E122" s="107"/>
      <c r="F122" s="455"/>
    </row>
    <row r="123" spans="1:6" ht="27.6" thickBot="1" x14ac:dyDescent="0.35">
      <c r="A123" s="430" t="s">
        <v>2074</v>
      </c>
      <c r="B123" s="431" t="s">
        <v>856</v>
      </c>
      <c r="C123" s="115">
        <v>1.1499999999999999</v>
      </c>
      <c r="D123" s="107"/>
      <c r="E123" s="107"/>
      <c r="F123" s="455"/>
    </row>
    <row r="124" spans="1:6" ht="15" thickBot="1" x14ac:dyDescent="0.35">
      <c r="A124" s="430" t="s">
        <v>2075</v>
      </c>
      <c r="B124" s="431" t="s">
        <v>856</v>
      </c>
      <c r="C124" s="113" t="s">
        <v>402</v>
      </c>
      <c r="D124" s="107"/>
      <c r="E124" s="107"/>
      <c r="F124" s="455"/>
    </row>
    <row r="125" spans="1:6" ht="27.6" thickBot="1" x14ac:dyDescent="0.35">
      <c r="A125" s="430" t="s">
        <v>2076</v>
      </c>
      <c r="B125" s="431" t="s">
        <v>856</v>
      </c>
      <c r="C125" s="113" t="s">
        <v>402</v>
      </c>
      <c r="D125" s="107"/>
      <c r="E125" s="107"/>
      <c r="F125" s="455"/>
    </row>
    <row r="126" spans="1:6" ht="15" thickBot="1" x14ac:dyDescent="0.35">
      <c r="A126" s="430" t="s">
        <v>2077</v>
      </c>
      <c r="B126" s="431" t="s">
        <v>856</v>
      </c>
      <c r="C126" s="115">
        <v>0.63</v>
      </c>
      <c r="D126" s="107"/>
      <c r="E126" s="107"/>
      <c r="F126" s="455"/>
    </row>
    <row r="127" spans="1:6" ht="27.6" thickBot="1" x14ac:dyDescent="0.35">
      <c r="A127" s="430" t="s">
        <v>2078</v>
      </c>
      <c r="B127" s="431" t="s">
        <v>856</v>
      </c>
      <c r="C127" s="113" t="s">
        <v>402</v>
      </c>
      <c r="D127" s="107"/>
      <c r="E127" s="107"/>
      <c r="F127" s="455"/>
    </row>
    <row r="128" spans="1:6" ht="27.6" thickBot="1" x14ac:dyDescent="0.35">
      <c r="A128" s="430" t="s">
        <v>2079</v>
      </c>
      <c r="B128" s="431" t="s">
        <v>856</v>
      </c>
      <c r="C128" s="115">
        <v>0.14000000000000001</v>
      </c>
      <c r="D128" s="107"/>
      <c r="E128" s="107"/>
      <c r="F128" s="455"/>
    </row>
    <row r="129" spans="1:6" ht="15" thickBot="1" x14ac:dyDescent="0.35">
      <c r="A129" s="430" t="s">
        <v>2080</v>
      </c>
      <c r="B129" s="431" t="s">
        <v>856</v>
      </c>
      <c r="C129" s="113" t="s">
        <v>402</v>
      </c>
      <c r="D129" s="107"/>
      <c r="E129" s="107"/>
      <c r="F129" s="455"/>
    </row>
    <row r="130" spans="1:6" ht="15" thickBot="1" x14ac:dyDescent="0.35">
      <c r="A130" s="430" t="s">
        <v>2081</v>
      </c>
      <c r="B130" s="107"/>
      <c r="C130" s="113" t="s">
        <v>820</v>
      </c>
      <c r="D130" s="107"/>
      <c r="E130" s="107"/>
      <c r="F130" s="455"/>
    </row>
    <row r="131" spans="1:6" ht="15" thickBot="1" x14ac:dyDescent="0.35">
      <c r="A131" s="430" t="s">
        <v>2082</v>
      </c>
      <c r="B131" s="107"/>
      <c r="C131" s="113" t="s">
        <v>820</v>
      </c>
      <c r="D131" s="107"/>
      <c r="E131" s="107"/>
      <c r="F131" s="455"/>
    </row>
    <row r="132" spans="1:6" ht="15" thickBot="1" x14ac:dyDescent="0.35">
      <c r="A132" s="430" t="s">
        <v>2083</v>
      </c>
      <c r="B132" s="431" t="s">
        <v>856</v>
      </c>
      <c r="C132" s="113" t="s">
        <v>820</v>
      </c>
      <c r="D132" s="107"/>
      <c r="E132" s="107"/>
      <c r="F132" s="455"/>
    </row>
    <row r="133" spans="1:6" ht="15" thickBot="1" x14ac:dyDescent="0.35">
      <c r="A133" s="430" t="s">
        <v>2084</v>
      </c>
      <c r="B133" s="107"/>
      <c r="C133" s="113" t="s">
        <v>820</v>
      </c>
      <c r="D133" s="107"/>
      <c r="E133" s="107"/>
      <c r="F133" s="455"/>
    </row>
    <row r="134" spans="1:6" ht="15" thickBot="1" x14ac:dyDescent="0.35">
      <c r="A134" s="430" t="s">
        <v>2085</v>
      </c>
      <c r="B134" s="431" t="s">
        <v>1741</v>
      </c>
      <c r="C134" s="115">
        <v>9145.25</v>
      </c>
      <c r="D134" s="434" t="s">
        <v>401</v>
      </c>
      <c r="E134" s="113">
        <v>75999221104</v>
      </c>
      <c r="F134" s="121" t="s">
        <v>59</v>
      </c>
    </row>
    <row r="135" spans="1:6" ht="15" thickBot="1" x14ac:dyDescent="0.35">
      <c r="A135" s="430" t="s">
        <v>2086</v>
      </c>
      <c r="B135" s="431" t="s">
        <v>1741</v>
      </c>
      <c r="C135" s="115">
        <v>224.88</v>
      </c>
      <c r="D135" s="434" t="s">
        <v>401</v>
      </c>
      <c r="E135" s="113">
        <v>75999221104</v>
      </c>
      <c r="F135" s="121" t="s">
        <v>59</v>
      </c>
    </row>
    <row r="136" spans="1:6" ht="15" thickBot="1" x14ac:dyDescent="0.35">
      <c r="A136" s="430" t="s">
        <v>2087</v>
      </c>
      <c r="B136" s="107"/>
      <c r="C136" s="113" t="s">
        <v>820</v>
      </c>
      <c r="D136" s="107"/>
      <c r="E136" s="107"/>
      <c r="F136" s="455"/>
    </row>
    <row r="137" spans="1:6" ht="15" thickBot="1" x14ac:dyDescent="0.35">
      <c r="A137" s="430" t="s">
        <v>2088</v>
      </c>
      <c r="B137" s="107"/>
      <c r="C137" s="115">
        <v>22.08</v>
      </c>
      <c r="D137" s="107"/>
      <c r="E137" s="107"/>
      <c r="F137" s="455"/>
    </row>
    <row r="138" spans="1:6" ht="15" thickBot="1" x14ac:dyDescent="0.35">
      <c r="A138" s="430" t="s">
        <v>2089</v>
      </c>
      <c r="B138" s="107"/>
      <c r="C138" s="115">
        <v>0.17</v>
      </c>
      <c r="D138" s="107"/>
      <c r="E138" s="107"/>
      <c r="F138" s="455"/>
    </row>
    <row r="139" spans="1:6" ht="15" thickBot="1" x14ac:dyDescent="0.35">
      <c r="A139" s="430" t="s">
        <v>2090</v>
      </c>
      <c r="B139" s="431" t="s">
        <v>1744</v>
      </c>
      <c r="C139" s="115">
        <v>16.61</v>
      </c>
      <c r="D139" s="436" t="s">
        <v>399</v>
      </c>
      <c r="E139" s="113" t="s">
        <v>1745</v>
      </c>
      <c r="F139" s="121" t="s">
        <v>59</v>
      </c>
    </row>
    <row r="140" spans="1:6" ht="15" thickBot="1" x14ac:dyDescent="0.35">
      <c r="A140" s="430" t="s">
        <v>2091</v>
      </c>
      <c r="B140" s="431" t="s">
        <v>1747</v>
      </c>
      <c r="C140" s="115">
        <v>238.61</v>
      </c>
      <c r="D140" s="434" t="s">
        <v>401</v>
      </c>
      <c r="E140" s="113">
        <v>75999198108</v>
      </c>
      <c r="F140" s="121" t="s">
        <v>59</v>
      </c>
    </row>
    <row r="141" spans="1:6" ht="15" thickBot="1" x14ac:dyDescent="0.35">
      <c r="A141" s="430" t="s">
        <v>2092</v>
      </c>
      <c r="B141" s="431" t="s">
        <v>848</v>
      </c>
      <c r="C141" s="115">
        <v>0.88</v>
      </c>
      <c r="D141" s="434" t="s">
        <v>401</v>
      </c>
      <c r="E141" s="113">
        <v>75999221104</v>
      </c>
      <c r="F141" s="455"/>
    </row>
    <row r="142" spans="1:6" ht="15" thickBot="1" x14ac:dyDescent="0.35">
      <c r="A142" s="430" t="s">
        <v>41</v>
      </c>
      <c r="B142" s="107"/>
      <c r="C142" s="115">
        <v>4253.8999999999996</v>
      </c>
      <c r="D142" s="107"/>
      <c r="E142" s="107"/>
      <c r="F142" s="121" t="s">
        <v>59</v>
      </c>
    </row>
    <row r="143" spans="1:6" ht="15" thickBot="1" x14ac:dyDescent="0.35">
      <c r="A143" s="430" t="s">
        <v>2093</v>
      </c>
      <c r="B143" s="107"/>
      <c r="C143" s="113" t="s">
        <v>820</v>
      </c>
      <c r="D143" s="107"/>
      <c r="E143" s="107"/>
      <c r="F143" s="455"/>
    </row>
    <row r="144" spans="1:6" ht="15" thickBot="1" x14ac:dyDescent="0.35">
      <c r="A144" s="430" t="s">
        <v>2094</v>
      </c>
      <c r="B144" s="107"/>
      <c r="C144" s="115">
        <v>523.4</v>
      </c>
      <c r="D144" s="107"/>
      <c r="E144" s="107"/>
      <c r="F144" s="455"/>
    </row>
    <row r="145" spans="1:6" ht="15" thickBot="1" x14ac:dyDescent="0.35">
      <c r="A145" s="430" t="s">
        <v>2095</v>
      </c>
      <c r="B145" s="431" t="s">
        <v>856</v>
      </c>
      <c r="C145" s="115">
        <v>13.19</v>
      </c>
      <c r="D145" s="107"/>
      <c r="E145" s="107"/>
      <c r="F145" s="455"/>
    </row>
    <row r="146" spans="1:6" ht="15" thickBot="1" x14ac:dyDescent="0.35">
      <c r="A146" s="430" t="s">
        <v>2096</v>
      </c>
      <c r="B146" s="107"/>
      <c r="C146" s="113" t="s">
        <v>820</v>
      </c>
      <c r="D146" s="107"/>
      <c r="E146" s="107"/>
      <c r="F146" s="455"/>
    </row>
    <row r="147" spans="1:6" ht="15" thickBot="1" x14ac:dyDescent="0.35">
      <c r="A147" s="430" t="s">
        <v>2097</v>
      </c>
      <c r="B147" s="107"/>
      <c r="C147" s="115">
        <v>2.7</v>
      </c>
      <c r="D147" s="107"/>
      <c r="E147" s="107"/>
      <c r="F147" s="455"/>
    </row>
    <row r="148" spans="1:6" ht="15" thickBot="1" x14ac:dyDescent="0.35">
      <c r="A148" s="430" t="s">
        <v>2098</v>
      </c>
      <c r="B148" s="107"/>
      <c r="C148" s="115">
        <v>0.13</v>
      </c>
      <c r="D148" s="107"/>
      <c r="E148" s="107"/>
      <c r="F148" s="455"/>
    </row>
    <row r="149" spans="1:6" ht="15" thickBot="1" x14ac:dyDescent="0.35">
      <c r="A149" s="430" t="s">
        <v>2099</v>
      </c>
      <c r="B149" s="431" t="s">
        <v>1742</v>
      </c>
      <c r="C149" s="115">
        <v>80417.77</v>
      </c>
      <c r="F149" s="121" t="s">
        <v>59</v>
      </c>
    </row>
    <row r="150" spans="1:6" ht="15" thickBot="1" x14ac:dyDescent="0.35">
      <c r="A150" s="430" t="s">
        <v>2100</v>
      </c>
      <c r="B150" s="107"/>
      <c r="C150" s="113" t="s">
        <v>820</v>
      </c>
      <c r="D150" s="107"/>
      <c r="E150" s="107"/>
      <c r="F150" s="455"/>
    </row>
    <row r="151" spans="1:6" ht="15" thickBot="1" x14ac:dyDescent="0.35">
      <c r="A151" s="430" t="s">
        <v>2101</v>
      </c>
      <c r="B151" s="107"/>
      <c r="C151" s="115">
        <v>1456.33</v>
      </c>
      <c r="D151" s="107"/>
      <c r="E151" s="107"/>
      <c r="F151" s="455"/>
    </row>
    <row r="152" spans="1:6" ht="15" thickBot="1" x14ac:dyDescent="0.35">
      <c r="A152" s="430" t="s">
        <v>2102</v>
      </c>
      <c r="B152" s="107"/>
      <c r="C152" s="115">
        <v>29.57</v>
      </c>
      <c r="D152" s="107"/>
      <c r="E152" s="107"/>
      <c r="F152" s="455"/>
    </row>
    <row r="153" spans="1:6" ht="15" thickBot="1" x14ac:dyDescent="0.35">
      <c r="A153" s="430" t="s">
        <v>2103</v>
      </c>
      <c r="B153" s="107"/>
      <c r="C153" s="115">
        <v>25.77</v>
      </c>
      <c r="D153" s="107"/>
      <c r="E153" s="107"/>
      <c r="F153" s="455"/>
    </row>
    <row r="154" spans="1:6" ht="15" thickBot="1" x14ac:dyDescent="0.35">
      <c r="A154" s="430" t="s">
        <v>2104</v>
      </c>
      <c r="B154" s="107"/>
      <c r="C154" s="115">
        <v>374.04</v>
      </c>
      <c r="D154" s="107"/>
      <c r="E154" s="107"/>
      <c r="F154" s="121" t="s">
        <v>59</v>
      </c>
    </row>
    <row r="155" spans="1:6" ht="15" thickBot="1" x14ac:dyDescent="0.35">
      <c r="A155" s="430" t="s">
        <v>2105</v>
      </c>
      <c r="B155" s="107"/>
      <c r="C155" s="115">
        <v>1.05</v>
      </c>
      <c r="D155" s="107"/>
      <c r="E155" s="107"/>
      <c r="F155" s="455"/>
    </row>
    <row r="156" spans="1:6" ht="15" thickBot="1" x14ac:dyDescent="0.35">
      <c r="A156" s="430" t="s">
        <v>2106</v>
      </c>
      <c r="B156" s="431" t="s">
        <v>1741</v>
      </c>
      <c r="C156" s="115">
        <v>10.36</v>
      </c>
      <c r="D156" s="434" t="s">
        <v>401</v>
      </c>
      <c r="E156" s="113">
        <v>75999221104</v>
      </c>
      <c r="F156" s="121" t="s">
        <v>59</v>
      </c>
    </row>
    <row r="157" spans="1:6" ht="15" thickBot="1" x14ac:dyDescent="0.35">
      <c r="A157" s="430" t="s">
        <v>2107</v>
      </c>
      <c r="B157" s="431" t="s">
        <v>1747</v>
      </c>
      <c r="C157" s="115">
        <v>141.56</v>
      </c>
      <c r="D157" s="434" t="s">
        <v>401</v>
      </c>
      <c r="E157" s="113">
        <v>75999198108</v>
      </c>
      <c r="F157" s="121" t="s">
        <v>59</v>
      </c>
    </row>
    <row r="158" spans="1:6" ht="15" thickBot="1" x14ac:dyDescent="0.35">
      <c r="A158" s="430" t="s">
        <v>2108</v>
      </c>
      <c r="B158" s="431" t="s">
        <v>1746</v>
      </c>
      <c r="C158" s="115">
        <v>1.1499999999999999</v>
      </c>
      <c r="D158" s="435" t="s">
        <v>171</v>
      </c>
      <c r="E158" s="113">
        <v>80263780597</v>
      </c>
      <c r="F158" s="455"/>
    </row>
    <row r="159" spans="1:6" ht="15" thickBot="1" x14ac:dyDescent="0.35">
      <c r="A159" s="430" t="s">
        <v>2109</v>
      </c>
      <c r="B159" s="431" t="s">
        <v>1748</v>
      </c>
      <c r="C159" s="115">
        <v>399.12</v>
      </c>
      <c r="D159" s="434" t="s">
        <v>401</v>
      </c>
      <c r="E159" s="113">
        <v>75988637991</v>
      </c>
      <c r="F159" s="121" t="s">
        <v>59</v>
      </c>
    </row>
    <row r="160" spans="1:6" ht="15" thickBot="1" x14ac:dyDescent="0.35">
      <c r="A160" s="430" t="s">
        <v>2110</v>
      </c>
      <c r="B160" s="431" t="s">
        <v>2111</v>
      </c>
      <c r="C160" s="115">
        <v>235.49</v>
      </c>
      <c r="D160" s="435" t="s">
        <v>171</v>
      </c>
      <c r="E160" s="113">
        <v>80423400525</v>
      </c>
      <c r="F160" s="121" t="s">
        <v>59</v>
      </c>
    </row>
    <row r="161" spans="1:6" ht="15" thickBot="1" x14ac:dyDescent="0.35">
      <c r="A161" s="430" t="s">
        <v>2112</v>
      </c>
      <c r="B161" s="431" t="s">
        <v>1747</v>
      </c>
      <c r="C161" s="115">
        <v>5487.35</v>
      </c>
      <c r="D161" s="434" t="s">
        <v>401</v>
      </c>
      <c r="E161" s="113">
        <v>75999198108</v>
      </c>
      <c r="F161" s="121" t="s">
        <v>59</v>
      </c>
    </row>
    <row r="162" spans="1:6" ht="15" thickBot="1" x14ac:dyDescent="0.35">
      <c r="A162" s="430" t="s">
        <v>2113</v>
      </c>
      <c r="B162" s="431" t="s">
        <v>1747</v>
      </c>
      <c r="C162" s="115">
        <v>2602.13</v>
      </c>
      <c r="D162" s="434" t="s">
        <v>401</v>
      </c>
      <c r="E162" s="113">
        <v>75999198108</v>
      </c>
      <c r="F162" s="121" t="s">
        <v>59</v>
      </c>
    </row>
    <row r="163" spans="1:6" ht="15" thickBot="1" x14ac:dyDescent="0.35">
      <c r="A163" s="430" t="s">
        <v>2114</v>
      </c>
      <c r="B163" s="431" t="s">
        <v>1741</v>
      </c>
      <c r="C163" s="115">
        <v>41.62</v>
      </c>
      <c r="D163" s="434" t="s">
        <v>401</v>
      </c>
      <c r="E163" s="113">
        <v>75999221104</v>
      </c>
      <c r="F163" s="121" t="s">
        <v>59</v>
      </c>
    </row>
    <row r="164" spans="1:6" ht="15" thickBot="1" x14ac:dyDescent="0.35">
      <c r="A164" s="430" t="s">
        <v>2115</v>
      </c>
      <c r="B164" s="431" t="s">
        <v>1741</v>
      </c>
      <c r="C164" s="115">
        <v>77.52</v>
      </c>
      <c r="D164" s="434" t="s">
        <v>401</v>
      </c>
      <c r="E164" s="113">
        <v>75999221104</v>
      </c>
      <c r="F164" s="121" t="s">
        <v>59</v>
      </c>
    </row>
    <row r="165" spans="1:6" ht="15" thickBot="1" x14ac:dyDescent="0.35">
      <c r="F165" s="456"/>
    </row>
  </sheetData>
  <autoFilter ref="A4:E164" xr:uid="{827F916F-5A32-4012-964E-1347A702E288}"/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BC7A7-4D62-4FB4-8E64-88793E769DFD}">
  <dimension ref="A1:F88"/>
  <sheetViews>
    <sheetView topLeftCell="A76" workbookViewId="0">
      <selection activeCell="A98" sqref="A98"/>
    </sheetView>
  </sheetViews>
  <sheetFormatPr defaultRowHeight="14.4" x14ac:dyDescent="0.3"/>
  <cols>
    <col min="1" max="1" width="54.21875" bestFit="1" customWidth="1"/>
    <col min="2" max="2" width="23.6640625" bestFit="1" customWidth="1"/>
    <col min="3" max="3" width="8.21875" bestFit="1" customWidth="1"/>
    <col min="4" max="4" width="12" bestFit="1" customWidth="1"/>
    <col min="5" max="5" width="17.21875" bestFit="1" customWidth="1"/>
    <col min="6" max="6" width="11.88671875" bestFit="1" customWidth="1"/>
  </cols>
  <sheetData>
    <row r="1" spans="1:6" x14ac:dyDescent="0.3">
      <c r="A1" s="4" t="s">
        <v>251</v>
      </c>
      <c r="B1" s="4" t="s">
        <v>3054</v>
      </c>
      <c r="C1" s="4" t="s">
        <v>252</v>
      </c>
      <c r="D1" s="76" t="s">
        <v>3055</v>
      </c>
      <c r="E1" s="76" t="s">
        <v>3056</v>
      </c>
      <c r="F1" s="76" t="s">
        <v>62</v>
      </c>
    </row>
    <row r="2" spans="1:6" x14ac:dyDescent="0.3">
      <c r="A2" s="4" t="s">
        <v>3057</v>
      </c>
      <c r="B2" s="4" t="s">
        <v>3058</v>
      </c>
      <c r="C2" s="4" t="s">
        <v>3059</v>
      </c>
      <c r="D2" s="2">
        <v>566.15</v>
      </c>
      <c r="E2" s="76">
        <v>240</v>
      </c>
      <c r="F2" s="2">
        <v>326.14999999999998</v>
      </c>
    </row>
    <row r="3" spans="1:6" x14ac:dyDescent="0.3">
      <c r="A3" s="4" t="s">
        <v>2662</v>
      </c>
      <c r="B3" s="4" t="s">
        <v>3058</v>
      </c>
      <c r="C3" s="4" t="s">
        <v>2663</v>
      </c>
      <c r="D3" s="2">
        <v>749.66</v>
      </c>
      <c r="E3" s="76">
        <v>433.65</v>
      </c>
      <c r="F3" s="2">
        <v>316.01</v>
      </c>
    </row>
    <row r="4" spans="1:6" x14ac:dyDescent="0.3">
      <c r="A4" s="4" t="s">
        <v>3060</v>
      </c>
      <c r="B4" s="4" t="s">
        <v>3058</v>
      </c>
      <c r="C4" s="4" t="s">
        <v>3061</v>
      </c>
      <c r="D4" s="2">
        <v>271.39</v>
      </c>
      <c r="E4" s="76">
        <v>63.59</v>
      </c>
      <c r="F4" s="2">
        <v>207.79999999999998</v>
      </c>
    </row>
    <row r="5" spans="1:6" x14ac:dyDescent="0.3">
      <c r="A5" s="4" t="s">
        <v>2603</v>
      </c>
      <c r="B5" s="4" t="s">
        <v>3058</v>
      </c>
      <c r="C5" s="4" t="s">
        <v>2604</v>
      </c>
      <c r="D5" s="2">
        <v>1539.35</v>
      </c>
      <c r="E5" s="76">
        <v>1348.22</v>
      </c>
      <c r="F5" s="2">
        <v>191.12999999999988</v>
      </c>
    </row>
    <row r="6" spans="1:6" x14ac:dyDescent="0.3">
      <c r="A6" s="4" t="s">
        <v>3062</v>
      </c>
      <c r="B6" s="4" t="s">
        <v>3063</v>
      </c>
      <c r="C6" s="4" t="s">
        <v>3064</v>
      </c>
      <c r="D6" s="2">
        <v>974.57</v>
      </c>
      <c r="E6" s="76">
        <v>793.03</v>
      </c>
      <c r="F6" s="2">
        <v>181.54000000000008</v>
      </c>
    </row>
    <row r="7" spans="1:6" x14ac:dyDescent="0.3">
      <c r="A7" s="4" t="s">
        <v>3065</v>
      </c>
      <c r="B7" s="4" t="s">
        <v>3066</v>
      </c>
      <c r="C7" s="4" t="s">
        <v>3067</v>
      </c>
      <c r="D7" s="2">
        <v>176.04</v>
      </c>
      <c r="E7" s="76">
        <v>0</v>
      </c>
      <c r="F7" s="2">
        <v>176.04</v>
      </c>
    </row>
    <row r="8" spans="1:6" x14ac:dyDescent="0.3">
      <c r="A8" s="4" t="s">
        <v>765</v>
      </c>
      <c r="B8" s="4" t="s">
        <v>3058</v>
      </c>
      <c r="C8" s="4" t="s">
        <v>766</v>
      </c>
      <c r="D8" s="2">
        <v>1253.48</v>
      </c>
      <c r="E8" s="76">
        <v>1123.8599999999999</v>
      </c>
      <c r="F8" s="2">
        <v>129.62000000000012</v>
      </c>
    </row>
    <row r="9" spans="1:6" x14ac:dyDescent="0.3">
      <c r="A9" s="4" t="s">
        <v>3068</v>
      </c>
      <c r="B9" s="4" t="s">
        <v>3058</v>
      </c>
      <c r="C9" s="4" t="s">
        <v>3069</v>
      </c>
      <c r="D9" s="2">
        <v>207.47</v>
      </c>
      <c r="E9" s="76">
        <v>105.88</v>
      </c>
      <c r="F9" s="2">
        <v>101.59</v>
      </c>
    </row>
    <row r="10" spans="1:6" x14ac:dyDescent="0.3">
      <c r="A10" s="4" t="s">
        <v>524</v>
      </c>
      <c r="B10" s="4" t="s">
        <v>3058</v>
      </c>
      <c r="C10" s="4" t="s">
        <v>525</v>
      </c>
      <c r="D10" s="2">
        <v>1527.22</v>
      </c>
      <c r="E10" s="76">
        <v>1436.07</v>
      </c>
      <c r="F10" s="2">
        <v>91.150000000000091</v>
      </c>
    </row>
    <row r="11" spans="1:6" x14ac:dyDescent="0.3">
      <c r="A11" s="4" t="s">
        <v>3070</v>
      </c>
      <c r="B11" s="4" t="s">
        <v>3058</v>
      </c>
      <c r="C11" s="4" t="s">
        <v>3071</v>
      </c>
      <c r="D11" s="2">
        <v>452.2</v>
      </c>
      <c r="E11" s="76">
        <v>373.27</v>
      </c>
      <c r="F11" s="2">
        <v>78.930000000000007</v>
      </c>
    </row>
    <row r="12" spans="1:6" x14ac:dyDescent="0.3">
      <c r="A12" s="4" t="s">
        <v>468</v>
      </c>
      <c r="B12" s="4" t="s">
        <v>3058</v>
      </c>
      <c r="C12" s="4" t="s">
        <v>469</v>
      </c>
      <c r="D12" s="2">
        <v>678.21</v>
      </c>
      <c r="E12" s="76">
        <v>607.16</v>
      </c>
      <c r="F12" s="2">
        <v>71.050000000000068</v>
      </c>
    </row>
    <row r="13" spans="1:6" x14ac:dyDescent="0.3">
      <c r="A13" s="4" t="s">
        <v>779</v>
      </c>
      <c r="B13" s="4" t="s">
        <v>3058</v>
      </c>
      <c r="C13" s="4" t="s">
        <v>780</v>
      </c>
      <c r="D13" s="2">
        <v>579.94000000000005</v>
      </c>
      <c r="E13" s="76">
        <v>511.98</v>
      </c>
      <c r="F13" s="2">
        <v>67.960000000000036</v>
      </c>
    </row>
    <row r="14" spans="1:6" x14ac:dyDescent="0.3">
      <c r="A14" s="4" t="s">
        <v>2957</v>
      </c>
      <c r="B14" s="4" t="s">
        <v>3072</v>
      </c>
      <c r="C14" s="4" t="s">
        <v>2958</v>
      </c>
      <c r="D14" s="2">
        <v>235.5</v>
      </c>
      <c r="E14" s="76">
        <v>176.79</v>
      </c>
      <c r="F14" s="2">
        <v>58.710000000000008</v>
      </c>
    </row>
    <row r="15" spans="1:6" x14ac:dyDescent="0.3">
      <c r="A15" s="4" t="s">
        <v>3073</v>
      </c>
      <c r="B15" s="4" t="s">
        <v>3058</v>
      </c>
      <c r="C15" s="4" t="s">
        <v>3074</v>
      </c>
      <c r="D15" s="2">
        <v>229.9</v>
      </c>
      <c r="E15" s="76">
        <v>174.26</v>
      </c>
      <c r="F15" s="2">
        <v>55.640000000000015</v>
      </c>
    </row>
    <row r="16" spans="1:6" x14ac:dyDescent="0.3">
      <c r="A16" s="4" t="s">
        <v>3075</v>
      </c>
      <c r="B16" s="4" t="s">
        <v>3058</v>
      </c>
      <c r="C16" s="4" t="s">
        <v>3076</v>
      </c>
      <c r="D16" s="2">
        <v>1123.44</v>
      </c>
      <c r="E16" s="76">
        <v>1071.5</v>
      </c>
      <c r="F16" s="2">
        <v>51.940000000000055</v>
      </c>
    </row>
    <row r="17" spans="1:6" x14ac:dyDescent="0.3">
      <c r="A17" s="4" t="s">
        <v>526</v>
      </c>
      <c r="B17" s="4" t="s">
        <v>3077</v>
      </c>
      <c r="C17" s="4" t="s">
        <v>527</v>
      </c>
      <c r="D17" s="2">
        <v>157.19999999999999</v>
      </c>
      <c r="E17" s="76">
        <v>107.82</v>
      </c>
      <c r="F17" s="2">
        <v>49.379999999999995</v>
      </c>
    </row>
    <row r="18" spans="1:6" x14ac:dyDescent="0.3">
      <c r="A18" s="4" t="s">
        <v>3078</v>
      </c>
      <c r="B18" s="4" t="s">
        <v>3058</v>
      </c>
      <c r="C18" s="4" t="s">
        <v>3079</v>
      </c>
      <c r="D18" s="2">
        <v>83.8</v>
      </c>
      <c r="E18" s="76">
        <v>38.72</v>
      </c>
      <c r="F18" s="2">
        <v>45.08</v>
      </c>
    </row>
    <row r="19" spans="1:6" x14ac:dyDescent="0.3">
      <c r="A19" s="4" t="s">
        <v>3080</v>
      </c>
      <c r="B19" s="4" t="s">
        <v>3058</v>
      </c>
      <c r="C19" s="4" t="s">
        <v>3081</v>
      </c>
      <c r="D19" s="2">
        <v>67.2</v>
      </c>
      <c r="E19" s="76">
        <v>24.3</v>
      </c>
      <c r="F19" s="2">
        <v>42.900000000000006</v>
      </c>
    </row>
    <row r="20" spans="1:6" x14ac:dyDescent="0.3">
      <c r="A20" s="4" t="s">
        <v>3082</v>
      </c>
      <c r="B20" s="4" t="s">
        <v>3077</v>
      </c>
      <c r="C20" s="4" t="s">
        <v>3083</v>
      </c>
      <c r="D20" s="2">
        <v>387</v>
      </c>
      <c r="E20" s="76">
        <v>353.32</v>
      </c>
      <c r="F20" s="2">
        <v>33.680000000000007</v>
      </c>
    </row>
    <row r="21" spans="1:6" x14ac:dyDescent="0.3">
      <c r="A21" s="4" t="s">
        <v>3084</v>
      </c>
      <c r="B21" s="4" t="s">
        <v>3058</v>
      </c>
      <c r="C21" s="4" t="s">
        <v>3085</v>
      </c>
      <c r="D21" s="2">
        <v>30.8</v>
      </c>
      <c r="E21" s="76">
        <v>0</v>
      </c>
      <c r="F21" s="2">
        <v>30.8</v>
      </c>
    </row>
    <row r="22" spans="1:6" x14ac:dyDescent="0.3">
      <c r="A22" s="4" t="s">
        <v>2700</v>
      </c>
      <c r="B22" s="4" t="s">
        <v>3058</v>
      </c>
      <c r="C22" s="4" t="s">
        <v>2701</v>
      </c>
      <c r="D22" s="2">
        <v>30</v>
      </c>
      <c r="E22" s="76">
        <v>0</v>
      </c>
      <c r="F22" s="2">
        <v>30</v>
      </c>
    </row>
    <row r="23" spans="1:6" x14ac:dyDescent="0.3">
      <c r="A23" s="4" t="s">
        <v>490</v>
      </c>
      <c r="B23" s="4" t="s">
        <v>3058</v>
      </c>
      <c r="C23" s="4" t="s">
        <v>491</v>
      </c>
      <c r="D23" s="2">
        <v>58.1</v>
      </c>
      <c r="E23" s="76">
        <v>29.98</v>
      </c>
      <c r="F23" s="2">
        <v>28.12</v>
      </c>
    </row>
    <row r="24" spans="1:6" x14ac:dyDescent="0.3">
      <c r="A24" s="4" t="s">
        <v>508</v>
      </c>
      <c r="B24" s="4" t="s">
        <v>3058</v>
      </c>
      <c r="C24" s="4" t="s">
        <v>509</v>
      </c>
      <c r="D24" s="2">
        <v>110.79</v>
      </c>
      <c r="E24" s="76">
        <v>82.8</v>
      </c>
      <c r="F24" s="2">
        <v>27.990000000000009</v>
      </c>
    </row>
    <row r="25" spans="1:6" x14ac:dyDescent="0.3">
      <c r="A25" s="4" t="s">
        <v>3086</v>
      </c>
      <c r="B25" s="4" t="s">
        <v>3066</v>
      </c>
      <c r="C25" s="4" t="s">
        <v>3087</v>
      </c>
      <c r="D25" s="2">
        <v>66.540000000000006</v>
      </c>
      <c r="E25" s="76">
        <v>39.54</v>
      </c>
      <c r="F25" s="2">
        <v>27.000000000000007</v>
      </c>
    </row>
    <row r="26" spans="1:6" x14ac:dyDescent="0.3">
      <c r="A26" s="4" t="s">
        <v>2660</v>
      </c>
      <c r="B26" s="4" t="s">
        <v>3058</v>
      </c>
      <c r="C26" s="4" t="s">
        <v>2661</v>
      </c>
      <c r="D26" s="2">
        <v>90.94</v>
      </c>
      <c r="E26" s="76">
        <v>64.040000000000006</v>
      </c>
      <c r="F26" s="2">
        <v>26.899999999999991</v>
      </c>
    </row>
    <row r="27" spans="1:6" x14ac:dyDescent="0.3">
      <c r="A27" s="4" t="s">
        <v>3088</v>
      </c>
      <c r="B27" s="4" t="s">
        <v>3058</v>
      </c>
      <c r="C27" s="4" t="s">
        <v>3089</v>
      </c>
      <c r="D27" s="2">
        <v>46.89</v>
      </c>
      <c r="E27" s="76">
        <v>21.86</v>
      </c>
      <c r="F27" s="2">
        <v>25.03</v>
      </c>
    </row>
    <row r="28" spans="1:6" x14ac:dyDescent="0.3">
      <c r="A28" s="4" t="s">
        <v>751</v>
      </c>
      <c r="B28" s="4" t="s">
        <v>3077</v>
      </c>
      <c r="C28" s="4" t="s">
        <v>752</v>
      </c>
      <c r="D28" s="2">
        <v>193.35</v>
      </c>
      <c r="E28" s="76">
        <v>170.85</v>
      </c>
      <c r="F28" s="2">
        <v>22.5</v>
      </c>
    </row>
    <row r="29" spans="1:6" x14ac:dyDescent="0.3">
      <c r="A29" s="4" t="s">
        <v>3090</v>
      </c>
      <c r="B29" s="4" t="s">
        <v>3058</v>
      </c>
      <c r="C29" s="4" t="s">
        <v>3091</v>
      </c>
      <c r="D29" s="2">
        <v>21.8</v>
      </c>
      <c r="E29" s="76">
        <v>0</v>
      </c>
      <c r="F29" s="2">
        <v>21.8</v>
      </c>
    </row>
    <row r="30" spans="1:6" x14ac:dyDescent="0.3">
      <c r="A30" s="4" t="s">
        <v>3092</v>
      </c>
      <c r="B30" s="4" t="s">
        <v>3058</v>
      </c>
      <c r="C30" s="4" t="s">
        <v>3093</v>
      </c>
      <c r="D30" s="2">
        <v>89.6</v>
      </c>
      <c r="E30" s="76">
        <v>69.56</v>
      </c>
      <c r="F30" s="2">
        <v>20.039999999999992</v>
      </c>
    </row>
    <row r="31" spans="1:6" x14ac:dyDescent="0.3">
      <c r="A31" s="4" t="s">
        <v>769</v>
      </c>
      <c r="B31" s="4" t="s">
        <v>3058</v>
      </c>
      <c r="C31" s="4" t="s">
        <v>770</v>
      </c>
      <c r="D31" s="2">
        <v>391.1</v>
      </c>
      <c r="E31" s="76">
        <v>373.01</v>
      </c>
      <c r="F31" s="2">
        <v>18.090000000000032</v>
      </c>
    </row>
    <row r="32" spans="1:6" x14ac:dyDescent="0.3">
      <c r="A32" s="4" t="s">
        <v>2774</v>
      </c>
      <c r="B32" s="4" t="s">
        <v>3058</v>
      </c>
      <c r="C32" s="4" t="s">
        <v>2775</v>
      </c>
      <c r="D32" s="2">
        <v>137.69999999999999</v>
      </c>
      <c r="E32" s="76">
        <v>121.66</v>
      </c>
      <c r="F32" s="2">
        <v>16.039999999999992</v>
      </c>
    </row>
    <row r="33" spans="1:6" x14ac:dyDescent="0.3">
      <c r="A33" s="4" t="s">
        <v>2672</v>
      </c>
      <c r="B33" s="4" t="s">
        <v>3058</v>
      </c>
      <c r="C33" s="4" t="s">
        <v>2673</v>
      </c>
      <c r="D33" s="2">
        <v>268.31</v>
      </c>
      <c r="E33" s="76">
        <v>253.02</v>
      </c>
      <c r="F33" s="2">
        <v>15.289999999999992</v>
      </c>
    </row>
    <row r="34" spans="1:6" x14ac:dyDescent="0.3">
      <c r="A34" s="4" t="s">
        <v>2748</v>
      </c>
      <c r="B34" s="4" t="s">
        <v>3058</v>
      </c>
      <c r="C34" s="4" t="s">
        <v>2749</v>
      </c>
      <c r="D34" s="2">
        <v>36.6</v>
      </c>
      <c r="E34" s="76">
        <v>21.8</v>
      </c>
      <c r="F34" s="2">
        <v>14.8</v>
      </c>
    </row>
    <row r="35" spans="1:6" x14ac:dyDescent="0.3">
      <c r="A35" s="4" t="s">
        <v>3094</v>
      </c>
      <c r="B35" s="4" t="s">
        <v>3058</v>
      </c>
      <c r="C35" s="4" t="s">
        <v>3095</v>
      </c>
      <c r="D35" s="2">
        <v>107.6</v>
      </c>
      <c r="E35" s="76">
        <v>93.17</v>
      </c>
      <c r="F35" s="2">
        <v>14.429999999999993</v>
      </c>
    </row>
    <row r="36" spans="1:6" x14ac:dyDescent="0.3">
      <c r="A36" s="4" t="s">
        <v>3096</v>
      </c>
      <c r="B36" s="4" t="s">
        <v>3097</v>
      </c>
      <c r="C36" s="4" t="s">
        <v>3098</v>
      </c>
      <c r="D36" s="2">
        <v>73.900000000000006</v>
      </c>
      <c r="E36" s="76">
        <v>60</v>
      </c>
      <c r="F36" s="2">
        <v>13.900000000000006</v>
      </c>
    </row>
    <row r="37" spans="1:6" x14ac:dyDescent="0.3">
      <c r="A37" s="4" t="s">
        <v>3099</v>
      </c>
      <c r="B37" s="4" t="s">
        <v>3058</v>
      </c>
      <c r="C37" s="4" t="s">
        <v>3100</v>
      </c>
      <c r="D37" s="2">
        <v>335.43</v>
      </c>
      <c r="E37" s="76">
        <v>321.55</v>
      </c>
      <c r="F37" s="2">
        <v>13.879999999999995</v>
      </c>
    </row>
    <row r="38" spans="1:6" x14ac:dyDescent="0.3">
      <c r="A38" s="4" t="s">
        <v>3101</v>
      </c>
      <c r="B38" s="4" t="s">
        <v>3066</v>
      </c>
      <c r="C38" s="4" t="s">
        <v>3102</v>
      </c>
      <c r="D38" s="2">
        <v>12.8</v>
      </c>
      <c r="E38" s="76">
        <v>0</v>
      </c>
      <c r="F38" s="2">
        <v>12.8</v>
      </c>
    </row>
    <row r="39" spans="1:6" x14ac:dyDescent="0.3">
      <c r="A39" s="4" t="s">
        <v>811</v>
      </c>
      <c r="B39" s="4" t="s">
        <v>3058</v>
      </c>
      <c r="C39" s="4" t="s">
        <v>812</v>
      </c>
      <c r="D39" s="2">
        <v>692.72</v>
      </c>
      <c r="E39" s="76">
        <v>680.79</v>
      </c>
      <c r="F39" s="2">
        <v>11.930000000000064</v>
      </c>
    </row>
    <row r="40" spans="1:6" x14ac:dyDescent="0.3">
      <c r="A40" s="4" t="s">
        <v>3103</v>
      </c>
      <c r="B40" s="4" t="s">
        <v>3058</v>
      </c>
      <c r="C40" s="4" t="s">
        <v>3104</v>
      </c>
      <c r="D40" s="2">
        <v>41.8</v>
      </c>
      <c r="E40" s="76">
        <v>30</v>
      </c>
      <c r="F40" s="2">
        <v>11.799999999999997</v>
      </c>
    </row>
    <row r="41" spans="1:6" x14ac:dyDescent="0.3">
      <c r="A41" s="4" t="s">
        <v>3105</v>
      </c>
      <c r="B41" s="4" t="s">
        <v>3058</v>
      </c>
      <c r="C41" s="4" t="s">
        <v>3106</v>
      </c>
      <c r="D41" s="2">
        <v>59.5</v>
      </c>
      <c r="E41" s="76">
        <v>48.34</v>
      </c>
      <c r="F41" s="2">
        <v>11.159999999999997</v>
      </c>
    </row>
    <row r="42" spans="1:6" x14ac:dyDescent="0.3">
      <c r="A42" s="4" t="s">
        <v>3107</v>
      </c>
      <c r="B42" s="4" t="s">
        <v>3108</v>
      </c>
      <c r="C42" s="4" t="s">
        <v>3109</v>
      </c>
      <c r="D42" s="2">
        <v>40.4</v>
      </c>
      <c r="E42" s="76">
        <v>30</v>
      </c>
      <c r="F42" s="2">
        <v>10.399999999999999</v>
      </c>
    </row>
    <row r="43" spans="1:6" x14ac:dyDescent="0.3">
      <c r="A43" s="4" t="s">
        <v>461</v>
      </c>
      <c r="B43" s="4" t="s">
        <v>3058</v>
      </c>
      <c r="C43" s="4" t="s">
        <v>462</v>
      </c>
      <c r="D43" s="2">
        <v>805.41</v>
      </c>
      <c r="E43" s="76">
        <v>795.24</v>
      </c>
      <c r="F43" s="2">
        <v>10.169999999999959</v>
      </c>
    </row>
    <row r="44" spans="1:6" x14ac:dyDescent="0.3">
      <c r="A44" s="4" t="s">
        <v>3110</v>
      </c>
      <c r="B44" s="4" t="s">
        <v>3058</v>
      </c>
      <c r="C44" s="4" t="s">
        <v>3111</v>
      </c>
      <c r="D44" s="2">
        <v>86.76</v>
      </c>
      <c r="E44" s="76">
        <v>77.81</v>
      </c>
      <c r="F44" s="2">
        <v>8.9500000000000028</v>
      </c>
    </row>
    <row r="45" spans="1:6" x14ac:dyDescent="0.3">
      <c r="A45" s="4" t="s">
        <v>3112</v>
      </c>
      <c r="B45" s="4" t="s">
        <v>3058</v>
      </c>
      <c r="C45" s="4" t="s">
        <v>3113</v>
      </c>
      <c r="D45" s="2">
        <v>75.52</v>
      </c>
      <c r="E45" s="76">
        <v>66.760000000000005</v>
      </c>
      <c r="F45" s="2">
        <v>8.7599999999999909</v>
      </c>
    </row>
    <row r="46" spans="1:6" x14ac:dyDescent="0.3">
      <c r="A46" s="4" t="s">
        <v>3114</v>
      </c>
      <c r="B46" s="4" t="s">
        <v>3058</v>
      </c>
      <c r="C46" s="4" t="s">
        <v>3115</v>
      </c>
      <c r="D46" s="2">
        <v>172.48</v>
      </c>
      <c r="E46" s="76">
        <v>164.52</v>
      </c>
      <c r="F46" s="2">
        <v>7.9599999999999795</v>
      </c>
    </row>
    <row r="47" spans="1:6" x14ac:dyDescent="0.3">
      <c r="A47" s="4" t="s">
        <v>3116</v>
      </c>
      <c r="B47" s="4" t="s">
        <v>3058</v>
      </c>
      <c r="C47" s="4" t="s">
        <v>3117</v>
      </c>
      <c r="D47" s="2">
        <v>10</v>
      </c>
      <c r="E47" s="76">
        <v>2.12</v>
      </c>
      <c r="F47" s="2">
        <v>7.88</v>
      </c>
    </row>
    <row r="48" spans="1:6" x14ac:dyDescent="0.3">
      <c r="A48" s="4" t="s">
        <v>3118</v>
      </c>
      <c r="B48" s="4" t="s">
        <v>3077</v>
      </c>
      <c r="C48" s="4" t="s">
        <v>3119</v>
      </c>
      <c r="D48" s="2">
        <v>10.199999999999999</v>
      </c>
      <c r="E48" s="76">
        <v>2.9</v>
      </c>
      <c r="F48" s="2">
        <v>7.2999999999999989</v>
      </c>
    </row>
    <row r="49" spans="1:6" x14ac:dyDescent="0.3">
      <c r="A49" s="4" t="s">
        <v>3120</v>
      </c>
      <c r="B49" s="4" t="s">
        <v>1749</v>
      </c>
      <c r="C49" s="4" t="s">
        <v>3121</v>
      </c>
      <c r="D49" s="2">
        <v>22</v>
      </c>
      <c r="E49" s="76">
        <v>15</v>
      </c>
      <c r="F49" s="2">
        <v>7</v>
      </c>
    </row>
    <row r="50" spans="1:6" x14ac:dyDescent="0.3">
      <c r="A50" s="4" t="s">
        <v>3122</v>
      </c>
      <c r="B50" s="4" t="s">
        <v>3058</v>
      </c>
      <c r="C50" s="4" t="s">
        <v>3123</v>
      </c>
      <c r="D50" s="2">
        <v>111.72</v>
      </c>
      <c r="E50" s="76">
        <v>105</v>
      </c>
      <c r="F50" s="2">
        <v>6.7199999999999989</v>
      </c>
    </row>
    <row r="51" spans="1:6" x14ac:dyDescent="0.3">
      <c r="A51" s="4" t="s">
        <v>3124</v>
      </c>
      <c r="B51" s="4" t="s">
        <v>3058</v>
      </c>
      <c r="C51" s="4" t="s">
        <v>3125</v>
      </c>
      <c r="D51" s="2">
        <v>79.83</v>
      </c>
      <c r="E51" s="76">
        <v>73.33</v>
      </c>
      <c r="F51" s="2">
        <v>6.5</v>
      </c>
    </row>
    <row r="52" spans="1:6" x14ac:dyDescent="0.3">
      <c r="A52" s="4" t="s">
        <v>3126</v>
      </c>
      <c r="B52" s="4" t="s">
        <v>3058</v>
      </c>
      <c r="C52" s="4" t="s">
        <v>3127</v>
      </c>
      <c r="D52" s="2">
        <v>6.2</v>
      </c>
      <c r="E52" s="76">
        <v>0</v>
      </c>
      <c r="F52" s="2">
        <v>6.2</v>
      </c>
    </row>
    <row r="53" spans="1:6" x14ac:dyDescent="0.3">
      <c r="A53" s="4" t="s">
        <v>3128</v>
      </c>
      <c r="B53" s="4" t="s">
        <v>3058</v>
      </c>
      <c r="C53" s="4" t="s">
        <v>3129</v>
      </c>
      <c r="D53" s="2">
        <v>155.49</v>
      </c>
      <c r="E53" s="76">
        <v>149.49</v>
      </c>
      <c r="F53" s="2">
        <v>6</v>
      </c>
    </row>
    <row r="54" spans="1:6" x14ac:dyDescent="0.3">
      <c r="A54" s="4" t="s">
        <v>3130</v>
      </c>
      <c r="B54" s="4" t="s">
        <v>3058</v>
      </c>
      <c r="C54" s="4" t="s">
        <v>3131</v>
      </c>
      <c r="D54" s="2">
        <v>67.599999999999994</v>
      </c>
      <c r="E54" s="76">
        <v>62.13</v>
      </c>
      <c r="F54" s="2">
        <v>5.4699999999999918</v>
      </c>
    </row>
    <row r="55" spans="1:6" x14ac:dyDescent="0.3">
      <c r="A55" s="4" t="s">
        <v>2698</v>
      </c>
      <c r="B55" s="4" t="s">
        <v>3058</v>
      </c>
      <c r="C55" s="4" t="s">
        <v>2699</v>
      </c>
      <c r="D55" s="2">
        <v>334.68</v>
      </c>
      <c r="E55" s="76">
        <v>329.33</v>
      </c>
      <c r="F55" s="2">
        <v>5.3500000000000227</v>
      </c>
    </row>
    <row r="56" spans="1:6" x14ac:dyDescent="0.3">
      <c r="A56" s="4" t="s">
        <v>3132</v>
      </c>
      <c r="B56" s="4" t="s">
        <v>3077</v>
      </c>
      <c r="C56" s="4" t="s">
        <v>3133</v>
      </c>
      <c r="D56" s="2">
        <v>5.2</v>
      </c>
      <c r="E56" s="76">
        <v>0</v>
      </c>
      <c r="F56" s="2">
        <v>5.2</v>
      </c>
    </row>
    <row r="57" spans="1:6" x14ac:dyDescent="0.3">
      <c r="A57" s="4" t="s">
        <v>3134</v>
      </c>
      <c r="B57" s="4" t="s">
        <v>3058</v>
      </c>
      <c r="C57" s="4" t="s">
        <v>3135</v>
      </c>
      <c r="D57" s="2">
        <v>5.2</v>
      </c>
      <c r="E57" s="76">
        <v>0</v>
      </c>
      <c r="F57" s="2">
        <v>5.2</v>
      </c>
    </row>
    <row r="58" spans="1:6" x14ac:dyDescent="0.3">
      <c r="A58" s="4" t="s">
        <v>3136</v>
      </c>
      <c r="B58" s="4" t="s">
        <v>3077</v>
      </c>
      <c r="C58" s="4" t="s">
        <v>3137</v>
      </c>
      <c r="D58" s="2">
        <v>20</v>
      </c>
      <c r="E58" s="76">
        <v>15</v>
      </c>
      <c r="F58" s="2">
        <v>5</v>
      </c>
    </row>
    <row r="59" spans="1:6" x14ac:dyDescent="0.3">
      <c r="A59" s="4" t="s">
        <v>3138</v>
      </c>
      <c r="B59" s="4" t="s">
        <v>3077</v>
      </c>
      <c r="C59" s="4" t="s">
        <v>3139</v>
      </c>
      <c r="D59" s="2">
        <v>5</v>
      </c>
      <c r="E59" s="76">
        <v>0</v>
      </c>
      <c r="F59" s="2">
        <v>5</v>
      </c>
    </row>
    <row r="60" spans="1:6" x14ac:dyDescent="0.3">
      <c r="A60" s="4" t="s">
        <v>3140</v>
      </c>
      <c r="B60" s="4" t="s">
        <v>3058</v>
      </c>
      <c r="C60" s="4" t="s">
        <v>3141</v>
      </c>
      <c r="D60" s="2">
        <v>725.37</v>
      </c>
      <c r="E60" s="76">
        <v>720.39</v>
      </c>
      <c r="F60" s="2">
        <v>4.9800000000000182</v>
      </c>
    </row>
    <row r="61" spans="1:6" x14ac:dyDescent="0.3">
      <c r="A61" s="4" t="s">
        <v>3142</v>
      </c>
      <c r="B61" s="4" t="s">
        <v>3058</v>
      </c>
      <c r="C61" s="4" t="s">
        <v>3143</v>
      </c>
      <c r="D61" s="2">
        <v>19.84</v>
      </c>
      <c r="E61" s="76">
        <v>15</v>
      </c>
      <c r="F61" s="2">
        <v>4.84</v>
      </c>
    </row>
    <row r="62" spans="1:6" x14ac:dyDescent="0.3">
      <c r="A62" s="4" t="s">
        <v>3144</v>
      </c>
      <c r="B62" s="4" t="s">
        <v>3058</v>
      </c>
      <c r="C62" s="4" t="s">
        <v>3145</v>
      </c>
      <c r="D62" s="2">
        <v>4.8</v>
      </c>
      <c r="E62" s="76">
        <v>0</v>
      </c>
      <c r="F62" s="2">
        <v>4.8</v>
      </c>
    </row>
    <row r="63" spans="1:6" x14ac:dyDescent="0.3">
      <c r="A63" s="4" t="s">
        <v>3146</v>
      </c>
      <c r="B63" s="4" t="s">
        <v>3058</v>
      </c>
      <c r="C63" s="4" t="s">
        <v>3147</v>
      </c>
      <c r="D63" s="2">
        <v>281.41999999999996</v>
      </c>
      <c r="E63" s="76">
        <v>277.44</v>
      </c>
      <c r="F63" s="2">
        <v>3.9799999999999613</v>
      </c>
    </row>
    <row r="64" spans="1:6" x14ac:dyDescent="0.3">
      <c r="A64" s="4" t="s">
        <v>799</v>
      </c>
      <c r="B64" s="4" t="s">
        <v>3058</v>
      </c>
      <c r="C64" s="4" t="s">
        <v>800</v>
      </c>
      <c r="D64" s="2">
        <v>1200.8599999999999</v>
      </c>
      <c r="E64" s="76">
        <v>1196.97</v>
      </c>
      <c r="F64" s="2">
        <v>3.8899999999998727</v>
      </c>
    </row>
    <row r="65" spans="1:6" x14ac:dyDescent="0.3">
      <c r="A65" s="4" t="s">
        <v>3148</v>
      </c>
      <c r="B65" s="4" t="s">
        <v>3058</v>
      </c>
      <c r="C65" s="4" t="s">
        <v>3149</v>
      </c>
      <c r="D65" s="2">
        <v>3.6</v>
      </c>
      <c r="E65" s="76">
        <v>0</v>
      </c>
      <c r="F65" s="2">
        <v>3.6</v>
      </c>
    </row>
    <row r="66" spans="1:6" x14ac:dyDescent="0.3">
      <c r="A66" s="4" t="s">
        <v>3150</v>
      </c>
      <c r="B66" s="4" t="s">
        <v>3058</v>
      </c>
      <c r="C66" s="4" t="s">
        <v>3151</v>
      </c>
      <c r="D66" s="2">
        <v>3.4</v>
      </c>
      <c r="E66" s="76">
        <v>0</v>
      </c>
      <c r="F66" s="2">
        <v>3.4</v>
      </c>
    </row>
    <row r="67" spans="1:6" x14ac:dyDescent="0.3">
      <c r="A67" s="4" t="s">
        <v>2716</v>
      </c>
      <c r="B67" s="4" t="s">
        <v>3058</v>
      </c>
      <c r="C67" s="4" t="s">
        <v>2717</v>
      </c>
      <c r="D67" s="2">
        <v>60.7</v>
      </c>
      <c r="E67" s="76">
        <v>57.53</v>
      </c>
      <c r="F67" s="2">
        <v>3.1700000000000017</v>
      </c>
    </row>
    <row r="68" spans="1:6" x14ac:dyDescent="0.3">
      <c r="A68" s="4" t="s">
        <v>3152</v>
      </c>
      <c r="B68" s="4" t="s">
        <v>3077</v>
      </c>
      <c r="C68" s="4" t="s">
        <v>3153</v>
      </c>
      <c r="D68" s="2">
        <v>3</v>
      </c>
      <c r="E68" s="76">
        <v>0</v>
      </c>
      <c r="F68" s="2">
        <v>3</v>
      </c>
    </row>
    <row r="69" spans="1:6" x14ac:dyDescent="0.3">
      <c r="A69" s="4" t="s">
        <v>3154</v>
      </c>
      <c r="B69" s="4" t="s">
        <v>3058</v>
      </c>
      <c r="C69" s="4" t="s">
        <v>3155</v>
      </c>
      <c r="D69" s="2">
        <v>132.6</v>
      </c>
      <c r="E69" s="76">
        <v>129.76</v>
      </c>
      <c r="F69" s="2">
        <v>2.8400000000000034</v>
      </c>
    </row>
    <row r="70" spans="1:6" x14ac:dyDescent="0.3">
      <c r="A70" s="4" t="s">
        <v>3156</v>
      </c>
      <c r="B70" s="4" t="s">
        <v>3058</v>
      </c>
      <c r="C70" s="4" t="s">
        <v>3157</v>
      </c>
      <c r="D70" s="2">
        <v>2.8</v>
      </c>
      <c r="E70" s="76">
        <v>0</v>
      </c>
      <c r="F70" s="2">
        <v>2.8</v>
      </c>
    </row>
    <row r="71" spans="1:6" x14ac:dyDescent="0.3">
      <c r="A71" s="4" t="s">
        <v>3158</v>
      </c>
      <c r="B71" s="4" t="s">
        <v>3058</v>
      </c>
      <c r="C71" s="4" t="s">
        <v>3159</v>
      </c>
      <c r="D71" s="2">
        <v>47.6</v>
      </c>
      <c r="E71" s="76">
        <v>45</v>
      </c>
      <c r="F71" s="2">
        <v>2.6000000000000014</v>
      </c>
    </row>
    <row r="72" spans="1:6" x14ac:dyDescent="0.3">
      <c r="A72" s="4" t="s">
        <v>514</v>
      </c>
      <c r="B72" s="4" t="s">
        <v>3058</v>
      </c>
      <c r="C72" s="4" t="s">
        <v>515</v>
      </c>
      <c r="D72" s="2">
        <v>629.29999999999995</v>
      </c>
      <c r="E72" s="76">
        <v>626.88</v>
      </c>
      <c r="F72" s="2">
        <v>2.4199999999999591</v>
      </c>
    </row>
    <row r="73" spans="1:6" x14ac:dyDescent="0.3">
      <c r="A73" s="4" t="s">
        <v>3160</v>
      </c>
      <c r="B73" s="4" t="s">
        <v>3066</v>
      </c>
      <c r="C73" s="4" t="s">
        <v>3161</v>
      </c>
      <c r="D73" s="2">
        <v>203</v>
      </c>
      <c r="E73" s="76">
        <v>200.77</v>
      </c>
      <c r="F73" s="2">
        <v>2.2299999999999898</v>
      </c>
    </row>
    <row r="74" spans="1:6" x14ac:dyDescent="0.3">
      <c r="A74" s="4" t="s">
        <v>3162</v>
      </c>
      <c r="B74" s="4" t="s">
        <v>3058</v>
      </c>
      <c r="C74" s="4" t="s">
        <v>3163</v>
      </c>
      <c r="D74" s="2">
        <v>17.2</v>
      </c>
      <c r="E74" s="76">
        <v>15</v>
      </c>
      <c r="F74" s="2">
        <v>2.1999999999999993</v>
      </c>
    </row>
    <row r="75" spans="1:6" x14ac:dyDescent="0.3">
      <c r="A75" s="4" t="s">
        <v>3164</v>
      </c>
      <c r="B75" s="4" t="s">
        <v>3058</v>
      </c>
      <c r="C75" s="4" t="s">
        <v>3165</v>
      </c>
      <c r="D75" s="2">
        <v>17.2</v>
      </c>
      <c r="E75" s="76">
        <v>15</v>
      </c>
      <c r="F75" s="2">
        <v>2.1999999999999993</v>
      </c>
    </row>
    <row r="76" spans="1:6" x14ac:dyDescent="0.3">
      <c r="A76" s="4" t="s">
        <v>3166</v>
      </c>
      <c r="B76" s="4" t="s">
        <v>3058</v>
      </c>
      <c r="C76" s="4" t="s">
        <v>3167</v>
      </c>
      <c r="D76" s="2">
        <v>528.78</v>
      </c>
      <c r="E76" s="76">
        <v>527.17999999999995</v>
      </c>
      <c r="F76" s="2">
        <v>1.6000000000000227</v>
      </c>
    </row>
    <row r="77" spans="1:6" x14ac:dyDescent="0.3">
      <c r="A77" s="4" t="s">
        <v>530</v>
      </c>
      <c r="B77" s="4" t="s">
        <v>3058</v>
      </c>
      <c r="C77" s="4" t="s">
        <v>531</v>
      </c>
      <c r="D77" s="2">
        <v>31.6</v>
      </c>
      <c r="E77" s="76">
        <v>30</v>
      </c>
      <c r="F77" s="2">
        <v>1.6000000000000014</v>
      </c>
    </row>
    <row r="78" spans="1:6" x14ac:dyDescent="0.3">
      <c r="A78" s="4" t="s">
        <v>2812</v>
      </c>
      <c r="B78" s="4" t="s">
        <v>3058</v>
      </c>
      <c r="C78" s="4" t="s">
        <v>2813</v>
      </c>
      <c r="D78" s="2">
        <v>25.73</v>
      </c>
      <c r="E78" s="76">
        <v>24.62</v>
      </c>
      <c r="F78" s="2">
        <v>1.1099999999999994</v>
      </c>
    </row>
    <row r="79" spans="1:6" x14ac:dyDescent="0.3">
      <c r="A79" s="4" t="s">
        <v>3168</v>
      </c>
      <c r="B79" s="4" t="s">
        <v>3077</v>
      </c>
      <c r="C79" s="4" t="s">
        <v>3169</v>
      </c>
      <c r="D79" s="2">
        <v>3.6</v>
      </c>
      <c r="E79" s="76">
        <v>2.56</v>
      </c>
      <c r="F79" s="2">
        <v>1.04</v>
      </c>
    </row>
    <row r="80" spans="1:6" x14ac:dyDescent="0.3">
      <c r="A80" s="4" t="s">
        <v>3170</v>
      </c>
      <c r="B80" s="4" t="s">
        <v>3077</v>
      </c>
      <c r="C80" s="4" t="s">
        <v>3171</v>
      </c>
      <c r="D80" s="2">
        <v>1</v>
      </c>
      <c r="E80" s="76">
        <v>0</v>
      </c>
      <c r="F80" s="2">
        <v>1</v>
      </c>
    </row>
    <row r="81" spans="1:6" x14ac:dyDescent="0.3">
      <c r="A81" s="4" t="s">
        <v>3172</v>
      </c>
      <c r="B81" s="4" t="s">
        <v>3058</v>
      </c>
      <c r="C81" s="4" t="s">
        <v>3173</v>
      </c>
      <c r="D81" s="2">
        <v>15.8</v>
      </c>
      <c r="E81" s="76">
        <v>15</v>
      </c>
      <c r="F81" s="2">
        <v>0.80000000000000071</v>
      </c>
    </row>
    <row r="82" spans="1:6" x14ac:dyDescent="0.3">
      <c r="A82" s="4" t="s">
        <v>3174</v>
      </c>
      <c r="B82" s="4" t="s">
        <v>3077</v>
      </c>
      <c r="C82" s="4" t="s">
        <v>3175</v>
      </c>
      <c r="D82" s="2">
        <v>13.2</v>
      </c>
      <c r="E82" s="76">
        <v>12.4</v>
      </c>
      <c r="F82" s="2">
        <v>0.79999999999999893</v>
      </c>
    </row>
    <row r="83" spans="1:6" x14ac:dyDescent="0.3">
      <c r="A83" s="4" t="s">
        <v>3176</v>
      </c>
      <c r="B83" s="4" t="s">
        <v>3066</v>
      </c>
      <c r="C83" s="4" t="s">
        <v>3177</v>
      </c>
      <c r="D83" s="2">
        <v>2.4</v>
      </c>
      <c r="E83" s="76">
        <v>2.0499999999999998</v>
      </c>
      <c r="F83" s="2">
        <v>0.35000000000000009</v>
      </c>
    </row>
    <row r="84" spans="1:6" x14ac:dyDescent="0.3">
      <c r="A84" s="4" t="s">
        <v>3178</v>
      </c>
      <c r="B84" s="4" t="s">
        <v>3058</v>
      </c>
      <c r="C84" s="4" t="s">
        <v>3179</v>
      </c>
      <c r="D84" s="2">
        <v>165.5</v>
      </c>
      <c r="E84" s="76">
        <v>165.22</v>
      </c>
      <c r="F84" s="2">
        <v>0.28000000000000114</v>
      </c>
    </row>
    <row r="85" spans="1:6" x14ac:dyDescent="0.3">
      <c r="A85" s="4" t="s">
        <v>3180</v>
      </c>
      <c r="B85" s="4" t="s">
        <v>1749</v>
      </c>
      <c r="C85" s="4" t="s">
        <v>3181</v>
      </c>
      <c r="D85" s="2">
        <v>93.6</v>
      </c>
      <c r="E85" s="76">
        <v>93.36</v>
      </c>
      <c r="F85" s="2">
        <v>0.23999999999999488</v>
      </c>
    </row>
    <row r="86" spans="1:6" x14ac:dyDescent="0.3">
      <c r="A86" s="4" t="s">
        <v>3182</v>
      </c>
      <c r="B86" s="4" t="s">
        <v>3058</v>
      </c>
      <c r="C86" s="4" t="s">
        <v>3183</v>
      </c>
      <c r="D86" s="2">
        <v>0.2</v>
      </c>
      <c r="E86" s="76">
        <v>0</v>
      </c>
      <c r="F86" s="2">
        <v>0.2</v>
      </c>
    </row>
    <row r="87" spans="1:6" x14ac:dyDescent="0.3">
      <c r="A87" s="4" t="s">
        <v>3184</v>
      </c>
      <c r="B87" s="4" t="s">
        <v>3077</v>
      </c>
      <c r="C87" s="4" t="s">
        <v>866</v>
      </c>
      <c r="D87" s="2">
        <v>396.18</v>
      </c>
      <c r="E87" s="76">
        <v>396.01</v>
      </c>
      <c r="F87" s="2">
        <v>0.17000000000001592</v>
      </c>
    </row>
    <row r="88" spans="1:6" x14ac:dyDescent="0.3">
      <c r="A88" s="4"/>
      <c r="B88" s="4"/>
      <c r="C88" s="4"/>
      <c r="E88" s="76"/>
      <c r="F88" s="2">
        <f>SUM(F2:F87)</f>
        <v>2877.8000000000006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12536-2B64-48C4-9764-4B813399EF3C}">
  <dimension ref="A1:H69"/>
  <sheetViews>
    <sheetView topLeftCell="A49" workbookViewId="0">
      <selection activeCell="H19" sqref="H18:J19"/>
    </sheetView>
  </sheetViews>
  <sheetFormatPr defaultRowHeight="14.4" x14ac:dyDescent="0.3"/>
  <cols>
    <col min="1" max="6" width="25.44140625" customWidth="1"/>
  </cols>
  <sheetData>
    <row r="1" spans="1:8" ht="15" thickBot="1" x14ac:dyDescent="0.35">
      <c r="A1" s="111" t="s">
        <v>230</v>
      </c>
      <c r="B1" s="93" t="s">
        <v>407</v>
      </c>
      <c r="C1" s="93" t="s">
        <v>396</v>
      </c>
      <c r="D1" s="93" t="s">
        <v>384</v>
      </c>
      <c r="E1" s="93" t="s">
        <v>40</v>
      </c>
      <c r="F1" s="93" t="s">
        <v>88</v>
      </c>
      <c r="G1" s="111" t="s">
        <v>397</v>
      </c>
    </row>
    <row r="2" spans="1:8" ht="15" thickBot="1" x14ac:dyDescent="0.35">
      <c r="A2" s="356" t="s">
        <v>231</v>
      </c>
      <c r="B2" s="357" t="s">
        <v>97</v>
      </c>
      <c r="C2" s="358" t="s">
        <v>401</v>
      </c>
      <c r="D2" s="357">
        <v>71986399826</v>
      </c>
      <c r="E2" s="357" t="s">
        <v>98</v>
      </c>
      <c r="F2" s="359">
        <v>36.840000000000003</v>
      </c>
      <c r="G2" s="448" t="s">
        <v>59</v>
      </c>
      <c r="H2">
        <f>62*0.65</f>
        <v>40.300000000000004</v>
      </c>
    </row>
    <row r="3" spans="1:8" ht="15" thickBot="1" x14ac:dyDescent="0.35">
      <c r="A3" s="116" t="s">
        <v>232</v>
      </c>
      <c r="B3" s="117" t="s">
        <v>99</v>
      </c>
      <c r="C3" s="118" t="s">
        <v>401</v>
      </c>
      <c r="D3" s="117">
        <v>71996808748</v>
      </c>
      <c r="E3" s="117" t="s">
        <v>98</v>
      </c>
      <c r="F3" s="361">
        <v>12.28</v>
      </c>
      <c r="G3" s="100" t="s">
        <v>59</v>
      </c>
    </row>
    <row r="4" spans="1:8" ht="27.6" thickBot="1" x14ac:dyDescent="0.35">
      <c r="A4" s="112">
        <v>601</v>
      </c>
      <c r="B4" s="113" t="s">
        <v>560</v>
      </c>
      <c r="C4" s="98" t="s">
        <v>180</v>
      </c>
      <c r="D4" s="113" t="s">
        <v>561</v>
      </c>
      <c r="E4" s="113" t="s">
        <v>98</v>
      </c>
      <c r="F4" s="362">
        <v>36.96</v>
      </c>
      <c r="G4" s="102" t="s">
        <v>59</v>
      </c>
    </row>
    <row r="5" spans="1:8" ht="15" thickBot="1" x14ac:dyDescent="0.35">
      <c r="A5" s="116">
        <v>604</v>
      </c>
      <c r="B5" s="117" t="s">
        <v>101</v>
      </c>
      <c r="C5" s="118" t="s">
        <v>401</v>
      </c>
      <c r="D5" s="120"/>
      <c r="E5" s="117" t="s">
        <v>98</v>
      </c>
      <c r="F5" s="117" t="s">
        <v>402</v>
      </c>
      <c r="G5" s="120"/>
    </row>
    <row r="6" spans="1:8" ht="15" thickBot="1" x14ac:dyDescent="0.35">
      <c r="A6" s="112">
        <v>605</v>
      </c>
      <c r="B6" s="113" t="s">
        <v>102</v>
      </c>
      <c r="C6" s="114" t="s">
        <v>401</v>
      </c>
      <c r="D6" s="113">
        <v>71986813742</v>
      </c>
      <c r="E6" s="113" t="s">
        <v>98</v>
      </c>
      <c r="F6" s="443" t="s">
        <v>402</v>
      </c>
      <c r="G6" s="107"/>
    </row>
    <row r="7" spans="1:8" ht="15" thickBot="1" x14ac:dyDescent="0.35">
      <c r="A7" s="116">
        <v>608</v>
      </c>
      <c r="B7" s="117" t="s">
        <v>103</v>
      </c>
      <c r="C7" s="106" t="s">
        <v>180</v>
      </c>
      <c r="D7" s="117" t="s">
        <v>408</v>
      </c>
      <c r="E7" s="117" t="s">
        <v>98</v>
      </c>
      <c r="F7" s="442" t="s">
        <v>402</v>
      </c>
      <c r="G7" s="120"/>
    </row>
    <row r="8" spans="1:8" ht="15" thickBot="1" x14ac:dyDescent="0.35">
      <c r="A8" s="112">
        <v>611</v>
      </c>
      <c r="B8" s="113" t="s">
        <v>104</v>
      </c>
      <c r="C8" s="114" t="s">
        <v>401</v>
      </c>
      <c r="D8" s="113">
        <v>71986219300</v>
      </c>
      <c r="E8" s="113" t="s">
        <v>98</v>
      </c>
      <c r="F8" s="364">
        <v>190.32</v>
      </c>
      <c r="G8" s="102" t="s">
        <v>59</v>
      </c>
    </row>
    <row r="9" spans="1:8" ht="15" thickBot="1" x14ac:dyDescent="0.35">
      <c r="A9" s="116" t="s">
        <v>233</v>
      </c>
      <c r="B9" s="117" t="s">
        <v>89</v>
      </c>
      <c r="C9" s="118" t="s">
        <v>401</v>
      </c>
      <c r="D9" s="117">
        <v>71986016552</v>
      </c>
      <c r="E9" s="117" t="s">
        <v>90</v>
      </c>
      <c r="F9" s="412">
        <v>462.6</v>
      </c>
      <c r="G9" s="100" t="s">
        <v>59</v>
      </c>
    </row>
    <row r="10" spans="1:8" ht="15" thickBot="1" x14ac:dyDescent="0.35">
      <c r="A10" s="112" t="s">
        <v>234</v>
      </c>
      <c r="B10" s="113" t="s">
        <v>409</v>
      </c>
      <c r="C10" s="114" t="s">
        <v>401</v>
      </c>
      <c r="D10" s="113">
        <v>71988846224</v>
      </c>
      <c r="E10" s="113" t="s">
        <v>90</v>
      </c>
      <c r="F10" s="364">
        <v>154.19999999999999</v>
      </c>
      <c r="G10" s="102" t="s">
        <v>59</v>
      </c>
    </row>
    <row r="11" spans="1:8" ht="15" thickBot="1" x14ac:dyDescent="0.35">
      <c r="A11" s="116">
        <v>5101</v>
      </c>
      <c r="B11" s="117" t="s">
        <v>92</v>
      </c>
      <c r="C11" s="118" t="s">
        <v>401</v>
      </c>
      <c r="D11" s="117">
        <v>71986048550</v>
      </c>
      <c r="E11" s="117" t="s">
        <v>90</v>
      </c>
      <c r="F11" s="412">
        <v>74.989999999999995</v>
      </c>
      <c r="G11" s="100" t="s">
        <v>59</v>
      </c>
    </row>
    <row r="12" spans="1:8" ht="15" thickBot="1" x14ac:dyDescent="0.35">
      <c r="A12" s="112">
        <v>5102</v>
      </c>
      <c r="B12" s="113" t="s">
        <v>207</v>
      </c>
      <c r="C12" s="114" t="s">
        <v>401</v>
      </c>
      <c r="D12" s="207">
        <v>71986270032</v>
      </c>
      <c r="E12" s="113" t="s">
        <v>857</v>
      </c>
      <c r="F12" s="364">
        <v>35.1</v>
      </c>
      <c r="G12" s="102" t="s">
        <v>59</v>
      </c>
    </row>
    <row r="13" spans="1:8" ht="15" thickBot="1" x14ac:dyDescent="0.35">
      <c r="A13" s="116">
        <v>5103</v>
      </c>
      <c r="B13" s="117" t="s">
        <v>94</v>
      </c>
      <c r="C13" s="129" t="s">
        <v>171</v>
      </c>
      <c r="D13" s="206">
        <v>42396050591</v>
      </c>
      <c r="E13" s="117" t="s">
        <v>90</v>
      </c>
      <c r="F13" s="412">
        <v>7.75</v>
      </c>
      <c r="G13" s="120"/>
    </row>
    <row r="14" spans="1:8" ht="15" thickBot="1" x14ac:dyDescent="0.35">
      <c r="A14" s="112">
        <v>5104</v>
      </c>
      <c r="B14" s="113" t="s">
        <v>95</v>
      </c>
      <c r="C14" s="114" t="s">
        <v>401</v>
      </c>
      <c r="D14" s="113">
        <v>71986010133</v>
      </c>
      <c r="E14" s="113" t="s">
        <v>90</v>
      </c>
      <c r="F14" s="364">
        <v>359.45</v>
      </c>
      <c r="G14" s="102" t="s">
        <v>59</v>
      </c>
    </row>
    <row r="15" spans="1:8" ht="15" thickBot="1" x14ac:dyDescent="0.35">
      <c r="A15" s="116">
        <v>5105</v>
      </c>
      <c r="B15" s="413" t="s">
        <v>1379</v>
      </c>
      <c r="C15" s="118" t="s">
        <v>401</v>
      </c>
      <c r="D15" s="117">
        <v>71985318152</v>
      </c>
      <c r="E15" s="117" t="s">
        <v>90</v>
      </c>
      <c r="F15" s="412">
        <v>128.44999999999999</v>
      </c>
      <c r="G15" s="100" t="s">
        <v>59</v>
      </c>
    </row>
    <row r="16" spans="1:8" ht="15" thickBot="1" x14ac:dyDescent="0.35">
      <c r="A16" s="112">
        <v>5106</v>
      </c>
      <c r="B16" s="113" t="s">
        <v>858</v>
      </c>
      <c r="C16" s="138" t="s">
        <v>171</v>
      </c>
      <c r="D16" s="113">
        <v>3887948521</v>
      </c>
      <c r="E16" s="113" t="s">
        <v>859</v>
      </c>
      <c r="F16" s="364">
        <v>11.05</v>
      </c>
      <c r="G16" s="102" t="s">
        <v>59</v>
      </c>
    </row>
    <row r="17" spans="1:7" ht="15" thickBot="1" x14ac:dyDescent="0.35">
      <c r="A17" s="116" t="s">
        <v>235</v>
      </c>
      <c r="B17" s="117" t="s">
        <v>105</v>
      </c>
      <c r="C17" s="118" t="s">
        <v>401</v>
      </c>
      <c r="D17" s="117">
        <v>71985383005</v>
      </c>
      <c r="E17" s="117" t="s">
        <v>106</v>
      </c>
      <c r="F17" s="412">
        <v>254.53</v>
      </c>
      <c r="G17" s="100" t="s">
        <v>59</v>
      </c>
    </row>
    <row r="18" spans="1:7" ht="27.6" thickBot="1" x14ac:dyDescent="0.35">
      <c r="A18" s="112" t="s">
        <v>236</v>
      </c>
      <c r="B18" s="113" t="s">
        <v>211</v>
      </c>
      <c r="C18" s="138" t="s">
        <v>171</v>
      </c>
      <c r="D18" s="113">
        <v>72632275504</v>
      </c>
      <c r="E18" s="113" t="s">
        <v>106</v>
      </c>
      <c r="F18" s="364">
        <v>84.84</v>
      </c>
      <c r="G18" s="102" t="s">
        <v>59</v>
      </c>
    </row>
    <row r="19" spans="1:7" ht="15" thickBot="1" x14ac:dyDescent="0.35">
      <c r="A19" s="116">
        <v>5202</v>
      </c>
      <c r="B19" s="117" t="s">
        <v>108</v>
      </c>
      <c r="C19" s="118" t="s">
        <v>401</v>
      </c>
      <c r="D19" s="117">
        <v>71988543278</v>
      </c>
      <c r="E19" s="117" t="s">
        <v>106</v>
      </c>
      <c r="F19" s="412">
        <v>53.72</v>
      </c>
      <c r="G19" s="100" t="s">
        <v>59</v>
      </c>
    </row>
    <row r="20" spans="1:7" ht="15" thickBot="1" x14ac:dyDescent="0.35">
      <c r="A20" s="112">
        <v>5203</v>
      </c>
      <c r="B20" s="113" t="s">
        <v>563</v>
      </c>
      <c r="C20" s="138" t="s">
        <v>171</v>
      </c>
      <c r="D20" s="113">
        <v>6198426521</v>
      </c>
      <c r="E20" s="113" t="s">
        <v>106</v>
      </c>
      <c r="F20" s="364">
        <v>211.46</v>
      </c>
      <c r="G20" s="102" t="s">
        <v>59</v>
      </c>
    </row>
    <row r="21" spans="1:7" ht="15" thickBot="1" x14ac:dyDescent="0.35">
      <c r="A21" s="116">
        <v>5204</v>
      </c>
      <c r="B21" s="117" t="s">
        <v>110</v>
      </c>
      <c r="C21" s="129" t="s">
        <v>171</v>
      </c>
      <c r="D21" s="117">
        <v>43214800515</v>
      </c>
      <c r="E21" s="117" t="s">
        <v>106</v>
      </c>
      <c r="F21" s="442" t="s">
        <v>402</v>
      </c>
      <c r="G21" s="120"/>
    </row>
    <row r="22" spans="1:7" ht="15" thickBot="1" x14ac:dyDescent="0.35">
      <c r="A22" s="112">
        <v>5205</v>
      </c>
      <c r="B22" s="113" t="s">
        <v>111</v>
      </c>
      <c r="C22" s="114" t="s">
        <v>401</v>
      </c>
      <c r="D22" s="113">
        <v>71988145389</v>
      </c>
      <c r="E22" s="113" t="s">
        <v>106</v>
      </c>
      <c r="F22" s="364">
        <v>176.11</v>
      </c>
      <c r="G22" s="102" t="s">
        <v>59</v>
      </c>
    </row>
    <row r="23" spans="1:7" ht="15" thickBot="1" x14ac:dyDescent="0.35">
      <c r="A23" s="116" t="s">
        <v>237</v>
      </c>
      <c r="B23" s="117" t="s">
        <v>112</v>
      </c>
      <c r="C23" s="129" t="s">
        <v>171</v>
      </c>
      <c r="D23" s="206">
        <v>3201968528</v>
      </c>
      <c r="E23" s="117" t="s">
        <v>113</v>
      </c>
      <c r="F23" s="412">
        <v>339.64</v>
      </c>
      <c r="G23" s="100" t="s">
        <v>59</v>
      </c>
    </row>
    <row r="24" spans="1:7" ht="15" thickBot="1" x14ac:dyDescent="0.35">
      <c r="A24" s="112" t="s">
        <v>238</v>
      </c>
      <c r="B24" s="113" t="s">
        <v>114</v>
      </c>
      <c r="C24" s="138" t="s">
        <v>171</v>
      </c>
      <c r="D24" s="113">
        <v>38480506504</v>
      </c>
      <c r="E24" s="113" t="s">
        <v>113</v>
      </c>
      <c r="F24" s="364">
        <v>113.21</v>
      </c>
      <c r="G24" s="102" t="s">
        <v>59</v>
      </c>
    </row>
    <row r="25" spans="1:7" ht="15" thickBot="1" x14ac:dyDescent="0.35">
      <c r="A25" s="116">
        <v>6201</v>
      </c>
      <c r="B25" s="117" t="s">
        <v>115</v>
      </c>
      <c r="C25" s="118" t="s">
        <v>401</v>
      </c>
      <c r="D25" s="117">
        <v>71993582915</v>
      </c>
      <c r="E25" s="117" t="s">
        <v>113</v>
      </c>
      <c r="F25" s="412">
        <v>90.17</v>
      </c>
      <c r="G25" s="100" t="s">
        <v>59</v>
      </c>
    </row>
    <row r="26" spans="1:7" ht="15" thickBot="1" x14ac:dyDescent="0.35">
      <c r="A26" s="112">
        <v>6202</v>
      </c>
      <c r="B26" s="113" t="s">
        <v>1380</v>
      </c>
      <c r="C26" s="138" t="s">
        <v>171</v>
      </c>
      <c r="D26" s="113">
        <v>37033760582</v>
      </c>
      <c r="E26" s="113" t="s">
        <v>113</v>
      </c>
      <c r="F26" s="364">
        <v>80.319999999999993</v>
      </c>
      <c r="G26" s="102" t="s">
        <v>59</v>
      </c>
    </row>
    <row r="27" spans="1:7" ht="15" thickBot="1" x14ac:dyDescent="0.35">
      <c r="A27" s="116">
        <v>6203</v>
      </c>
      <c r="B27" s="117" t="s">
        <v>117</v>
      </c>
      <c r="C27" s="106" t="s">
        <v>180</v>
      </c>
      <c r="D27" s="117" t="s">
        <v>410</v>
      </c>
      <c r="E27" s="117" t="s">
        <v>113</v>
      </c>
      <c r="F27" s="412">
        <v>115.9</v>
      </c>
      <c r="G27" s="100" t="s">
        <v>59</v>
      </c>
    </row>
    <row r="28" spans="1:7" ht="15" thickBot="1" x14ac:dyDescent="0.35">
      <c r="A28" s="112">
        <v>6204</v>
      </c>
      <c r="B28" s="113" t="s">
        <v>118</v>
      </c>
      <c r="C28" s="114" t="s">
        <v>401</v>
      </c>
      <c r="D28" s="113">
        <v>71993462654</v>
      </c>
      <c r="E28" s="113" t="s">
        <v>113</v>
      </c>
      <c r="F28" s="364">
        <v>42.98</v>
      </c>
      <c r="G28" s="102" t="s">
        <v>59</v>
      </c>
    </row>
    <row r="29" spans="1:7" ht="15" thickBot="1" x14ac:dyDescent="0.35">
      <c r="A29" s="116">
        <v>6206</v>
      </c>
      <c r="B29" s="120"/>
      <c r="C29" s="120"/>
      <c r="D29" s="120"/>
      <c r="E29" s="120"/>
      <c r="F29" s="412">
        <v>0.3</v>
      </c>
      <c r="G29" s="120"/>
    </row>
    <row r="30" spans="1:7" ht="15" thickBot="1" x14ac:dyDescent="0.35">
      <c r="A30" s="112">
        <v>6207</v>
      </c>
      <c r="B30" s="113" t="s">
        <v>119</v>
      </c>
      <c r="C30" s="114" t="s">
        <v>401</v>
      </c>
      <c r="D30" s="113">
        <v>71986148544</v>
      </c>
      <c r="E30" s="113" t="s">
        <v>113</v>
      </c>
      <c r="F30" s="364">
        <v>96.86</v>
      </c>
      <c r="G30" s="102" t="s">
        <v>59</v>
      </c>
    </row>
    <row r="31" spans="1:7" ht="15" thickBot="1" x14ac:dyDescent="0.35">
      <c r="A31" s="116">
        <v>6209</v>
      </c>
      <c r="B31" s="117" t="s">
        <v>198</v>
      </c>
      <c r="C31" s="118" t="s">
        <v>401</v>
      </c>
      <c r="D31" s="120"/>
      <c r="E31" s="117" t="s">
        <v>113</v>
      </c>
      <c r="F31" s="412">
        <v>26.32</v>
      </c>
      <c r="G31" s="120"/>
    </row>
    <row r="32" spans="1:7" ht="27.6" thickBot="1" x14ac:dyDescent="0.35">
      <c r="A32" s="112" t="s">
        <v>239</v>
      </c>
      <c r="B32" s="113" t="s">
        <v>121</v>
      </c>
      <c r="C32" s="98" t="s">
        <v>180</v>
      </c>
      <c r="D32" s="113" t="s">
        <v>411</v>
      </c>
      <c r="E32" s="113" t="s">
        <v>122</v>
      </c>
      <c r="F32" s="364">
        <v>702.75</v>
      </c>
      <c r="G32" s="102" t="s">
        <v>59</v>
      </c>
    </row>
    <row r="33" spans="1:7" ht="27.6" thickBot="1" x14ac:dyDescent="0.35">
      <c r="A33" s="116" t="s">
        <v>240</v>
      </c>
      <c r="B33" s="117" t="s">
        <v>123</v>
      </c>
      <c r="C33" s="118" t="s">
        <v>401</v>
      </c>
      <c r="D33" s="117">
        <v>71991553912</v>
      </c>
      <c r="E33" s="117" t="s">
        <v>122</v>
      </c>
      <c r="F33" s="412">
        <v>234.25</v>
      </c>
      <c r="G33" s="100" t="s">
        <v>59</v>
      </c>
    </row>
    <row r="34" spans="1:7" ht="15" thickBot="1" x14ac:dyDescent="0.35">
      <c r="A34" s="112">
        <v>6301</v>
      </c>
      <c r="B34" s="113" t="s">
        <v>124</v>
      </c>
      <c r="C34" s="98" t="s">
        <v>180</v>
      </c>
      <c r="D34" s="113" t="s">
        <v>412</v>
      </c>
      <c r="E34" s="113" t="s">
        <v>122</v>
      </c>
      <c r="F34" s="364">
        <v>327.2</v>
      </c>
      <c r="G34" s="102" t="s">
        <v>59</v>
      </c>
    </row>
    <row r="35" spans="1:7" ht="15" thickBot="1" x14ac:dyDescent="0.35">
      <c r="A35" s="116">
        <v>6302</v>
      </c>
      <c r="B35" s="117" t="s">
        <v>125</v>
      </c>
      <c r="C35" s="118" t="s">
        <v>401</v>
      </c>
      <c r="D35" s="117">
        <v>71985080718</v>
      </c>
      <c r="E35" s="117" t="s">
        <v>122</v>
      </c>
      <c r="F35" s="412">
        <v>97.12</v>
      </c>
      <c r="G35" s="100" t="s">
        <v>59</v>
      </c>
    </row>
    <row r="36" spans="1:7" ht="27.6" thickBot="1" x14ac:dyDescent="0.35">
      <c r="A36" s="112">
        <v>6303</v>
      </c>
      <c r="B36" s="113" t="s">
        <v>126</v>
      </c>
      <c r="C36" s="98" t="s">
        <v>180</v>
      </c>
      <c r="D36" s="113" t="s">
        <v>216</v>
      </c>
      <c r="E36" s="113" t="s">
        <v>122</v>
      </c>
      <c r="F36" s="364">
        <v>462.47</v>
      </c>
      <c r="G36" s="102" t="s">
        <v>59</v>
      </c>
    </row>
    <row r="37" spans="1:7" ht="15" thickBot="1" x14ac:dyDescent="0.35">
      <c r="A37" s="116">
        <v>6304</v>
      </c>
      <c r="B37" s="117" t="s">
        <v>127</v>
      </c>
      <c r="C37" s="129" t="s">
        <v>171</v>
      </c>
      <c r="D37" s="117">
        <v>53492404553</v>
      </c>
      <c r="E37" s="117" t="s">
        <v>122</v>
      </c>
      <c r="F37" s="412">
        <v>50.21</v>
      </c>
      <c r="G37" s="100" t="s">
        <v>59</v>
      </c>
    </row>
    <row r="38" spans="1:7" ht="15" thickBot="1" x14ac:dyDescent="0.35">
      <c r="A38" s="112" t="s">
        <v>241</v>
      </c>
      <c r="B38" s="113" t="s">
        <v>128</v>
      </c>
      <c r="C38" s="114" t="s">
        <v>401</v>
      </c>
      <c r="D38" s="113">
        <v>71988787809</v>
      </c>
      <c r="E38" s="113" t="s">
        <v>129</v>
      </c>
      <c r="F38" s="364">
        <v>246.93</v>
      </c>
      <c r="G38" s="102" t="s">
        <v>59</v>
      </c>
    </row>
    <row r="39" spans="1:7" ht="15" thickBot="1" x14ac:dyDescent="0.35">
      <c r="A39" s="116" t="s">
        <v>242</v>
      </c>
      <c r="B39" s="117" t="s">
        <v>218</v>
      </c>
      <c r="C39" s="118" t="s">
        <v>401</v>
      </c>
      <c r="D39" s="117">
        <v>71985037463</v>
      </c>
      <c r="E39" s="117" t="s">
        <v>129</v>
      </c>
      <c r="F39" s="412">
        <v>82.31</v>
      </c>
      <c r="G39" s="100" t="s">
        <v>59</v>
      </c>
    </row>
    <row r="40" spans="1:7" ht="15" thickBot="1" x14ac:dyDescent="0.35">
      <c r="A40" s="112" t="s">
        <v>242</v>
      </c>
      <c r="B40" s="113" t="s">
        <v>1750</v>
      </c>
      <c r="C40" s="114" t="s">
        <v>401</v>
      </c>
      <c r="D40" s="113">
        <v>71981293099</v>
      </c>
      <c r="E40" s="113" t="s">
        <v>129</v>
      </c>
      <c r="F40" s="364">
        <v>82.31</v>
      </c>
      <c r="G40" s="102" t="s">
        <v>59</v>
      </c>
    </row>
    <row r="41" spans="1:7" ht="15" thickBot="1" x14ac:dyDescent="0.35">
      <c r="A41" s="116">
        <v>7001</v>
      </c>
      <c r="B41" s="117" t="s">
        <v>131</v>
      </c>
      <c r="C41" s="118" t="s">
        <v>401</v>
      </c>
      <c r="D41" s="117">
        <v>75992490398</v>
      </c>
      <c r="E41" s="117" t="s">
        <v>129</v>
      </c>
      <c r="F41" s="412">
        <v>46.39</v>
      </c>
      <c r="G41" s="100" t="s">
        <v>59</v>
      </c>
    </row>
    <row r="42" spans="1:7" ht="15" thickBot="1" x14ac:dyDescent="0.35">
      <c r="A42" s="112">
        <v>7002</v>
      </c>
      <c r="B42" s="113" t="s">
        <v>132</v>
      </c>
      <c r="C42" s="114" t="s">
        <v>401</v>
      </c>
      <c r="D42" s="113">
        <v>71988379637</v>
      </c>
      <c r="E42" s="113" t="s">
        <v>129</v>
      </c>
      <c r="F42" s="364">
        <v>41.01</v>
      </c>
      <c r="G42" s="102" t="s">
        <v>59</v>
      </c>
    </row>
    <row r="43" spans="1:7" ht="15" thickBot="1" x14ac:dyDescent="0.35">
      <c r="A43" s="116">
        <v>7004</v>
      </c>
      <c r="B43" s="117" t="s">
        <v>111</v>
      </c>
      <c r="C43" s="118" t="s">
        <v>401</v>
      </c>
      <c r="D43" s="117">
        <v>71987569011</v>
      </c>
      <c r="E43" s="117" t="s">
        <v>129</v>
      </c>
      <c r="F43" s="412">
        <v>26.94</v>
      </c>
      <c r="G43" s="100" t="s">
        <v>59</v>
      </c>
    </row>
    <row r="44" spans="1:7" ht="15" thickBot="1" x14ac:dyDescent="0.35">
      <c r="A44" s="112">
        <v>7005</v>
      </c>
      <c r="B44" s="113" t="s">
        <v>134</v>
      </c>
      <c r="C44" s="114" t="s">
        <v>401</v>
      </c>
      <c r="D44" s="113">
        <v>75988189482</v>
      </c>
      <c r="E44" s="113" t="s">
        <v>129</v>
      </c>
      <c r="F44" s="364">
        <v>15.4</v>
      </c>
      <c r="G44" s="102" t="s">
        <v>59</v>
      </c>
    </row>
    <row r="45" spans="1:7" ht="15" thickBot="1" x14ac:dyDescent="0.35">
      <c r="A45" s="116">
        <v>7006</v>
      </c>
      <c r="B45" s="117" t="s">
        <v>135</v>
      </c>
      <c r="C45" s="118" t="s">
        <v>401</v>
      </c>
      <c r="D45" s="117">
        <v>71987347856</v>
      </c>
      <c r="E45" s="117" t="s">
        <v>129</v>
      </c>
      <c r="F45" s="412">
        <v>134.19</v>
      </c>
      <c r="G45" s="100" t="s">
        <v>59</v>
      </c>
    </row>
    <row r="46" spans="1:7" ht="15" thickBot="1" x14ac:dyDescent="0.35">
      <c r="A46" s="112">
        <v>7007</v>
      </c>
      <c r="B46" s="113" t="s">
        <v>136</v>
      </c>
      <c r="C46" s="114" t="s">
        <v>401</v>
      </c>
      <c r="D46" s="113">
        <v>71987349140</v>
      </c>
      <c r="E46" s="113" t="s">
        <v>129</v>
      </c>
      <c r="F46" s="364">
        <v>65.31</v>
      </c>
      <c r="G46" s="102" t="s">
        <v>59</v>
      </c>
    </row>
    <row r="47" spans="1:7" ht="15" thickBot="1" x14ac:dyDescent="0.35">
      <c r="A47" s="116" t="s">
        <v>243</v>
      </c>
      <c r="B47" s="117" t="s">
        <v>137</v>
      </c>
      <c r="C47" s="118" t="s">
        <v>401</v>
      </c>
      <c r="D47" s="117">
        <v>71988748667</v>
      </c>
      <c r="E47" s="117" t="s">
        <v>138</v>
      </c>
      <c r="F47" s="412">
        <v>349.04</v>
      </c>
      <c r="G47" s="100" t="s">
        <v>59</v>
      </c>
    </row>
    <row r="48" spans="1:7" ht="15" thickBot="1" x14ac:dyDescent="0.35">
      <c r="A48" s="112" t="s">
        <v>244</v>
      </c>
      <c r="B48" s="113" t="s">
        <v>139</v>
      </c>
      <c r="C48" s="98" t="s">
        <v>180</v>
      </c>
      <c r="D48" s="113" t="s">
        <v>221</v>
      </c>
      <c r="E48" s="113" t="s">
        <v>138</v>
      </c>
      <c r="F48" s="364">
        <v>116.35</v>
      </c>
      <c r="G48" s="102" t="s">
        <v>59</v>
      </c>
    </row>
    <row r="49" spans="1:7" ht="15" thickBot="1" x14ac:dyDescent="0.35">
      <c r="A49" s="116">
        <v>7101</v>
      </c>
      <c r="B49" s="117" t="s">
        <v>2011</v>
      </c>
      <c r="C49" s="118" t="s">
        <v>401</v>
      </c>
      <c r="D49" s="117">
        <v>71988762636</v>
      </c>
      <c r="E49" s="117" t="s">
        <v>138</v>
      </c>
      <c r="F49" s="412">
        <v>101.33</v>
      </c>
      <c r="G49" s="100" t="s">
        <v>59</v>
      </c>
    </row>
    <row r="50" spans="1:7" ht="15" thickBot="1" x14ac:dyDescent="0.35">
      <c r="A50" s="112">
        <v>7102</v>
      </c>
      <c r="B50" s="113" t="s">
        <v>141</v>
      </c>
      <c r="C50" s="114" t="s">
        <v>401</v>
      </c>
      <c r="D50" s="113">
        <v>71986793619</v>
      </c>
      <c r="E50" s="113" t="s">
        <v>138</v>
      </c>
      <c r="F50" s="364">
        <v>157.07</v>
      </c>
      <c r="G50" s="102" t="s">
        <v>59</v>
      </c>
    </row>
    <row r="51" spans="1:7" ht="15" thickBot="1" x14ac:dyDescent="0.35">
      <c r="A51" s="116">
        <v>7103</v>
      </c>
      <c r="B51" s="117" t="s">
        <v>142</v>
      </c>
      <c r="C51" s="129" t="s">
        <v>171</v>
      </c>
      <c r="D51" s="206">
        <v>1451381514</v>
      </c>
      <c r="E51" s="117" t="s">
        <v>138</v>
      </c>
      <c r="F51" s="412">
        <v>142.44999999999999</v>
      </c>
      <c r="G51" s="100" t="s">
        <v>59</v>
      </c>
    </row>
    <row r="52" spans="1:7" ht="15" thickBot="1" x14ac:dyDescent="0.35">
      <c r="A52" s="112">
        <v>7104</v>
      </c>
      <c r="B52" s="113" t="s">
        <v>143</v>
      </c>
      <c r="C52" s="138" t="s">
        <v>171</v>
      </c>
      <c r="D52" s="113">
        <v>67691846568</v>
      </c>
      <c r="E52" s="113" t="s">
        <v>138</v>
      </c>
      <c r="F52" s="364">
        <v>30.68</v>
      </c>
      <c r="G52" s="102" t="s">
        <v>59</v>
      </c>
    </row>
    <row r="53" spans="1:7" ht="15" thickBot="1" x14ac:dyDescent="0.35">
      <c r="A53" s="116">
        <v>7105</v>
      </c>
      <c r="B53" s="117" t="s">
        <v>144</v>
      </c>
      <c r="C53" s="118" t="s">
        <v>401</v>
      </c>
      <c r="D53" s="117">
        <v>71992199202</v>
      </c>
      <c r="E53" s="117" t="s">
        <v>138</v>
      </c>
      <c r="F53" s="412">
        <v>33.869999999999997</v>
      </c>
      <c r="G53" s="100" t="s">
        <v>59</v>
      </c>
    </row>
    <row r="54" spans="1:7" ht="15" thickBot="1" x14ac:dyDescent="0.35">
      <c r="A54" s="112" t="s">
        <v>245</v>
      </c>
      <c r="B54" s="113" t="s">
        <v>145</v>
      </c>
      <c r="C54" s="138" t="s">
        <v>171</v>
      </c>
      <c r="D54" s="113" t="s">
        <v>860</v>
      </c>
      <c r="E54" s="113" t="s">
        <v>146</v>
      </c>
      <c r="F54" s="364">
        <v>179.06</v>
      </c>
      <c r="G54" s="102" t="s">
        <v>59</v>
      </c>
    </row>
    <row r="55" spans="1:7" ht="15" thickBot="1" x14ac:dyDescent="0.35">
      <c r="A55" s="116" t="s">
        <v>246</v>
      </c>
      <c r="B55" s="117" t="s">
        <v>861</v>
      </c>
      <c r="C55" s="118" t="s">
        <v>401</v>
      </c>
      <c r="D55" s="117">
        <v>71981161925</v>
      </c>
      <c r="E55" s="117" t="s">
        <v>146</v>
      </c>
      <c r="F55" s="412">
        <v>59.69</v>
      </c>
      <c r="G55" s="100" t="s">
        <v>59</v>
      </c>
    </row>
    <row r="56" spans="1:7" ht="15" thickBot="1" x14ac:dyDescent="0.35">
      <c r="A56" s="112">
        <v>8102</v>
      </c>
      <c r="B56" s="113" t="s">
        <v>148</v>
      </c>
      <c r="C56" s="138" t="s">
        <v>171</v>
      </c>
      <c r="D56" s="107"/>
      <c r="E56" s="113" t="s">
        <v>146</v>
      </c>
      <c r="F56" s="364">
        <v>65.180000000000007</v>
      </c>
      <c r="G56" s="107"/>
    </row>
    <row r="57" spans="1:7" ht="15" thickBot="1" x14ac:dyDescent="0.35">
      <c r="A57" s="116">
        <v>8104</v>
      </c>
      <c r="B57" s="117" t="s">
        <v>149</v>
      </c>
      <c r="C57" s="129" t="s">
        <v>171</v>
      </c>
      <c r="D57" s="117">
        <v>78687918534</v>
      </c>
      <c r="E57" s="117" t="s">
        <v>146</v>
      </c>
      <c r="F57" s="412">
        <v>46.83</v>
      </c>
      <c r="G57" s="100" t="s">
        <v>59</v>
      </c>
    </row>
    <row r="58" spans="1:7" ht="15" thickBot="1" x14ac:dyDescent="0.35">
      <c r="A58" s="112">
        <v>8105</v>
      </c>
      <c r="B58" s="113" t="s">
        <v>150</v>
      </c>
      <c r="C58" s="114" t="s">
        <v>401</v>
      </c>
      <c r="D58" s="113">
        <v>71986685489</v>
      </c>
      <c r="E58" s="113" t="s">
        <v>146</v>
      </c>
      <c r="F58" s="364">
        <v>119.18</v>
      </c>
      <c r="G58" s="102" t="s">
        <v>59</v>
      </c>
    </row>
    <row r="59" spans="1:7" ht="15" thickBot="1" x14ac:dyDescent="0.35">
      <c r="A59" s="116">
        <v>8106</v>
      </c>
      <c r="B59" s="117" t="s">
        <v>151</v>
      </c>
      <c r="C59" s="118" t="s">
        <v>401</v>
      </c>
      <c r="D59" s="117">
        <v>71996759987</v>
      </c>
      <c r="E59" s="117" t="s">
        <v>146</v>
      </c>
      <c r="F59" s="412">
        <v>7.56</v>
      </c>
      <c r="G59" s="120"/>
    </row>
    <row r="60" spans="1:7" ht="15" thickBot="1" x14ac:dyDescent="0.35">
      <c r="A60" s="112" t="s">
        <v>247</v>
      </c>
      <c r="B60" s="113" t="s">
        <v>145</v>
      </c>
      <c r="C60" s="138" t="s">
        <v>171</v>
      </c>
      <c r="D60" s="113">
        <v>7730857502</v>
      </c>
      <c r="E60" s="113" t="s">
        <v>152</v>
      </c>
      <c r="F60" s="364">
        <v>0.7</v>
      </c>
      <c r="G60" s="107"/>
    </row>
    <row r="61" spans="1:7" ht="15" thickBot="1" x14ac:dyDescent="0.35">
      <c r="A61" s="116" t="s">
        <v>248</v>
      </c>
      <c r="B61" s="117" t="s">
        <v>153</v>
      </c>
      <c r="C61" s="120"/>
      <c r="D61" s="120"/>
      <c r="E61" s="117" t="s">
        <v>152</v>
      </c>
      <c r="F61" s="412">
        <v>0.23</v>
      </c>
      <c r="G61" s="120"/>
    </row>
    <row r="62" spans="1:7" ht="15" thickBot="1" x14ac:dyDescent="0.35">
      <c r="A62" s="112" t="s">
        <v>249</v>
      </c>
      <c r="B62" s="113" t="s">
        <v>414</v>
      </c>
      <c r="C62" s="114" t="s">
        <v>401</v>
      </c>
      <c r="D62" s="113">
        <v>71985317992</v>
      </c>
      <c r="E62" s="113" t="s">
        <v>155</v>
      </c>
      <c r="F62" s="364">
        <v>1238.3</v>
      </c>
      <c r="G62" s="102" t="s">
        <v>59</v>
      </c>
    </row>
    <row r="63" spans="1:7" ht="15" thickBot="1" x14ac:dyDescent="0.35">
      <c r="A63" s="116" t="s">
        <v>250</v>
      </c>
      <c r="B63" s="117" t="s">
        <v>156</v>
      </c>
      <c r="C63" s="118" t="s">
        <v>401</v>
      </c>
      <c r="D63" s="117">
        <v>71988329493</v>
      </c>
      <c r="E63" s="117" t="s">
        <v>155</v>
      </c>
      <c r="F63" s="412">
        <v>412.77</v>
      </c>
      <c r="G63" s="100" t="s">
        <v>59</v>
      </c>
    </row>
    <row r="64" spans="1:7" ht="15" thickBot="1" x14ac:dyDescent="0.35">
      <c r="A64" s="112">
        <v>8402</v>
      </c>
      <c r="B64" s="113" t="s">
        <v>157</v>
      </c>
      <c r="C64" s="114" t="s">
        <v>401</v>
      </c>
      <c r="D64" s="113">
        <v>71981110818</v>
      </c>
      <c r="E64" s="113" t="s">
        <v>155</v>
      </c>
      <c r="F64" s="364">
        <v>275.92</v>
      </c>
      <c r="G64" s="102" t="s">
        <v>59</v>
      </c>
    </row>
    <row r="65" spans="1:7" ht="15" thickBot="1" x14ac:dyDescent="0.35">
      <c r="A65" s="116">
        <v>8403</v>
      </c>
      <c r="B65" s="449" t="s">
        <v>158</v>
      </c>
      <c r="C65" s="118" t="s">
        <v>401</v>
      </c>
      <c r="D65" s="120"/>
      <c r="E65" s="117" t="s">
        <v>155</v>
      </c>
      <c r="F65" s="412">
        <v>1153.0899999999999</v>
      </c>
      <c r="G65" s="100" t="s">
        <v>59</v>
      </c>
    </row>
    <row r="66" spans="1:7" ht="15" thickBot="1" x14ac:dyDescent="0.35">
      <c r="A66" s="112">
        <v>8405</v>
      </c>
      <c r="B66" s="113" t="s">
        <v>159</v>
      </c>
      <c r="C66" s="114" t="s">
        <v>401</v>
      </c>
      <c r="D66" s="113">
        <v>71987781014</v>
      </c>
      <c r="E66" s="113" t="s">
        <v>155</v>
      </c>
      <c r="F66" s="364">
        <v>47.55</v>
      </c>
      <c r="G66" s="102" t="s">
        <v>59</v>
      </c>
    </row>
    <row r="67" spans="1:7" ht="15" thickBot="1" x14ac:dyDescent="0.35">
      <c r="A67" s="116">
        <v>8406</v>
      </c>
      <c r="B67" s="117" t="s">
        <v>160</v>
      </c>
      <c r="C67" s="129" t="s">
        <v>171</v>
      </c>
      <c r="D67" s="117">
        <v>80132472520</v>
      </c>
      <c r="E67" s="117" t="s">
        <v>155</v>
      </c>
      <c r="F67" s="412">
        <v>93.43</v>
      </c>
      <c r="G67" s="100" t="s">
        <v>59</v>
      </c>
    </row>
    <row r="68" spans="1:7" ht="15" thickBot="1" x14ac:dyDescent="0.35">
      <c r="A68" s="112">
        <v>8407</v>
      </c>
      <c r="B68" s="113" t="s">
        <v>161</v>
      </c>
      <c r="C68" s="114" t="s">
        <v>401</v>
      </c>
      <c r="D68" s="113">
        <v>71986219647</v>
      </c>
      <c r="E68" s="113" t="s">
        <v>155</v>
      </c>
      <c r="F68" s="364">
        <v>81.08</v>
      </c>
      <c r="G68" s="102" t="s">
        <v>59</v>
      </c>
    </row>
    <row r="69" spans="1:7" x14ac:dyDescent="0.3">
      <c r="F69" s="450">
        <v>10522.46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6FF56-C303-4044-A157-7A803D52D409}">
  <sheetPr filterMode="1"/>
  <dimension ref="A1:F27"/>
  <sheetViews>
    <sheetView workbookViewId="0">
      <selection activeCell="H19" sqref="H18:J19"/>
    </sheetView>
  </sheetViews>
  <sheetFormatPr defaultRowHeight="14.4" x14ac:dyDescent="0.3"/>
  <cols>
    <col min="1" max="1" width="24.44140625" bestFit="1" customWidth="1"/>
    <col min="2" max="2" width="20.77734375" bestFit="1" customWidth="1"/>
    <col min="3" max="3" width="36.109375" bestFit="1" customWidth="1"/>
    <col min="4" max="4" width="17.5546875" bestFit="1" customWidth="1"/>
  </cols>
  <sheetData>
    <row r="1" spans="1:6" x14ac:dyDescent="0.3">
      <c r="B1" s="4"/>
      <c r="C1" s="4"/>
      <c r="D1" s="27"/>
      <c r="F1" t="s">
        <v>162</v>
      </c>
    </row>
    <row r="2" spans="1:6" ht="21" x14ac:dyDescent="0.4">
      <c r="A2" s="28" t="s">
        <v>163</v>
      </c>
      <c r="B2" s="28" t="s">
        <v>164</v>
      </c>
      <c r="C2" s="28" t="s">
        <v>45</v>
      </c>
      <c r="D2" s="29" t="s">
        <v>165</v>
      </c>
    </row>
    <row r="3" spans="1:6" x14ac:dyDescent="0.3">
      <c r="A3" s="31" t="s">
        <v>170</v>
      </c>
      <c r="B3" s="32"/>
      <c r="C3" s="32"/>
      <c r="D3" s="33">
        <v>10</v>
      </c>
    </row>
    <row r="4" spans="1:6" x14ac:dyDescent="0.3">
      <c r="A4" s="31" t="s">
        <v>174</v>
      </c>
      <c r="B4" s="32"/>
      <c r="C4" s="32"/>
      <c r="D4" s="33">
        <v>1.3440000000000001</v>
      </c>
    </row>
    <row r="5" spans="1:6" x14ac:dyDescent="0.3">
      <c r="A5" s="31" t="s">
        <v>186</v>
      </c>
      <c r="B5" s="32"/>
      <c r="C5" s="32"/>
      <c r="D5" s="33">
        <v>2.75</v>
      </c>
    </row>
    <row r="6" spans="1:6" x14ac:dyDescent="0.3">
      <c r="A6" s="31" t="s">
        <v>189</v>
      </c>
      <c r="B6" s="32"/>
      <c r="C6" s="32"/>
      <c r="D6" s="33">
        <v>201.04000000000002</v>
      </c>
    </row>
    <row r="7" spans="1:6" x14ac:dyDescent="0.3">
      <c r="A7" s="31" t="s">
        <v>191</v>
      </c>
      <c r="B7" s="32"/>
      <c r="C7" s="32"/>
      <c r="D7" s="33">
        <v>3.4870000000000001</v>
      </c>
    </row>
    <row r="8" spans="1:6" x14ac:dyDescent="0.3">
      <c r="A8" s="31" t="s">
        <v>192</v>
      </c>
      <c r="B8" s="32"/>
      <c r="C8" s="32"/>
      <c r="D8" s="33">
        <v>47.484999999999999</v>
      </c>
    </row>
    <row r="9" spans="1:6" hidden="1" x14ac:dyDescent="0.3">
      <c r="A9" s="30" t="s">
        <v>166</v>
      </c>
      <c r="B9" s="17" t="s">
        <v>167</v>
      </c>
      <c r="C9" s="17" t="s">
        <v>86</v>
      </c>
      <c r="D9" s="24">
        <v>26.461000000000006</v>
      </c>
    </row>
    <row r="10" spans="1:6" hidden="1" x14ac:dyDescent="0.3">
      <c r="A10" s="30" t="s">
        <v>168</v>
      </c>
      <c r="B10" s="17"/>
      <c r="C10" s="17"/>
      <c r="D10" s="24">
        <v>0</v>
      </c>
    </row>
    <row r="11" spans="1:6" hidden="1" x14ac:dyDescent="0.3">
      <c r="A11" s="30" t="s">
        <v>169</v>
      </c>
      <c r="B11" s="17"/>
      <c r="C11" s="17"/>
      <c r="D11" s="24">
        <v>0</v>
      </c>
    </row>
    <row r="12" spans="1:6" hidden="1" x14ac:dyDescent="0.3">
      <c r="A12" s="30" t="s">
        <v>36</v>
      </c>
      <c r="B12" s="17" t="s">
        <v>171</v>
      </c>
      <c r="C12" s="17" t="s">
        <v>172</v>
      </c>
      <c r="D12" s="24">
        <v>0</v>
      </c>
    </row>
    <row r="13" spans="1:6" hidden="1" x14ac:dyDescent="0.3">
      <c r="A13" s="30" t="s">
        <v>173</v>
      </c>
      <c r="B13" s="17" t="s">
        <v>171</v>
      </c>
      <c r="C13" s="17">
        <v>1084205661</v>
      </c>
      <c r="D13" s="24">
        <v>2.5540000000000003</v>
      </c>
    </row>
    <row r="14" spans="1:6" hidden="1" x14ac:dyDescent="0.3">
      <c r="A14" s="30" t="s">
        <v>175</v>
      </c>
      <c r="B14" s="17"/>
      <c r="C14" s="17"/>
      <c r="D14" s="24">
        <v>0</v>
      </c>
    </row>
    <row r="15" spans="1:6" hidden="1" x14ac:dyDescent="0.3">
      <c r="A15" s="30" t="s">
        <v>176</v>
      </c>
      <c r="B15" s="17" t="s">
        <v>171</v>
      </c>
      <c r="C15" s="17">
        <v>71981840833</v>
      </c>
      <c r="D15" s="24">
        <v>1175.7150000000001</v>
      </c>
    </row>
    <row r="16" spans="1:6" hidden="1" x14ac:dyDescent="0.3">
      <c r="A16" s="30" t="s">
        <v>177</v>
      </c>
      <c r="B16" s="17" t="s">
        <v>171</v>
      </c>
      <c r="C16" s="17" t="s">
        <v>178</v>
      </c>
      <c r="D16" s="24">
        <v>0</v>
      </c>
    </row>
    <row r="17" spans="1:4" hidden="1" x14ac:dyDescent="0.3">
      <c r="A17" s="30" t="s">
        <v>179</v>
      </c>
      <c r="B17" s="17" t="s">
        <v>180</v>
      </c>
      <c r="C17" s="34" t="s">
        <v>181</v>
      </c>
      <c r="D17" s="24">
        <v>1.7440000000000002</v>
      </c>
    </row>
    <row r="18" spans="1:4" hidden="1" x14ac:dyDescent="0.3">
      <c r="A18" s="30" t="s">
        <v>182</v>
      </c>
      <c r="B18" s="17"/>
      <c r="C18" s="17"/>
      <c r="D18" s="24">
        <v>0</v>
      </c>
    </row>
    <row r="19" spans="1:4" hidden="1" x14ac:dyDescent="0.3">
      <c r="A19" s="30" t="s">
        <v>183</v>
      </c>
      <c r="B19" s="17"/>
      <c r="C19" s="17"/>
      <c r="D19" s="24">
        <v>0</v>
      </c>
    </row>
    <row r="20" spans="1:4" hidden="1" x14ac:dyDescent="0.3">
      <c r="A20" s="30" t="s">
        <v>184</v>
      </c>
      <c r="B20" s="17"/>
      <c r="C20" s="17"/>
      <c r="D20" s="24">
        <v>0</v>
      </c>
    </row>
    <row r="21" spans="1:4" hidden="1" x14ac:dyDescent="0.3">
      <c r="A21" s="30" t="s">
        <v>185</v>
      </c>
      <c r="B21" s="17"/>
      <c r="C21" s="17"/>
      <c r="D21" s="24">
        <v>0</v>
      </c>
    </row>
    <row r="22" spans="1:4" hidden="1" x14ac:dyDescent="0.3">
      <c r="A22" s="30" t="s">
        <v>187</v>
      </c>
      <c r="B22" s="17" t="s">
        <v>180</v>
      </c>
      <c r="C22" s="34" t="s">
        <v>188</v>
      </c>
      <c r="D22" s="24">
        <v>7.6310000000000002</v>
      </c>
    </row>
    <row r="23" spans="1:4" hidden="1" x14ac:dyDescent="0.3">
      <c r="A23" s="30" t="s">
        <v>190</v>
      </c>
      <c r="B23" s="17" t="s">
        <v>171</v>
      </c>
      <c r="C23" s="17">
        <v>71991084426</v>
      </c>
      <c r="D23" s="24">
        <v>911.07199999999989</v>
      </c>
    </row>
    <row r="24" spans="1:4" hidden="1" x14ac:dyDescent="0.3">
      <c r="A24" s="30" t="s">
        <v>193</v>
      </c>
      <c r="B24" s="17"/>
      <c r="C24" s="17"/>
      <c r="D24" s="24">
        <v>0</v>
      </c>
    </row>
    <row r="25" spans="1:4" hidden="1" x14ac:dyDescent="0.3">
      <c r="A25" s="30" t="s">
        <v>194</v>
      </c>
      <c r="B25" s="17"/>
      <c r="C25" s="17"/>
      <c r="D25" s="24">
        <v>0</v>
      </c>
    </row>
    <row r="26" spans="1:4" hidden="1" x14ac:dyDescent="0.3">
      <c r="A26" s="30" t="s">
        <v>195</v>
      </c>
      <c r="B26" s="17" t="s">
        <v>171</v>
      </c>
      <c r="C26" s="17">
        <v>71994042511</v>
      </c>
      <c r="D26" s="24">
        <v>134.62200000000001</v>
      </c>
    </row>
    <row r="27" spans="1:4" ht="23.4" hidden="1" x14ac:dyDescent="0.45">
      <c r="A27" s="35" t="s">
        <v>31</v>
      </c>
      <c r="B27" s="36"/>
      <c r="C27" s="36"/>
      <c r="D27" s="37">
        <f>SUM(D3:D26)</f>
        <v>2525.9050000000002</v>
      </c>
    </row>
  </sheetData>
  <autoFilter ref="A2:D27" xr:uid="{7986FF56-C303-4044-A157-7A803D52D409}">
    <filterColumn colId="3">
      <colorFilter dxfId="145" cellColor="0"/>
    </filterColumn>
    <sortState xmlns:xlrd2="http://schemas.microsoft.com/office/spreadsheetml/2017/richdata2" ref="A3:D27">
      <sortCondition sortBy="fontColor" ref="D2:D27" dxfId="146"/>
    </sortState>
  </autoFilter>
  <hyperlinks>
    <hyperlink ref="C17" r:id="rId1" xr:uid="{05CFFD57-36BD-4DEC-8BC9-9B310A55F052}"/>
    <hyperlink ref="C22" r:id="rId2" xr:uid="{05B0D1E5-76C5-4176-9F54-B255987EE5BC}"/>
  </hyperlinks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058E-3F3C-4BA8-B64C-030705D7BB8C}">
  <dimension ref="A1:I68"/>
  <sheetViews>
    <sheetView topLeftCell="C58" workbookViewId="0">
      <selection activeCell="H19" sqref="H18:J19"/>
    </sheetView>
  </sheetViews>
  <sheetFormatPr defaultRowHeight="14.4" x14ac:dyDescent="0.3"/>
  <cols>
    <col min="1" max="7" width="26.5546875" customWidth="1"/>
    <col min="9" max="9" width="9.33203125" bestFit="1" customWidth="1"/>
  </cols>
  <sheetData>
    <row r="1" spans="1:9" ht="15" thickBot="1" x14ac:dyDescent="0.35">
      <c r="A1" s="111" t="s">
        <v>230</v>
      </c>
      <c r="B1" s="93" t="s">
        <v>407</v>
      </c>
      <c r="C1" s="93" t="s">
        <v>396</v>
      </c>
      <c r="D1" s="93" t="s">
        <v>384</v>
      </c>
      <c r="E1" s="93" t="s">
        <v>40</v>
      </c>
      <c r="F1" s="93" t="s">
        <v>88</v>
      </c>
      <c r="G1" s="93" t="s">
        <v>397</v>
      </c>
      <c r="H1" s="415" t="s">
        <v>2343</v>
      </c>
    </row>
    <row r="2" spans="1:9" ht="24" customHeight="1" thickBot="1" x14ac:dyDescent="0.35">
      <c r="A2" s="112" t="s">
        <v>2279</v>
      </c>
      <c r="B2" s="113" t="s">
        <v>97</v>
      </c>
      <c r="C2" s="114" t="s">
        <v>401</v>
      </c>
      <c r="D2" s="113">
        <v>71986399826</v>
      </c>
      <c r="E2" s="113" t="s">
        <v>98</v>
      </c>
      <c r="F2" s="363">
        <v>397.16</v>
      </c>
      <c r="G2" s="107"/>
      <c r="H2">
        <v>56</v>
      </c>
      <c r="I2" s="5">
        <f>H2*0.65</f>
        <v>36.4</v>
      </c>
    </row>
    <row r="3" spans="1:9" ht="24" customHeight="1" thickBot="1" x14ac:dyDescent="0.35">
      <c r="A3" s="116" t="s">
        <v>2280</v>
      </c>
      <c r="B3" s="117" t="s">
        <v>2281</v>
      </c>
      <c r="C3" s="118" t="s">
        <v>401</v>
      </c>
      <c r="D3" s="117">
        <v>71996808748</v>
      </c>
      <c r="E3" s="117" t="s">
        <v>98</v>
      </c>
      <c r="F3" s="361">
        <v>132.38999999999999</v>
      </c>
      <c r="G3" s="120"/>
    </row>
    <row r="4" spans="1:9" ht="24" customHeight="1" thickBot="1" x14ac:dyDescent="0.35">
      <c r="A4" s="112">
        <v>601</v>
      </c>
      <c r="B4" s="113" t="s">
        <v>2282</v>
      </c>
      <c r="C4" s="98" t="s">
        <v>180</v>
      </c>
      <c r="D4" s="113" t="s">
        <v>561</v>
      </c>
      <c r="E4" s="113" t="s">
        <v>98</v>
      </c>
      <c r="F4" s="362">
        <v>21.08</v>
      </c>
      <c r="G4" s="107"/>
    </row>
    <row r="5" spans="1:9" ht="24" customHeight="1" thickBot="1" x14ac:dyDescent="0.35">
      <c r="A5" s="116">
        <v>604</v>
      </c>
      <c r="B5" s="117" t="s">
        <v>2283</v>
      </c>
      <c r="C5" s="118" t="s">
        <v>401</v>
      </c>
      <c r="D5" s="120"/>
      <c r="E5" s="117" t="s">
        <v>98</v>
      </c>
      <c r="F5" s="119">
        <v>42.03</v>
      </c>
      <c r="G5" s="120"/>
    </row>
    <row r="6" spans="1:9" ht="24" customHeight="1" thickBot="1" x14ac:dyDescent="0.35">
      <c r="A6" s="112">
        <v>605</v>
      </c>
      <c r="B6" s="113" t="s">
        <v>2284</v>
      </c>
      <c r="C6" s="114" t="s">
        <v>401</v>
      </c>
      <c r="D6" s="113">
        <v>71986813742</v>
      </c>
      <c r="E6" s="113" t="s">
        <v>98</v>
      </c>
      <c r="F6" s="364">
        <v>203.61</v>
      </c>
      <c r="G6" s="107"/>
    </row>
    <row r="7" spans="1:9" ht="24" customHeight="1" thickBot="1" x14ac:dyDescent="0.35">
      <c r="A7" s="116">
        <v>608</v>
      </c>
      <c r="B7" s="117" t="s">
        <v>2285</v>
      </c>
      <c r="C7" s="106" t="s">
        <v>180</v>
      </c>
      <c r="D7" s="120"/>
      <c r="E7" s="117" t="s">
        <v>98</v>
      </c>
      <c r="F7" s="412">
        <v>150.58000000000001</v>
      </c>
      <c r="G7" s="120"/>
    </row>
    <row r="8" spans="1:9" ht="24" customHeight="1" thickBot="1" x14ac:dyDescent="0.35">
      <c r="A8" s="112">
        <v>611</v>
      </c>
      <c r="B8" s="113" t="s">
        <v>2286</v>
      </c>
      <c r="C8" s="114" t="s">
        <v>401</v>
      </c>
      <c r="D8" s="113">
        <v>71986219300</v>
      </c>
      <c r="E8" s="113" t="s">
        <v>98</v>
      </c>
      <c r="F8" s="364">
        <v>117.5</v>
      </c>
      <c r="G8" s="107"/>
    </row>
    <row r="9" spans="1:9" ht="24" customHeight="1" thickBot="1" x14ac:dyDescent="0.35">
      <c r="A9" s="116" t="s">
        <v>2287</v>
      </c>
      <c r="B9" s="117" t="s">
        <v>89</v>
      </c>
      <c r="C9" s="118" t="s">
        <v>401</v>
      </c>
      <c r="D9" s="117">
        <v>71986016552</v>
      </c>
      <c r="E9" s="117" t="s">
        <v>90</v>
      </c>
      <c r="F9" s="412">
        <v>497.56</v>
      </c>
      <c r="G9" s="120"/>
    </row>
    <row r="10" spans="1:9" ht="24" customHeight="1" thickBot="1" x14ac:dyDescent="0.35">
      <c r="A10" s="112" t="s">
        <v>2288</v>
      </c>
      <c r="B10" s="113" t="s">
        <v>2289</v>
      </c>
      <c r="C10" s="114" t="s">
        <v>401</v>
      </c>
      <c r="D10" s="113">
        <v>71988846224</v>
      </c>
      <c r="E10" s="113" t="s">
        <v>90</v>
      </c>
      <c r="F10" s="364">
        <v>165.85</v>
      </c>
      <c r="G10" s="107"/>
    </row>
    <row r="11" spans="1:9" ht="24" customHeight="1" thickBot="1" x14ac:dyDescent="0.35">
      <c r="A11" s="116">
        <v>5101</v>
      </c>
      <c r="B11" s="117" t="s">
        <v>2290</v>
      </c>
      <c r="C11" s="118" t="s">
        <v>401</v>
      </c>
      <c r="D11" s="117">
        <v>71986048550</v>
      </c>
      <c r="E11" s="117" t="s">
        <v>90</v>
      </c>
      <c r="F11" s="412">
        <v>42.39</v>
      </c>
      <c r="G11" s="120"/>
    </row>
    <row r="12" spans="1:9" ht="24" customHeight="1" thickBot="1" x14ac:dyDescent="0.35">
      <c r="A12" s="112">
        <v>5102</v>
      </c>
      <c r="B12" s="113" t="s">
        <v>2291</v>
      </c>
      <c r="C12" s="114" t="s">
        <v>401</v>
      </c>
      <c r="D12" s="207">
        <v>71986270032</v>
      </c>
      <c r="E12" s="113" t="s">
        <v>857</v>
      </c>
      <c r="F12" s="364">
        <v>39.229999999999997</v>
      </c>
      <c r="G12" s="107"/>
    </row>
    <row r="13" spans="1:9" ht="24" customHeight="1" thickBot="1" x14ac:dyDescent="0.35">
      <c r="A13" s="116">
        <v>5103</v>
      </c>
      <c r="B13" s="117" t="s">
        <v>2292</v>
      </c>
      <c r="C13" s="129" t="s">
        <v>171</v>
      </c>
      <c r="D13" s="206">
        <v>42396050591</v>
      </c>
      <c r="E13" s="117" t="s">
        <v>90</v>
      </c>
      <c r="F13" s="412">
        <v>48.19</v>
      </c>
      <c r="G13" s="120"/>
    </row>
    <row r="14" spans="1:9" ht="24" customHeight="1" thickBot="1" x14ac:dyDescent="0.35">
      <c r="A14" s="112">
        <v>5104</v>
      </c>
      <c r="B14" s="113" t="s">
        <v>2293</v>
      </c>
      <c r="C14" s="114" t="s">
        <v>401</v>
      </c>
      <c r="D14" s="113">
        <v>71986010133</v>
      </c>
      <c r="E14" s="113" t="s">
        <v>90</v>
      </c>
      <c r="F14" s="364">
        <v>439.13</v>
      </c>
      <c r="G14" s="107"/>
    </row>
    <row r="15" spans="1:9" ht="24" customHeight="1" thickBot="1" x14ac:dyDescent="0.35">
      <c r="A15" s="116">
        <v>5105</v>
      </c>
      <c r="B15" s="413" t="s">
        <v>1379</v>
      </c>
      <c r="C15" s="118" t="s">
        <v>401</v>
      </c>
      <c r="D15" s="117">
        <v>71985318152</v>
      </c>
      <c r="E15" s="117" t="s">
        <v>90</v>
      </c>
      <c r="F15" s="412">
        <v>85.86</v>
      </c>
      <c r="G15" s="120"/>
    </row>
    <row r="16" spans="1:9" ht="24" customHeight="1" thickBot="1" x14ac:dyDescent="0.35">
      <c r="A16" s="112">
        <v>5106</v>
      </c>
      <c r="B16" s="113" t="s">
        <v>2294</v>
      </c>
      <c r="C16" s="138" t="s">
        <v>171</v>
      </c>
      <c r="D16" s="113">
        <v>3887948521</v>
      </c>
      <c r="E16" s="113" t="s">
        <v>859</v>
      </c>
      <c r="F16" s="364">
        <v>8.6199999999999992</v>
      </c>
      <c r="G16" s="107"/>
    </row>
    <row r="17" spans="1:7" ht="24" customHeight="1" thickBot="1" x14ac:dyDescent="0.35">
      <c r="A17" s="116" t="s">
        <v>2295</v>
      </c>
      <c r="B17" s="117" t="s">
        <v>105</v>
      </c>
      <c r="C17" s="118" t="s">
        <v>401</v>
      </c>
      <c r="D17" s="117">
        <v>71985383005</v>
      </c>
      <c r="E17" s="117" t="s">
        <v>106</v>
      </c>
      <c r="F17" s="412">
        <v>482.41</v>
      </c>
      <c r="G17" s="120"/>
    </row>
    <row r="18" spans="1:7" ht="24" customHeight="1" thickBot="1" x14ac:dyDescent="0.35">
      <c r="A18" s="112" t="s">
        <v>2296</v>
      </c>
      <c r="B18" s="113" t="s">
        <v>2297</v>
      </c>
      <c r="C18" s="138" t="s">
        <v>171</v>
      </c>
      <c r="D18" s="113">
        <v>72632275504</v>
      </c>
      <c r="E18" s="113" t="s">
        <v>106</v>
      </c>
      <c r="F18" s="364">
        <v>160.80000000000001</v>
      </c>
      <c r="G18" s="107"/>
    </row>
    <row r="19" spans="1:7" ht="24" customHeight="1" thickBot="1" x14ac:dyDescent="0.35">
      <c r="A19" s="116">
        <v>5202</v>
      </c>
      <c r="B19" s="117" t="s">
        <v>2298</v>
      </c>
      <c r="C19" s="118" t="s">
        <v>401</v>
      </c>
      <c r="D19" s="117">
        <v>71988543278</v>
      </c>
      <c r="E19" s="117" t="s">
        <v>106</v>
      </c>
      <c r="F19" s="412">
        <v>83.61</v>
      </c>
      <c r="G19" s="120"/>
    </row>
    <row r="20" spans="1:7" ht="24" customHeight="1" thickBot="1" x14ac:dyDescent="0.35">
      <c r="A20" s="112">
        <v>5203</v>
      </c>
      <c r="B20" s="113" t="s">
        <v>2299</v>
      </c>
      <c r="C20" s="138" t="s">
        <v>171</v>
      </c>
      <c r="D20" s="113">
        <v>6198426521</v>
      </c>
      <c r="E20" s="113" t="s">
        <v>106</v>
      </c>
      <c r="F20" s="364">
        <v>220.17</v>
      </c>
      <c r="G20" s="107"/>
    </row>
    <row r="21" spans="1:7" ht="24" customHeight="1" thickBot="1" x14ac:dyDescent="0.35">
      <c r="A21" s="116">
        <v>5204</v>
      </c>
      <c r="B21" s="117" t="s">
        <v>2300</v>
      </c>
      <c r="C21" s="129" t="s">
        <v>171</v>
      </c>
      <c r="D21" s="117">
        <v>43214800515</v>
      </c>
      <c r="E21" s="117" t="s">
        <v>106</v>
      </c>
      <c r="F21" s="412">
        <v>190.2</v>
      </c>
      <c r="G21" s="120"/>
    </row>
    <row r="22" spans="1:7" ht="24" customHeight="1" thickBot="1" x14ac:dyDescent="0.35">
      <c r="A22" s="112">
        <v>5205</v>
      </c>
      <c r="B22" s="113" t="s">
        <v>2301</v>
      </c>
      <c r="C22" s="114" t="s">
        <v>401</v>
      </c>
      <c r="D22" s="113">
        <v>71988145389</v>
      </c>
      <c r="E22" s="113" t="s">
        <v>106</v>
      </c>
      <c r="F22" s="364">
        <v>149.22999999999999</v>
      </c>
      <c r="G22" s="107"/>
    </row>
    <row r="23" spans="1:7" ht="24" customHeight="1" thickBot="1" x14ac:dyDescent="0.35">
      <c r="A23" s="116" t="s">
        <v>2302</v>
      </c>
      <c r="B23" s="117" t="s">
        <v>112</v>
      </c>
      <c r="C23" s="129" t="s">
        <v>171</v>
      </c>
      <c r="D23" s="206">
        <v>3201968528</v>
      </c>
      <c r="E23" s="117" t="s">
        <v>113</v>
      </c>
      <c r="F23" s="442" t="s">
        <v>402</v>
      </c>
      <c r="G23" s="120"/>
    </row>
    <row r="24" spans="1:7" ht="24" customHeight="1" thickBot="1" x14ac:dyDescent="0.35">
      <c r="A24" s="112" t="s">
        <v>2303</v>
      </c>
      <c r="B24" s="113" t="s">
        <v>2304</v>
      </c>
      <c r="C24" s="138" t="s">
        <v>171</v>
      </c>
      <c r="D24" s="107"/>
      <c r="E24" s="113" t="s">
        <v>113</v>
      </c>
      <c r="F24" s="443" t="s">
        <v>402</v>
      </c>
      <c r="G24" s="107"/>
    </row>
    <row r="25" spans="1:7" ht="24" customHeight="1" thickBot="1" x14ac:dyDescent="0.35">
      <c r="A25" s="116">
        <v>6201</v>
      </c>
      <c r="B25" s="117" t="s">
        <v>2305</v>
      </c>
      <c r="C25" s="118" t="s">
        <v>401</v>
      </c>
      <c r="D25" s="117">
        <v>71993582915</v>
      </c>
      <c r="E25" s="117" t="s">
        <v>113</v>
      </c>
      <c r="F25" s="412">
        <v>202.03</v>
      </c>
      <c r="G25" s="120"/>
    </row>
    <row r="26" spans="1:7" ht="24" customHeight="1" thickBot="1" x14ac:dyDescent="0.35">
      <c r="A26" s="112">
        <v>6202</v>
      </c>
      <c r="B26" s="113" t="s">
        <v>2306</v>
      </c>
      <c r="C26" s="138" t="s">
        <v>171</v>
      </c>
      <c r="D26" s="113">
        <v>37033760582</v>
      </c>
      <c r="E26" s="113" t="s">
        <v>113</v>
      </c>
      <c r="F26" s="443" t="s">
        <v>402</v>
      </c>
      <c r="G26" s="107"/>
    </row>
    <row r="27" spans="1:7" ht="24" customHeight="1" thickBot="1" x14ac:dyDescent="0.35">
      <c r="A27" s="116">
        <v>6203</v>
      </c>
      <c r="B27" s="117" t="s">
        <v>117</v>
      </c>
      <c r="C27" s="106" t="s">
        <v>180</v>
      </c>
      <c r="D27" s="117" t="s">
        <v>410</v>
      </c>
      <c r="E27" s="117" t="s">
        <v>113</v>
      </c>
      <c r="F27" s="442" t="s">
        <v>402</v>
      </c>
      <c r="G27" s="120"/>
    </row>
    <row r="28" spans="1:7" ht="24" customHeight="1" thickBot="1" x14ac:dyDescent="0.35">
      <c r="A28" s="112">
        <v>6204</v>
      </c>
      <c r="B28" s="113" t="s">
        <v>2307</v>
      </c>
      <c r="C28" s="114" t="s">
        <v>401</v>
      </c>
      <c r="D28" s="113">
        <v>71993462654</v>
      </c>
      <c r="E28" s="113" t="s">
        <v>113</v>
      </c>
      <c r="F28" s="364">
        <v>78.83</v>
      </c>
      <c r="G28" s="107"/>
    </row>
    <row r="29" spans="1:7" ht="24" customHeight="1" thickBot="1" x14ac:dyDescent="0.35">
      <c r="A29" s="116">
        <v>6207</v>
      </c>
      <c r="B29" s="117" t="s">
        <v>2308</v>
      </c>
      <c r="C29" s="120"/>
      <c r="D29" s="120"/>
      <c r="E29" s="120"/>
      <c r="F29" s="442" t="s">
        <v>402</v>
      </c>
      <c r="G29" s="120"/>
    </row>
    <row r="30" spans="1:7" ht="24" customHeight="1" thickBot="1" x14ac:dyDescent="0.35">
      <c r="A30" s="112">
        <v>6209</v>
      </c>
      <c r="B30" s="113" t="s">
        <v>2309</v>
      </c>
      <c r="C30" s="114" t="s">
        <v>401</v>
      </c>
      <c r="D30" s="107"/>
      <c r="E30" s="113" t="s">
        <v>113</v>
      </c>
      <c r="F30" s="364">
        <v>147.1</v>
      </c>
      <c r="G30" s="107"/>
    </row>
    <row r="31" spans="1:7" ht="24" customHeight="1" thickBot="1" x14ac:dyDescent="0.35">
      <c r="A31" s="116" t="s">
        <v>2310</v>
      </c>
      <c r="B31" s="117" t="s">
        <v>121</v>
      </c>
      <c r="C31" s="106" t="s">
        <v>180</v>
      </c>
      <c r="D31" s="117" t="s">
        <v>411</v>
      </c>
      <c r="E31" s="117" t="s">
        <v>122</v>
      </c>
      <c r="F31" s="412">
        <v>1260.8699999999999</v>
      </c>
      <c r="G31" s="120"/>
    </row>
    <row r="32" spans="1:7" ht="24" customHeight="1" thickBot="1" x14ac:dyDescent="0.35">
      <c r="A32" s="112" t="s">
        <v>2311</v>
      </c>
      <c r="B32" s="113" t="s">
        <v>2312</v>
      </c>
      <c r="C32" s="114" t="s">
        <v>401</v>
      </c>
      <c r="D32" s="107"/>
      <c r="E32" s="113" t="s">
        <v>122</v>
      </c>
      <c r="F32" s="364">
        <v>420.29</v>
      </c>
      <c r="G32" s="107"/>
    </row>
    <row r="33" spans="1:7" ht="24" customHeight="1" thickBot="1" x14ac:dyDescent="0.35">
      <c r="A33" s="116">
        <v>6301</v>
      </c>
      <c r="B33" s="117" t="s">
        <v>2313</v>
      </c>
      <c r="C33" s="106" t="s">
        <v>180</v>
      </c>
      <c r="D33" s="117" t="s">
        <v>412</v>
      </c>
      <c r="E33" s="117" t="s">
        <v>122</v>
      </c>
      <c r="F33" s="412">
        <v>175.06</v>
      </c>
      <c r="G33" s="120"/>
    </row>
    <row r="34" spans="1:7" ht="24" customHeight="1" thickBot="1" x14ac:dyDescent="0.35">
      <c r="A34" s="112">
        <v>6302</v>
      </c>
      <c r="B34" s="113" t="s">
        <v>2314</v>
      </c>
      <c r="C34" s="114" t="s">
        <v>401</v>
      </c>
      <c r="D34" s="107"/>
      <c r="E34" s="113" t="s">
        <v>122</v>
      </c>
      <c r="F34" s="364">
        <v>106.19</v>
      </c>
      <c r="G34" s="107"/>
    </row>
    <row r="35" spans="1:7" ht="24" customHeight="1" thickBot="1" x14ac:dyDescent="0.35">
      <c r="A35" s="116">
        <v>6303</v>
      </c>
      <c r="B35" s="117" t="s">
        <v>2315</v>
      </c>
      <c r="C35" s="106" t="s">
        <v>180</v>
      </c>
      <c r="D35" s="117" t="s">
        <v>216</v>
      </c>
      <c r="E35" s="117" t="s">
        <v>122</v>
      </c>
      <c r="F35" s="412">
        <v>1311.17</v>
      </c>
      <c r="G35" s="120"/>
    </row>
    <row r="36" spans="1:7" ht="24" customHeight="1" thickBot="1" x14ac:dyDescent="0.35">
      <c r="A36" s="112">
        <v>6304</v>
      </c>
      <c r="B36" s="113" t="s">
        <v>2316</v>
      </c>
      <c r="C36" s="138" t="s">
        <v>171</v>
      </c>
      <c r="D36" s="113">
        <v>53492404553</v>
      </c>
      <c r="E36" s="113" t="s">
        <v>122</v>
      </c>
      <c r="F36" s="364">
        <v>88.73</v>
      </c>
      <c r="G36" s="107"/>
    </row>
    <row r="37" spans="1:7" ht="24" customHeight="1" thickBot="1" x14ac:dyDescent="0.35">
      <c r="A37" s="116" t="s">
        <v>2317</v>
      </c>
      <c r="B37" s="117" t="s">
        <v>128</v>
      </c>
      <c r="C37" s="118" t="s">
        <v>401</v>
      </c>
      <c r="D37" s="117">
        <v>71988787809</v>
      </c>
      <c r="E37" s="117" t="s">
        <v>129</v>
      </c>
      <c r="F37" s="412">
        <v>374.92</v>
      </c>
      <c r="G37" s="120"/>
    </row>
    <row r="38" spans="1:7" ht="24" customHeight="1" thickBot="1" x14ac:dyDescent="0.35">
      <c r="A38" s="112" t="s">
        <v>2318</v>
      </c>
      <c r="B38" s="113" t="s">
        <v>2319</v>
      </c>
      <c r="C38" s="114" t="s">
        <v>401</v>
      </c>
      <c r="D38" s="113">
        <v>71985037463</v>
      </c>
      <c r="E38" s="113" t="s">
        <v>129</v>
      </c>
      <c r="F38" s="364">
        <v>124.97</v>
      </c>
      <c r="G38" s="107"/>
    </row>
    <row r="39" spans="1:7" ht="24" customHeight="1" thickBot="1" x14ac:dyDescent="0.35">
      <c r="A39" s="116" t="s">
        <v>2318</v>
      </c>
      <c r="B39" s="117" t="s">
        <v>1750</v>
      </c>
      <c r="C39" s="118" t="s">
        <v>401</v>
      </c>
      <c r="D39" s="117">
        <v>71981293099</v>
      </c>
      <c r="E39" s="117" t="s">
        <v>129</v>
      </c>
      <c r="F39" s="412">
        <v>124.97</v>
      </c>
      <c r="G39" s="120"/>
    </row>
    <row r="40" spans="1:7" ht="24" customHeight="1" thickBot="1" x14ac:dyDescent="0.35">
      <c r="A40" s="112">
        <v>7001</v>
      </c>
      <c r="B40" s="113" t="s">
        <v>2320</v>
      </c>
      <c r="C40" s="114" t="s">
        <v>401</v>
      </c>
      <c r="D40" s="107"/>
      <c r="E40" s="113" t="s">
        <v>129</v>
      </c>
      <c r="F40" s="364">
        <v>71.319999999999993</v>
      </c>
      <c r="G40" s="107"/>
    </row>
    <row r="41" spans="1:7" ht="24" customHeight="1" thickBot="1" x14ac:dyDescent="0.35">
      <c r="A41" s="116">
        <v>7002</v>
      </c>
      <c r="B41" s="117" t="s">
        <v>132</v>
      </c>
      <c r="C41" s="118" t="s">
        <v>401</v>
      </c>
      <c r="D41" s="117">
        <v>71988379637</v>
      </c>
      <c r="E41" s="117" t="s">
        <v>129</v>
      </c>
      <c r="F41" s="412">
        <v>88.14</v>
      </c>
      <c r="G41" s="120"/>
    </row>
    <row r="42" spans="1:7" ht="24" customHeight="1" thickBot="1" x14ac:dyDescent="0.35">
      <c r="A42" s="112">
        <v>7004</v>
      </c>
      <c r="B42" s="113" t="s">
        <v>2321</v>
      </c>
      <c r="C42" s="114" t="s">
        <v>401</v>
      </c>
      <c r="D42" s="107"/>
      <c r="E42" s="113" t="s">
        <v>129</v>
      </c>
      <c r="F42" s="364">
        <v>53.86</v>
      </c>
      <c r="G42" s="107"/>
    </row>
    <row r="43" spans="1:7" ht="24" customHeight="1" thickBot="1" x14ac:dyDescent="0.35">
      <c r="A43" s="116">
        <v>7005</v>
      </c>
      <c r="B43" s="117" t="s">
        <v>2322</v>
      </c>
      <c r="C43" s="118" t="s">
        <v>401</v>
      </c>
      <c r="D43" s="117">
        <v>75988189482</v>
      </c>
      <c r="E43" s="117" t="s">
        <v>129</v>
      </c>
      <c r="F43" s="412">
        <v>49.57</v>
      </c>
      <c r="G43" s="120"/>
    </row>
    <row r="44" spans="1:7" ht="24" customHeight="1" thickBot="1" x14ac:dyDescent="0.35">
      <c r="A44" s="112">
        <v>7006</v>
      </c>
      <c r="B44" s="113" t="s">
        <v>2323</v>
      </c>
      <c r="C44" s="114" t="s">
        <v>401</v>
      </c>
      <c r="D44" s="113">
        <v>71987347856</v>
      </c>
      <c r="E44" s="113" t="s">
        <v>129</v>
      </c>
      <c r="F44" s="364">
        <v>145.06</v>
      </c>
      <c r="G44" s="107"/>
    </row>
    <row r="45" spans="1:7" ht="24" customHeight="1" thickBot="1" x14ac:dyDescent="0.35">
      <c r="A45" s="116">
        <v>7007</v>
      </c>
      <c r="B45" s="117" t="s">
        <v>2324</v>
      </c>
      <c r="C45" s="118" t="s">
        <v>401</v>
      </c>
      <c r="D45" s="117">
        <v>71987349140</v>
      </c>
      <c r="E45" s="117" t="s">
        <v>129</v>
      </c>
      <c r="F45" s="412">
        <v>91.94</v>
      </c>
      <c r="G45" s="120"/>
    </row>
    <row r="46" spans="1:7" ht="24" customHeight="1" thickBot="1" x14ac:dyDescent="0.35">
      <c r="A46" s="112" t="s">
        <v>2325</v>
      </c>
      <c r="B46" s="113" t="s">
        <v>137</v>
      </c>
      <c r="C46" s="114" t="s">
        <v>401</v>
      </c>
      <c r="D46" s="113">
        <v>71988748667</v>
      </c>
      <c r="E46" s="113" t="s">
        <v>138</v>
      </c>
      <c r="F46" s="364">
        <v>230.72</v>
      </c>
      <c r="G46" s="107"/>
    </row>
    <row r="47" spans="1:7" ht="24" customHeight="1" thickBot="1" x14ac:dyDescent="0.35">
      <c r="A47" s="116" t="s">
        <v>2326</v>
      </c>
      <c r="B47" s="117" t="s">
        <v>2327</v>
      </c>
      <c r="C47" s="106" t="s">
        <v>180</v>
      </c>
      <c r="D47" s="120"/>
      <c r="E47" s="117" t="s">
        <v>138</v>
      </c>
      <c r="F47" s="412">
        <v>76.91</v>
      </c>
      <c r="G47" s="120"/>
    </row>
    <row r="48" spans="1:7" ht="24" customHeight="1" thickBot="1" x14ac:dyDescent="0.35">
      <c r="A48" s="112">
        <v>7101</v>
      </c>
      <c r="B48" s="113" t="s">
        <v>2011</v>
      </c>
      <c r="C48" s="114" t="s">
        <v>401</v>
      </c>
      <c r="D48" s="113">
        <v>71988762636</v>
      </c>
      <c r="E48" s="113" t="s">
        <v>138</v>
      </c>
      <c r="F48" s="364">
        <v>75.959999999999994</v>
      </c>
      <c r="G48" s="107"/>
    </row>
    <row r="49" spans="1:7" ht="24" customHeight="1" thickBot="1" x14ac:dyDescent="0.35">
      <c r="A49" s="116">
        <v>7102</v>
      </c>
      <c r="B49" s="117" t="s">
        <v>141</v>
      </c>
      <c r="C49" s="118" t="s">
        <v>401</v>
      </c>
      <c r="D49" s="117">
        <v>71986793619</v>
      </c>
      <c r="E49" s="117" t="s">
        <v>138</v>
      </c>
      <c r="F49" s="412">
        <v>126.22</v>
      </c>
      <c r="G49" s="120"/>
    </row>
    <row r="50" spans="1:7" ht="24" customHeight="1" thickBot="1" x14ac:dyDescent="0.35">
      <c r="A50" s="112">
        <v>7103</v>
      </c>
      <c r="B50" s="113" t="s">
        <v>142</v>
      </c>
      <c r="C50" s="138" t="s">
        <v>171</v>
      </c>
      <c r="D50" s="207">
        <v>1451381514</v>
      </c>
      <c r="E50" s="113" t="s">
        <v>138</v>
      </c>
      <c r="F50" s="364">
        <v>144.27000000000001</v>
      </c>
      <c r="G50" s="107"/>
    </row>
    <row r="51" spans="1:7" ht="24" customHeight="1" thickBot="1" x14ac:dyDescent="0.35">
      <c r="A51" s="116">
        <v>7104</v>
      </c>
      <c r="B51" s="117" t="s">
        <v>1383</v>
      </c>
      <c r="C51" s="129" t="s">
        <v>171</v>
      </c>
      <c r="D51" s="120"/>
      <c r="E51" s="117" t="s">
        <v>138</v>
      </c>
      <c r="F51" s="442" t="s">
        <v>402</v>
      </c>
      <c r="G51" s="120"/>
    </row>
    <row r="52" spans="1:7" ht="24" customHeight="1" thickBot="1" x14ac:dyDescent="0.35">
      <c r="A52" s="112">
        <v>7105</v>
      </c>
      <c r="B52" s="113" t="s">
        <v>198</v>
      </c>
      <c r="C52" s="114" t="s">
        <v>401</v>
      </c>
      <c r="D52" s="107"/>
      <c r="E52" s="113" t="s">
        <v>138</v>
      </c>
      <c r="F52" s="364">
        <v>36.979999999999997</v>
      </c>
      <c r="G52" s="107"/>
    </row>
    <row r="53" spans="1:7" ht="24" customHeight="1" thickBot="1" x14ac:dyDescent="0.35">
      <c r="A53" s="116" t="s">
        <v>2328</v>
      </c>
      <c r="B53" s="117" t="s">
        <v>145</v>
      </c>
      <c r="C53" s="129" t="s">
        <v>171</v>
      </c>
      <c r="D53" s="117" t="s">
        <v>860</v>
      </c>
      <c r="E53" s="117" t="s">
        <v>146</v>
      </c>
      <c r="F53" s="412">
        <v>271.3</v>
      </c>
      <c r="G53" s="120"/>
    </row>
    <row r="54" spans="1:7" ht="24" customHeight="1" thickBot="1" x14ac:dyDescent="0.35">
      <c r="A54" s="112" t="s">
        <v>2329</v>
      </c>
      <c r="B54" s="113" t="s">
        <v>2330</v>
      </c>
      <c r="C54" s="114" t="s">
        <v>401</v>
      </c>
      <c r="D54" s="107"/>
      <c r="E54" s="113" t="s">
        <v>146</v>
      </c>
      <c r="F54" s="364">
        <v>90.43</v>
      </c>
      <c r="G54" s="107"/>
    </row>
    <row r="55" spans="1:7" ht="24" customHeight="1" thickBot="1" x14ac:dyDescent="0.35">
      <c r="A55" s="116">
        <v>8102</v>
      </c>
      <c r="B55" s="117" t="s">
        <v>2331</v>
      </c>
      <c r="C55" s="129" t="s">
        <v>171</v>
      </c>
      <c r="D55" s="120"/>
      <c r="E55" s="117" t="s">
        <v>146</v>
      </c>
      <c r="F55" s="412">
        <v>135.86000000000001</v>
      </c>
      <c r="G55" s="120"/>
    </row>
    <row r="56" spans="1:7" ht="24" customHeight="1" thickBot="1" x14ac:dyDescent="0.35">
      <c r="A56" s="112">
        <v>8104</v>
      </c>
      <c r="B56" s="113" t="s">
        <v>2332</v>
      </c>
      <c r="C56" s="138" t="s">
        <v>171</v>
      </c>
      <c r="D56" s="107"/>
      <c r="E56" s="113" t="s">
        <v>146</v>
      </c>
      <c r="F56" s="364">
        <v>63.24</v>
      </c>
      <c r="G56" s="107"/>
    </row>
    <row r="57" spans="1:7" ht="24" customHeight="1" thickBot="1" x14ac:dyDescent="0.35">
      <c r="A57" s="116">
        <v>8105</v>
      </c>
      <c r="B57" s="117" t="s">
        <v>150</v>
      </c>
      <c r="C57" s="118" t="s">
        <v>401</v>
      </c>
      <c r="D57" s="117">
        <v>71986685489</v>
      </c>
      <c r="E57" s="117" t="s">
        <v>146</v>
      </c>
      <c r="F57" s="412">
        <v>155</v>
      </c>
      <c r="G57" s="120"/>
    </row>
    <row r="58" spans="1:7" ht="24" customHeight="1" thickBot="1" x14ac:dyDescent="0.35">
      <c r="A58" s="112">
        <v>8106</v>
      </c>
      <c r="B58" s="113" t="s">
        <v>2333</v>
      </c>
      <c r="C58" s="114" t="s">
        <v>401</v>
      </c>
      <c r="D58" s="113">
        <v>71996759987</v>
      </c>
      <c r="E58" s="113" t="s">
        <v>146</v>
      </c>
      <c r="F58" s="364">
        <v>7.64</v>
      </c>
      <c r="G58" s="107"/>
    </row>
    <row r="59" spans="1:7" ht="24" customHeight="1" thickBot="1" x14ac:dyDescent="0.35">
      <c r="A59" s="116" t="s">
        <v>247</v>
      </c>
      <c r="B59" s="117" t="s">
        <v>145</v>
      </c>
      <c r="C59" s="129" t="s">
        <v>171</v>
      </c>
      <c r="D59" s="117">
        <v>7730857502</v>
      </c>
      <c r="E59" s="117" t="s">
        <v>152</v>
      </c>
      <c r="F59" s="442" t="s">
        <v>402</v>
      </c>
      <c r="G59" s="120"/>
    </row>
    <row r="60" spans="1:7" ht="24" customHeight="1" thickBot="1" x14ac:dyDescent="0.35">
      <c r="A60" s="112" t="s">
        <v>2334</v>
      </c>
      <c r="B60" s="113" t="s">
        <v>153</v>
      </c>
      <c r="C60" s="107"/>
      <c r="D60" s="107"/>
      <c r="E60" s="113" t="s">
        <v>152</v>
      </c>
      <c r="F60" s="443" t="s">
        <v>402</v>
      </c>
      <c r="G60" s="107"/>
    </row>
    <row r="61" spans="1:7" ht="24" customHeight="1" thickBot="1" x14ac:dyDescent="0.35">
      <c r="A61" s="116" t="s">
        <v>2335</v>
      </c>
      <c r="B61" s="117" t="s">
        <v>2336</v>
      </c>
      <c r="C61" s="118" t="s">
        <v>401</v>
      </c>
      <c r="D61" s="117">
        <v>71985317992</v>
      </c>
      <c r="E61" s="117" t="s">
        <v>155</v>
      </c>
      <c r="F61" s="412">
        <v>639.35</v>
      </c>
      <c r="G61" s="120"/>
    </row>
    <row r="62" spans="1:7" ht="24" customHeight="1" thickBot="1" x14ac:dyDescent="0.35">
      <c r="A62" s="112" t="s">
        <v>2337</v>
      </c>
      <c r="B62" s="113" t="s">
        <v>2338</v>
      </c>
      <c r="C62" s="114" t="s">
        <v>401</v>
      </c>
      <c r="D62" s="113">
        <v>71988329493</v>
      </c>
      <c r="E62" s="113" t="s">
        <v>155</v>
      </c>
      <c r="F62" s="364">
        <v>213.12</v>
      </c>
      <c r="G62" s="107"/>
    </row>
    <row r="63" spans="1:7" ht="24" customHeight="1" thickBot="1" x14ac:dyDescent="0.35">
      <c r="A63" s="116">
        <v>8402</v>
      </c>
      <c r="B63" s="117" t="s">
        <v>2339</v>
      </c>
      <c r="C63" s="118" t="s">
        <v>401</v>
      </c>
      <c r="D63" s="117">
        <v>71981110818</v>
      </c>
      <c r="E63" s="117" t="s">
        <v>155</v>
      </c>
      <c r="F63" s="412">
        <v>240.24</v>
      </c>
      <c r="G63" s="120"/>
    </row>
    <row r="64" spans="1:7" ht="24" customHeight="1" thickBot="1" x14ac:dyDescent="0.35">
      <c r="A64" s="112">
        <v>8403</v>
      </c>
      <c r="B64" s="113" t="s">
        <v>2340</v>
      </c>
      <c r="C64" s="114" t="s">
        <v>401</v>
      </c>
      <c r="D64" s="113">
        <v>71991351423</v>
      </c>
      <c r="E64" s="113" t="s">
        <v>155</v>
      </c>
      <c r="F64" s="364">
        <v>840.56</v>
      </c>
      <c r="G64" s="107"/>
    </row>
    <row r="65" spans="1:7" ht="24" customHeight="1" thickBot="1" x14ac:dyDescent="0.35">
      <c r="A65" s="116">
        <v>8405</v>
      </c>
      <c r="B65" s="117" t="s">
        <v>2341</v>
      </c>
      <c r="C65" s="118" t="s">
        <v>401</v>
      </c>
      <c r="D65" s="120"/>
      <c r="E65" s="117" t="s">
        <v>155</v>
      </c>
      <c r="F65" s="442" t="s">
        <v>402</v>
      </c>
      <c r="G65" s="120"/>
    </row>
    <row r="66" spans="1:7" ht="24" customHeight="1" thickBot="1" x14ac:dyDescent="0.35">
      <c r="A66" s="112">
        <v>8406</v>
      </c>
      <c r="B66" s="113" t="s">
        <v>160</v>
      </c>
      <c r="C66" s="138" t="s">
        <v>171</v>
      </c>
      <c r="D66" s="113">
        <v>80132472520</v>
      </c>
      <c r="E66" s="113" t="s">
        <v>155</v>
      </c>
      <c r="F66" s="364">
        <v>232.13</v>
      </c>
      <c r="G66" s="107"/>
    </row>
    <row r="67" spans="1:7" ht="24" customHeight="1" thickBot="1" x14ac:dyDescent="0.35">
      <c r="A67" s="116">
        <v>8407</v>
      </c>
      <c r="B67" s="117" t="s">
        <v>2342</v>
      </c>
      <c r="C67" s="118" t="s">
        <v>401</v>
      </c>
      <c r="D67" s="117">
        <v>71986219647</v>
      </c>
      <c r="E67" s="117" t="s">
        <v>155</v>
      </c>
      <c r="F67" s="442" t="s">
        <v>402</v>
      </c>
      <c r="G67" s="120"/>
    </row>
    <row r="68" spans="1:7" ht="15" thickBot="1" x14ac:dyDescent="0.35">
      <c r="A68" s="139"/>
      <c r="B68" s="139"/>
      <c r="C68" s="139"/>
      <c r="D68" s="139"/>
      <c r="E68" s="139"/>
      <c r="F68" s="444">
        <v>12172.57</v>
      </c>
      <c r="G68" s="107"/>
    </row>
  </sheetData>
  <autoFilter ref="A1:G68" xr:uid="{2764058E-3F3C-4BA8-B64C-030705D7BB8C}"/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3129B-08CF-4EDF-8A05-55199903C9BD}">
  <dimension ref="A1:F259"/>
  <sheetViews>
    <sheetView workbookViewId="0">
      <selection activeCell="H19" sqref="H18:J19"/>
    </sheetView>
  </sheetViews>
  <sheetFormatPr defaultRowHeight="14.4" x14ac:dyDescent="0.3"/>
  <cols>
    <col min="1" max="6" width="22.33203125" customWidth="1"/>
  </cols>
  <sheetData>
    <row r="1" spans="1:6" ht="17.399999999999999" thickBot="1" x14ac:dyDescent="0.35">
      <c r="A1" s="202"/>
      <c r="B1" s="281" t="s">
        <v>2012</v>
      </c>
      <c r="C1" s="282">
        <v>211511.34</v>
      </c>
      <c r="D1" s="265"/>
      <c r="E1" s="141"/>
      <c r="F1" s="141"/>
    </row>
    <row r="2" spans="1:6" ht="15" thickBot="1" x14ac:dyDescent="0.35">
      <c r="A2" s="141"/>
      <c r="B2" s="199"/>
      <c r="C2" s="199"/>
      <c r="D2" s="411" t="s">
        <v>2477</v>
      </c>
      <c r="E2" s="141"/>
      <c r="F2" s="141"/>
    </row>
    <row r="3" spans="1:6" ht="17.399999999999999" thickBot="1" x14ac:dyDescent="0.35">
      <c r="A3" s="97"/>
      <c r="B3" s="333" t="s">
        <v>31</v>
      </c>
      <c r="C3" s="334">
        <f>SUM(C5:C259)</f>
        <v>200988.88100000002</v>
      </c>
      <c r="D3" s="446">
        <v>103801.14</v>
      </c>
      <c r="E3" s="447">
        <f>C3-C235</f>
        <v>106723.53100000002</v>
      </c>
      <c r="F3" s="199"/>
    </row>
    <row r="4" spans="1:6" ht="16.2" thickBot="1" x14ac:dyDescent="0.35">
      <c r="A4" s="200" t="s">
        <v>393</v>
      </c>
      <c r="B4" s="201" t="s">
        <v>394</v>
      </c>
      <c r="C4" s="201" t="s">
        <v>395</v>
      </c>
      <c r="D4" s="201" t="s">
        <v>396</v>
      </c>
      <c r="E4" s="201" t="s">
        <v>384</v>
      </c>
      <c r="F4" s="283" t="s">
        <v>397</v>
      </c>
    </row>
    <row r="5" spans="1:6" ht="15" thickBot="1" x14ac:dyDescent="0.35">
      <c r="A5" s="94" t="s">
        <v>602</v>
      </c>
      <c r="B5" s="95" t="s">
        <v>34</v>
      </c>
      <c r="C5" s="96">
        <v>1266.4000000000001</v>
      </c>
      <c r="D5" s="284" t="s">
        <v>401</v>
      </c>
      <c r="E5" s="105">
        <v>71981840833</v>
      </c>
      <c r="F5" s="107"/>
    </row>
    <row r="6" spans="1:6" ht="27.6" thickBot="1" x14ac:dyDescent="0.35">
      <c r="A6" s="430" t="s">
        <v>599</v>
      </c>
      <c r="B6" s="431" t="s">
        <v>419</v>
      </c>
      <c r="C6" s="115">
        <v>200.02</v>
      </c>
      <c r="D6" s="285" t="s">
        <v>171</v>
      </c>
      <c r="E6" s="105">
        <v>87742772515</v>
      </c>
      <c r="F6" s="120"/>
    </row>
    <row r="7" spans="1:6" ht="27.6" thickBot="1" x14ac:dyDescent="0.35">
      <c r="A7" s="94" t="s">
        <v>606</v>
      </c>
      <c r="B7" s="95" t="s">
        <v>427</v>
      </c>
      <c r="C7" s="432">
        <v>907.05</v>
      </c>
      <c r="D7" s="284" t="s">
        <v>401</v>
      </c>
      <c r="E7" s="105">
        <v>71991084426</v>
      </c>
      <c r="F7" s="107"/>
    </row>
    <row r="8" spans="1:6" ht="15" thickBot="1" x14ac:dyDescent="0.35">
      <c r="A8" s="94" t="s">
        <v>609</v>
      </c>
      <c r="B8" s="97"/>
      <c r="C8" s="445">
        <v>14942.441000000001</v>
      </c>
      <c r="D8" s="97"/>
      <c r="E8" s="97"/>
      <c r="F8" s="120"/>
    </row>
    <row r="9" spans="1:6" ht="27.6" thickBot="1" x14ac:dyDescent="0.35">
      <c r="A9" s="430" t="s">
        <v>556</v>
      </c>
      <c r="B9" s="431" t="s">
        <v>815</v>
      </c>
      <c r="C9" s="115">
        <v>125.11</v>
      </c>
      <c r="D9" s="285" t="s">
        <v>171</v>
      </c>
      <c r="E9" s="369" t="s">
        <v>816</v>
      </c>
      <c r="F9" s="107"/>
    </row>
    <row r="10" spans="1:6" ht="15" thickBot="1" x14ac:dyDescent="0.35">
      <c r="A10" s="94" t="s">
        <v>817</v>
      </c>
      <c r="B10" s="97"/>
      <c r="C10" s="105" t="s">
        <v>402</v>
      </c>
      <c r="D10" s="97"/>
      <c r="E10" s="97"/>
      <c r="F10" s="120"/>
    </row>
    <row r="11" spans="1:6" ht="27.6" thickBot="1" x14ac:dyDescent="0.35">
      <c r="A11" s="94" t="s">
        <v>1138</v>
      </c>
      <c r="B11" s="95" t="s">
        <v>1384</v>
      </c>
      <c r="C11" s="105" t="s">
        <v>402</v>
      </c>
      <c r="D11" s="284" t="s">
        <v>401</v>
      </c>
      <c r="E11" s="105">
        <v>71996450154</v>
      </c>
      <c r="F11" s="107"/>
    </row>
    <row r="12" spans="1:6" ht="27.6" thickBot="1" x14ac:dyDescent="0.35">
      <c r="A12" s="94" t="s">
        <v>818</v>
      </c>
      <c r="B12" s="95" t="s">
        <v>819</v>
      </c>
      <c r="C12" s="96">
        <v>1355.22</v>
      </c>
      <c r="D12" s="284" t="s">
        <v>401</v>
      </c>
      <c r="E12" s="105">
        <v>71999321338</v>
      </c>
      <c r="F12" s="120"/>
    </row>
    <row r="13" spans="1:6" ht="43.8" thickBot="1" x14ac:dyDescent="0.35">
      <c r="A13" s="94" t="s">
        <v>166</v>
      </c>
      <c r="B13" s="95" t="s">
        <v>416</v>
      </c>
      <c r="C13" s="96">
        <v>3.7</v>
      </c>
      <c r="D13" s="288" t="s">
        <v>417</v>
      </c>
      <c r="E13" s="204" t="s">
        <v>86</v>
      </c>
      <c r="F13" s="107"/>
    </row>
    <row r="14" spans="1:6" ht="27.6" thickBot="1" x14ac:dyDescent="0.35">
      <c r="A14" s="94" t="s">
        <v>821</v>
      </c>
      <c r="B14" s="95" t="s">
        <v>420</v>
      </c>
      <c r="C14" s="96">
        <v>7.22</v>
      </c>
      <c r="D14" s="284" t="s">
        <v>401</v>
      </c>
      <c r="E14" s="105">
        <v>75999667755</v>
      </c>
      <c r="F14" s="120"/>
    </row>
    <row r="15" spans="1:6" ht="15" thickBot="1" x14ac:dyDescent="0.35">
      <c r="A15" s="430" t="s">
        <v>2344</v>
      </c>
      <c r="B15" s="107"/>
      <c r="C15" s="96">
        <v>0.21</v>
      </c>
      <c r="D15" s="97"/>
      <c r="E15" s="97"/>
      <c r="F15" s="107"/>
    </row>
    <row r="16" spans="1:6" ht="27.6" thickBot="1" x14ac:dyDescent="0.35">
      <c r="A16" s="430" t="s">
        <v>546</v>
      </c>
      <c r="B16" s="107"/>
      <c r="C16" s="96">
        <v>152.51</v>
      </c>
      <c r="D16" s="97"/>
      <c r="E16" s="97"/>
      <c r="F16" s="120"/>
    </row>
    <row r="17" spans="1:6" ht="27.6" thickBot="1" x14ac:dyDescent="0.35">
      <c r="A17" s="94" t="s">
        <v>1385</v>
      </c>
      <c r="B17" s="97"/>
      <c r="C17" s="105" t="s">
        <v>402</v>
      </c>
      <c r="D17" s="97"/>
      <c r="E17" s="97"/>
      <c r="F17" s="107"/>
    </row>
    <row r="18" spans="1:6" ht="27.6" thickBot="1" x14ac:dyDescent="0.35">
      <c r="A18" s="94" t="s">
        <v>1386</v>
      </c>
      <c r="B18" s="95" t="s">
        <v>1387</v>
      </c>
      <c r="C18" s="105" t="s">
        <v>402</v>
      </c>
      <c r="D18" s="97"/>
      <c r="E18" s="105" t="s">
        <v>1388</v>
      </c>
      <c r="F18" s="120"/>
    </row>
    <row r="19" spans="1:6" ht="15" thickBot="1" x14ac:dyDescent="0.35">
      <c r="A19" s="94" t="s">
        <v>1730</v>
      </c>
      <c r="B19" s="97"/>
      <c r="C19" s="105" t="s">
        <v>402</v>
      </c>
      <c r="D19" s="97"/>
      <c r="E19" s="97"/>
      <c r="F19" s="107"/>
    </row>
    <row r="20" spans="1:6" ht="15" thickBot="1" x14ac:dyDescent="0.35">
      <c r="A20" s="94" t="s">
        <v>423</v>
      </c>
      <c r="B20" s="95" t="s">
        <v>424</v>
      </c>
      <c r="C20" s="105" t="s">
        <v>402</v>
      </c>
      <c r="D20" s="285" t="s">
        <v>171</v>
      </c>
      <c r="E20" s="105" t="s">
        <v>545</v>
      </c>
      <c r="F20" s="120"/>
    </row>
    <row r="21" spans="1:6" ht="15" thickBot="1" x14ac:dyDescent="0.35">
      <c r="A21" s="94" t="s">
        <v>1137</v>
      </c>
      <c r="B21" s="97"/>
      <c r="C21" s="105" t="s">
        <v>402</v>
      </c>
      <c r="D21" s="97"/>
      <c r="E21" s="97"/>
      <c r="F21" s="107"/>
    </row>
    <row r="22" spans="1:6" ht="27.6" thickBot="1" x14ac:dyDescent="0.35">
      <c r="A22" s="94" t="s">
        <v>179</v>
      </c>
      <c r="B22" s="95" t="s">
        <v>822</v>
      </c>
      <c r="C22" s="96">
        <v>39.119999999999997</v>
      </c>
      <c r="D22" s="285" t="s">
        <v>171</v>
      </c>
      <c r="E22" s="105">
        <v>4191160524</v>
      </c>
      <c r="F22" s="120"/>
    </row>
    <row r="23" spans="1:6" ht="27.6" thickBot="1" x14ac:dyDescent="0.35">
      <c r="A23" s="94" t="s">
        <v>182</v>
      </c>
      <c r="B23" s="95" t="s">
        <v>823</v>
      </c>
      <c r="C23" s="97"/>
      <c r="D23" s="97"/>
      <c r="E23" s="105" t="s">
        <v>824</v>
      </c>
      <c r="F23" s="107"/>
    </row>
    <row r="24" spans="1:6" ht="15" thickBot="1" x14ac:dyDescent="0.35">
      <c r="A24" s="94" t="s">
        <v>187</v>
      </c>
      <c r="B24" s="95" t="s">
        <v>425</v>
      </c>
      <c r="C24" s="96">
        <v>3.82</v>
      </c>
      <c r="D24" s="286" t="s">
        <v>180</v>
      </c>
      <c r="E24" s="105" t="s">
        <v>188</v>
      </c>
      <c r="F24" s="120"/>
    </row>
    <row r="25" spans="1:6" ht="27.6" thickBot="1" x14ac:dyDescent="0.35">
      <c r="A25" s="94" t="s">
        <v>194</v>
      </c>
      <c r="B25" s="95" t="s">
        <v>825</v>
      </c>
      <c r="C25" s="96">
        <v>136.22999999999999</v>
      </c>
      <c r="D25" s="284" t="s">
        <v>401</v>
      </c>
      <c r="E25" s="105">
        <v>71991835964</v>
      </c>
      <c r="F25" s="107"/>
    </row>
    <row r="26" spans="1:6" ht="27.6" thickBot="1" x14ac:dyDescent="0.35">
      <c r="A26" s="94" t="s">
        <v>1731</v>
      </c>
      <c r="B26" s="105" t="s">
        <v>2014</v>
      </c>
      <c r="C26" s="96">
        <v>2.0699999999999998</v>
      </c>
      <c r="D26" s="284" t="s">
        <v>401</v>
      </c>
      <c r="E26" s="95">
        <v>71991514467</v>
      </c>
      <c r="F26" s="120"/>
    </row>
    <row r="27" spans="1:6" ht="27.6" thickBot="1" x14ac:dyDescent="0.35">
      <c r="A27" s="94" t="s">
        <v>1389</v>
      </c>
      <c r="B27" s="95" t="s">
        <v>1390</v>
      </c>
      <c r="C27" s="105" t="s">
        <v>402</v>
      </c>
      <c r="D27" s="97"/>
      <c r="E27" s="105">
        <v>98982105848</v>
      </c>
      <c r="F27" s="107"/>
    </row>
    <row r="28" spans="1:6" ht="15" thickBot="1" x14ac:dyDescent="0.35">
      <c r="A28" s="94" t="s">
        <v>1732</v>
      </c>
      <c r="B28" s="97"/>
      <c r="C28" s="105" t="s">
        <v>402</v>
      </c>
      <c r="D28" s="97"/>
      <c r="E28" s="97"/>
      <c r="F28" s="120"/>
    </row>
    <row r="29" spans="1:6" ht="15" thickBot="1" x14ac:dyDescent="0.35">
      <c r="A29" s="94" t="s">
        <v>1733</v>
      </c>
      <c r="B29" s="105" t="s">
        <v>2015</v>
      </c>
      <c r="C29" s="96">
        <v>0.54</v>
      </c>
      <c r="D29" s="285" t="s">
        <v>171</v>
      </c>
      <c r="E29" s="95">
        <v>85918701583</v>
      </c>
      <c r="F29" s="107"/>
    </row>
    <row r="30" spans="1:6" ht="15" thickBot="1" x14ac:dyDescent="0.35">
      <c r="A30" s="94" t="s">
        <v>1406</v>
      </c>
      <c r="B30" s="97"/>
      <c r="C30" s="105" t="s">
        <v>402</v>
      </c>
      <c r="D30" s="97"/>
      <c r="E30" s="97"/>
      <c r="F30" s="120"/>
    </row>
    <row r="31" spans="1:6" ht="15" thickBot="1" x14ac:dyDescent="0.35">
      <c r="A31" s="94" t="s">
        <v>1734</v>
      </c>
      <c r="B31" s="105" t="s">
        <v>2016</v>
      </c>
      <c r="C31" s="96">
        <v>37.28</v>
      </c>
      <c r="D31" s="284" t="s">
        <v>401</v>
      </c>
      <c r="E31" s="95">
        <v>71985100178</v>
      </c>
      <c r="F31" s="107"/>
    </row>
    <row r="32" spans="1:6" ht="15" thickBot="1" x14ac:dyDescent="0.35">
      <c r="A32" s="94" t="s">
        <v>826</v>
      </c>
      <c r="B32" s="95" t="s">
        <v>1735</v>
      </c>
      <c r="C32" s="96">
        <v>129.72</v>
      </c>
      <c r="D32" s="284" t="s">
        <v>401</v>
      </c>
      <c r="E32" s="105">
        <v>71994170511</v>
      </c>
      <c r="F32" s="120"/>
    </row>
    <row r="33" spans="1:6" ht="27.6" thickBot="1" x14ac:dyDescent="0.35">
      <c r="A33" s="94" t="s">
        <v>2345</v>
      </c>
      <c r="B33" s="105" t="s">
        <v>2017</v>
      </c>
      <c r="C33" s="96">
        <v>14.67</v>
      </c>
      <c r="D33" s="285" t="s">
        <v>171</v>
      </c>
      <c r="E33" s="95">
        <v>5166161530</v>
      </c>
      <c r="F33" s="107"/>
    </row>
    <row r="34" spans="1:6" ht="15" thickBot="1" x14ac:dyDescent="0.35">
      <c r="A34" s="94" t="s">
        <v>1391</v>
      </c>
      <c r="B34" s="97"/>
      <c r="C34" s="96">
        <v>1.29</v>
      </c>
      <c r="D34" s="97"/>
      <c r="E34" s="97"/>
      <c r="F34" s="120"/>
    </row>
    <row r="35" spans="1:6" ht="15" thickBot="1" x14ac:dyDescent="0.35">
      <c r="A35" s="94" t="s">
        <v>827</v>
      </c>
      <c r="B35" s="97"/>
      <c r="C35" s="105" t="s">
        <v>402</v>
      </c>
      <c r="D35" s="97"/>
      <c r="E35" s="97"/>
      <c r="F35" s="107"/>
    </row>
    <row r="36" spans="1:6" ht="15" thickBot="1" x14ac:dyDescent="0.35">
      <c r="A36" s="94" t="s">
        <v>1141</v>
      </c>
      <c r="B36" s="95" t="s">
        <v>1392</v>
      </c>
      <c r="C36" s="96">
        <v>2.8</v>
      </c>
      <c r="D36" s="97"/>
      <c r="E36" s="105" t="s">
        <v>1393</v>
      </c>
      <c r="F36" s="120"/>
    </row>
    <row r="37" spans="1:6" ht="15" thickBot="1" x14ac:dyDescent="0.35">
      <c r="A37" s="94" t="s">
        <v>828</v>
      </c>
      <c r="B37" s="95" t="s">
        <v>828</v>
      </c>
      <c r="C37" s="96">
        <v>283.35000000000002</v>
      </c>
      <c r="D37" s="97"/>
      <c r="E37" s="97"/>
      <c r="F37" s="107"/>
    </row>
    <row r="38" spans="1:6" ht="27.6" thickBot="1" x14ac:dyDescent="0.35">
      <c r="A38" s="94" t="s">
        <v>1149</v>
      </c>
      <c r="B38" s="95" t="s">
        <v>1394</v>
      </c>
      <c r="C38" s="96">
        <v>13.63</v>
      </c>
      <c r="D38" s="97"/>
      <c r="E38" s="105" t="s">
        <v>1395</v>
      </c>
      <c r="F38" s="120"/>
    </row>
    <row r="39" spans="1:6" ht="15" thickBot="1" x14ac:dyDescent="0.35">
      <c r="A39" s="94" t="s">
        <v>2018</v>
      </c>
      <c r="B39" s="97"/>
      <c r="C39" s="105" t="s">
        <v>402</v>
      </c>
      <c r="D39" s="97"/>
      <c r="E39" s="97"/>
      <c r="F39" s="107"/>
    </row>
    <row r="40" spans="1:6" ht="15" thickBot="1" x14ac:dyDescent="0.35">
      <c r="A40" s="94" t="s">
        <v>1737</v>
      </c>
      <c r="B40" s="97"/>
      <c r="C40" s="96">
        <v>1.1200000000000001</v>
      </c>
      <c r="D40" s="97"/>
      <c r="E40" s="97"/>
      <c r="F40" s="120"/>
    </row>
    <row r="41" spans="1:6" ht="15" thickBot="1" x14ac:dyDescent="0.35">
      <c r="A41" s="94" t="s">
        <v>558</v>
      </c>
      <c r="B41" s="97"/>
      <c r="C41" s="105" t="s">
        <v>402</v>
      </c>
      <c r="D41" s="97"/>
      <c r="E41" s="97"/>
      <c r="F41" s="107"/>
    </row>
    <row r="42" spans="1:6" ht="15" thickBot="1" x14ac:dyDescent="0.35">
      <c r="A42" s="94" t="s">
        <v>2019</v>
      </c>
      <c r="B42" s="97"/>
      <c r="C42" s="96">
        <v>48.9</v>
      </c>
      <c r="D42" s="97"/>
      <c r="E42" s="97"/>
      <c r="F42" s="120"/>
    </row>
    <row r="43" spans="1:6" ht="15" thickBot="1" x14ac:dyDescent="0.35">
      <c r="A43" s="94" t="s">
        <v>2020</v>
      </c>
      <c r="B43" s="97"/>
      <c r="C43" s="96">
        <v>0.7</v>
      </c>
      <c r="D43" s="97"/>
      <c r="E43" s="97"/>
      <c r="F43" s="107"/>
    </row>
    <row r="44" spans="1:6" ht="15" thickBot="1" x14ac:dyDescent="0.35">
      <c r="A44" s="94" t="s">
        <v>2021</v>
      </c>
      <c r="B44" s="97"/>
      <c r="C44" s="96">
        <v>0.55000000000000004</v>
      </c>
      <c r="D44" s="97"/>
      <c r="E44" s="97"/>
      <c r="F44" s="120"/>
    </row>
    <row r="45" spans="1:6" ht="27.6" thickBot="1" x14ac:dyDescent="0.35">
      <c r="A45" s="94" t="s">
        <v>1396</v>
      </c>
      <c r="B45" s="95" t="s">
        <v>1397</v>
      </c>
      <c r="C45" s="96">
        <v>1.68</v>
      </c>
      <c r="D45" s="97"/>
      <c r="E45" s="105" t="s">
        <v>1398</v>
      </c>
      <c r="F45" s="107"/>
    </row>
    <row r="46" spans="1:6" ht="15" thickBot="1" x14ac:dyDescent="0.35">
      <c r="A46" s="94" t="s">
        <v>1399</v>
      </c>
      <c r="B46" s="95" t="s">
        <v>1400</v>
      </c>
      <c r="C46" s="105" t="s">
        <v>402</v>
      </c>
      <c r="D46" s="97"/>
      <c r="E46" s="105" t="s">
        <v>1401</v>
      </c>
      <c r="F46" s="120"/>
    </row>
    <row r="47" spans="1:6" ht="15" thickBot="1" x14ac:dyDescent="0.35">
      <c r="A47" s="94" t="s">
        <v>829</v>
      </c>
      <c r="B47" s="97"/>
      <c r="C47" s="96">
        <v>1.68</v>
      </c>
      <c r="D47" s="97"/>
      <c r="E47" s="97"/>
      <c r="F47" s="107"/>
    </row>
    <row r="48" spans="1:6" ht="15" thickBot="1" x14ac:dyDescent="0.35">
      <c r="A48" s="94" t="s">
        <v>1140</v>
      </c>
      <c r="B48" s="97"/>
      <c r="C48" s="105" t="s">
        <v>402</v>
      </c>
      <c r="D48" s="97"/>
      <c r="E48" s="97"/>
      <c r="F48" s="120"/>
    </row>
    <row r="49" spans="1:6" ht="15" thickBot="1" x14ac:dyDescent="0.35">
      <c r="A49" s="94" t="s">
        <v>830</v>
      </c>
      <c r="B49" s="97"/>
      <c r="C49" s="96">
        <v>31.22</v>
      </c>
      <c r="D49" s="97"/>
      <c r="E49" s="97"/>
      <c r="F49" s="107"/>
    </row>
    <row r="50" spans="1:6" ht="15" thickBot="1" x14ac:dyDescent="0.35">
      <c r="A50" s="94" t="s">
        <v>1402</v>
      </c>
      <c r="B50" s="95" t="s">
        <v>843</v>
      </c>
      <c r="C50" s="105" t="s">
        <v>402</v>
      </c>
      <c r="D50" s="97"/>
      <c r="E50" s="97"/>
      <c r="F50" s="120"/>
    </row>
    <row r="51" spans="1:6" ht="27.6" thickBot="1" x14ac:dyDescent="0.35">
      <c r="A51" s="94" t="s">
        <v>1738</v>
      </c>
      <c r="B51" s="105" t="s">
        <v>2022</v>
      </c>
      <c r="C51" s="96">
        <v>3.57</v>
      </c>
      <c r="D51" s="284" t="s">
        <v>401</v>
      </c>
      <c r="E51" s="95">
        <v>71992318688</v>
      </c>
      <c r="F51" s="107"/>
    </row>
    <row r="52" spans="1:6" ht="15" thickBot="1" x14ac:dyDescent="0.35">
      <c r="A52" s="94" t="s">
        <v>831</v>
      </c>
      <c r="B52" s="97"/>
      <c r="C52" s="105" t="s">
        <v>402</v>
      </c>
      <c r="D52" s="97"/>
      <c r="E52" s="97"/>
      <c r="F52" s="120"/>
    </row>
    <row r="53" spans="1:6" ht="27.6" thickBot="1" x14ac:dyDescent="0.35">
      <c r="A53" s="94" t="s">
        <v>622</v>
      </c>
      <c r="B53" s="95" t="s">
        <v>550</v>
      </c>
      <c r="C53" s="105" t="s">
        <v>402</v>
      </c>
      <c r="D53" s="284" t="s">
        <v>401</v>
      </c>
      <c r="E53" s="105">
        <v>71991137194</v>
      </c>
      <c r="F53" s="107"/>
    </row>
    <row r="54" spans="1:6" ht="27.6" thickBot="1" x14ac:dyDescent="0.35">
      <c r="A54" s="94" t="s">
        <v>623</v>
      </c>
      <c r="B54" s="95" t="s">
        <v>430</v>
      </c>
      <c r="C54" s="96">
        <v>472.51</v>
      </c>
      <c r="D54" s="284" t="s">
        <v>401</v>
      </c>
      <c r="E54" s="105">
        <v>71994042511</v>
      </c>
      <c r="F54" s="120"/>
    </row>
    <row r="55" spans="1:6" ht="15" thickBot="1" x14ac:dyDescent="0.35">
      <c r="A55" s="94" t="s">
        <v>2346</v>
      </c>
      <c r="B55" s="97"/>
      <c r="C55" s="96">
        <v>2.8</v>
      </c>
      <c r="D55" s="97"/>
      <c r="E55" s="97"/>
      <c r="F55" s="107"/>
    </row>
    <row r="56" spans="1:6" ht="27.6" thickBot="1" x14ac:dyDescent="0.35">
      <c r="A56" s="94" t="s">
        <v>624</v>
      </c>
      <c r="B56" s="95" t="s">
        <v>429</v>
      </c>
      <c r="C56" s="96">
        <v>33.9</v>
      </c>
      <c r="D56" s="285" t="s">
        <v>171</v>
      </c>
      <c r="E56" s="105">
        <v>4257558512</v>
      </c>
      <c r="F56" s="120"/>
    </row>
    <row r="57" spans="1:6" ht="27.6" thickBot="1" x14ac:dyDescent="0.35">
      <c r="A57" s="94" t="s">
        <v>1403</v>
      </c>
      <c r="B57" s="95" t="s">
        <v>1404</v>
      </c>
      <c r="C57" s="96">
        <v>4.46</v>
      </c>
      <c r="D57" s="284" t="s">
        <v>401</v>
      </c>
      <c r="E57" s="105">
        <v>71991826374</v>
      </c>
      <c r="F57" s="107"/>
    </row>
    <row r="58" spans="1:6" ht="27.6" thickBot="1" x14ac:dyDescent="0.35">
      <c r="A58" s="94" t="s">
        <v>2347</v>
      </c>
      <c r="B58" s="97"/>
      <c r="C58" s="96">
        <v>6.72</v>
      </c>
      <c r="D58" s="97"/>
      <c r="E58" s="97"/>
      <c r="F58" s="120"/>
    </row>
    <row r="59" spans="1:6" ht="15" thickBot="1" x14ac:dyDescent="0.35">
      <c r="A59" s="94" t="s">
        <v>1142</v>
      </c>
      <c r="B59" s="95" t="s">
        <v>1142</v>
      </c>
      <c r="C59" s="105" t="s">
        <v>402</v>
      </c>
      <c r="D59" s="97"/>
      <c r="E59" s="105">
        <v>6549315506</v>
      </c>
      <c r="F59" s="107"/>
    </row>
    <row r="60" spans="1:6" ht="27.6" thickBot="1" x14ac:dyDescent="0.35">
      <c r="A60" s="94" t="s">
        <v>832</v>
      </c>
      <c r="B60" s="95" t="s">
        <v>833</v>
      </c>
      <c r="C60" s="96">
        <v>96.85</v>
      </c>
      <c r="D60" s="284" t="s">
        <v>401</v>
      </c>
      <c r="E60" s="105">
        <v>71996991111</v>
      </c>
      <c r="F60" s="120"/>
    </row>
    <row r="61" spans="1:6" ht="27.6" thickBot="1" x14ac:dyDescent="0.35">
      <c r="A61" s="94" t="s">
        <v>834</v>
      </c>
      <c r="B61" s="95" t="s">
        <v>835</v>
      </c>
      <c r="C61" s="105" t="s">
        <v>402</v>
      </c>
      <c r="D61" s="97"/>
      <c r="E61" s="105">
        <v>71992536662</v>
      </c>
      <c r="F61" s="107"/>
    </row>
    <row r="62" spans="1:6" ht="27.6" thickBot="1" x14ac:dyDescent="0.35">
      <c r="A62" s="94" t="s">
        <v>836</v>
      </c>
      <c r="B62" s="95" t="s">
        <v>837</v>
      </c>
      <c r="C62" s="96">
        <v>309.17</v>
      </c>
      <c r="D62" s="286" t="s">
        <v>180</v>
      </c>
      <c r="E62" s="105" t="s">
        <v>838</v>
      </c>
      <c r="F62" s="120"/>
    </row>
    <row r="63" spans="1:6" ht="15" thickBot="1" x14ac:dyDescent="0.35">
      <c r="A63" s="94" t="s">
        <v>1408</v>
      </c>
      <c r="B63" s="97"/>
      <c r="C63" s="96">
        <v>0.28000000000000003</v>
      </c>
      <c r="D63" s="97"/>
      <c r="E63" s="97"/>
      <c r="F63" s="107"/>
    </row>
    <row r="64" spans="1:6" ht="27.6" thickBot="1" x14ac:dyDescent="0.35">
      <c r="A64" s="94" t="s">
        <v>839</v>
      </c>
      <c r="B64" s="95" t="s">
        <v>840</v>
      </c>
      <c r="C64" s="96">
        <v>174.49</v>
      </c>
      <c r="D64" s="285" t="s">
        <v>171</v>
      </c>
      <c r="E64" s="105" t="s">
        <v>841</v>
      </c>
      <c r="F64" s="120"/>
    </row>
    <row r="65" spans="1:6" ht="15" thickBot="1" x14ac:dyDescent="0.35">
      <c r="A65" s="94" t="s">
        <v>193</v>
      </c>
      <c r="B65" s="95" t="s">
        <v>571</v>
      </c>
      <c r="C65" s="105" t="s">
        <v>402</v>
      </c>
      <c r="D65" s="97"/>
      <c r="E65" s="97"/>
      <c r="F65" s="107"/>
    </row>
    <row r="66" spans="1:6" ht="27.6" thickBot="1" x14ac:dyDescent="0.35">
      <c r="A66" s="94" t="s">
        <v>2023</v>
      </c>
      <c r="B66" s="97"/>
      <c r="C66" s="96">
        <v>505.82</v>
      </c>
      <c r="D66" s="97"/>
      <c r="E66" s="105">
        <v>71997330038</v>
      </c>
      <c r="F66" s="120"/>
    </row>
    <row r="67" spans="1:6" ht="27.6" thickBot="1" x14ac:dyDescent="0.35">
      <c r="A67" s="94" t="s">
        <v>2024</v>
      </c>
      <c r="B67" s="95" t="s">
        <v>843</v>
      </c>
      <c r="C67" s="105" t="s">
        <v>402</v>
      </c>
      <c r="D67" s="285" t="s">
        <v>171</v>
      </c>
      <c r="E67" s="105" t="s">
        <v>1146</v>
      </c>
      <c r="F67" s="107"/>
    </row>
    <row r="68" spans="1:6" ht="40.799999999999997" thickBot="1" x14ac:dyDescent="0.35">
      <c r="A68" s="94" t="s">
        <v>845</v>
      </c>
      <c r="B68" s="97"/>
      <c r="C68" s="105" t="s">
        <v>402</v>
      </c>
      <c r="D68" s="97"/>
      <c r="E68" s="97"/>
      <c r="F68" s="120"/>
    </row>
    <row r="69" spans="1:6" ht="15" thickBot="1" x14ac:dyDescent="0.35">
      <c r="A69" s="94" t="s">
        <v>1147</v>
      </c>
      <c r="B69" s="97"/>
      <c r="C69" s="96">
        <v>11.65</v>
      </c>
      <c r="D69" s="97"/>
      <c r="E69" s="97"/>
      <c r="F69" s="107"/>
    </row>
    <row r="70" spans="1:6" ht="15" thickBot="1" x14ac:dyDescent="0.35">
      <c r="A70" s="94" t="s">
        <v>1145</v>
      </c>
      <c r="B70" s="95" t="s">
        <v>1090</v>
      </c>
      <c r="C70" s="96">
        <v>260.38</v>
      </c>
      <c r="D70" s="285" t="s">
        <v>171</v>
      </c>
      <c r="E70" s="105">
        <v>957280580</v>
      </c>
      <c r="F70" s="120"/>
    </row>
    <row r="71" spans="1:6" ht="15" thickBot="1" x14ac:dyDescent="0.35">
      <c r="A71" s="94" t="s">
        <v>1148</v>
      </c>
      <c r="B71" s="97"/>
      <c r="C71" s="96">
        <v>45.49</v>
      </c>
      <c r="D71" s="97"/>
      <c r="E71" s="97"/>
      <c r="F71" s="107"/>
    </row>
    <row r="72" spans="1:6" ht="15" thickBot="1" x14ac:dyDescent="0.35">
      <c r="A72" s="94" t="s">
        <v>1739</v>
      </c>
      <c r="B72" s="97"/>
      <c r="C72" s="96">
        <v>37.36</v>
      </c>
      <c r="D72" s="97"/>
      <c r="E72" s="97"/>
      <c r="F72" s="120"/>
    </row>
    <row r="73" spans="1:6" ht="15" thickBot="1" x14ac:dyDescent="0.35">
      <c r="A73" s="94" t="s">
        <v>1139</v>
      </c>
      <c r="B73" s="97"/>
      <c r="C73" s="96">
        <v>5.6</v>
      </c>
      <c r="D73" s="97"/>
      <c r="E73" s="97"/>
      <c r="F73" s="107"/>
    </row>
    <row r="74" spans="1:6" ht="27.6" thickBot="1" x14ac:dyDescent="0.35">
      <c r="A74" s="94" t="s">
        <v>1136</v>
      </c>
      <c r="B74" s="105" t="s">
        <v>2025</v>
      </c>
      <c r="C74" s="96">
        <v>16.21</v>
      </c>
      <c r="D74" s="284" t="s">
        <v>401</v>
      </c>
      <c r="E74" s="95">
        <v>75991449938</v>
      </c>
      <c r="F74" s="120"/>
    </row>
    <row r="75" spans="1:6" ht="27.6" thickBot="1" x14ac:dyDescent="0.35">
      <c r="A75" s="94" t="s">
        <v>1409</v>
      </c>
      <c r="B75" s="95" t="s">
        <v>1410</v>
      </c>
      <c r="C75" s="96">
        <v>0.13</v>
      </c>
      <c r="D75" s="97"/>
      <c r="E75" s="97"/>
      <c r="F75" s="107"/>
    </row>
    <row r="76" spans="1:6" ht="15" thickBot="1" x14ac:dyDescent="0.35">
      <c r="A76" s="94" t="s">
        <v>1740</v>
      </c>
      <c r="B76" s="97"/>
      <c r="C76" s="96">
        <v>0.11</v>
      </c>
      <c r="D76" s="97"/>
      <c r="E76" s="97"/>
      <c r="F76" s="120"/>
    </row>
    <row r="77" spans="1:6" ht="15" thickBot="1" x14ac:dyDescent="0.35">
      <c r="A77" s="94" t="s">
        <v>2348</v>
      </c>
      <c r="B77" s="97"/>
      <c r="C77" s="96">
        <v>7.2</v>
      </c>
      <c r="D77" s="97"/>
      <c r="E77" s="97"/>
      <c r="F77" s="107"/>
    </row>
    <row r="78" spans="1:6" ht="27.6" thickBot="1" x14ac:dyDescent="0.35">
      <c r="A78" s="94" t="s">
        <v>846</v>
      </c>
      <c r="B78" s="95" t="s">
        <v>2026</v>
      </c>
      <c r="C78" s="96">
        <v>16.91</v>
      </c>
      <c r="D78" s="284" t="s">
        <v>401</v>
      </c>
      <c r="E78" s="105">
        <v>71991322468</v>
      </c>
      <c r="F78" s="120"/>
    </row>
    <row r="79" spans="1:6" ht="31.8" thickBot="1" x14ac:dyDescent="0.35">
      <c r="A79" s="200" t="s">
        <v>431</v>
      </c>
      <c r="B79" s="201" t="s">
        <v>432</v>
      </c>
      <c r="C79" s="201" t="s">
        <v>395</v>
      </c>
      <c r="D79" s="201" t="s">
        <v>396</v>
      </c>
      <c r="E79" s="201" t="s">
        <v>384</v>
      </c>
      <c r="F79" s="107"/>
    </row>
    <row r="80" spans="1:6" ht="27.6" thickBot="1" x14ac:dyDescent="0.35">
      <c r="A80" s="430" t="s">
        <v>2027</v>
      </c>
      <c r="B80" s="107"/>
      <c r="C80" s="115">
        <v>0.76</v>
      </c>
      <c r="D80" s="107"/>
      <c r="E80" s="107"/>
      <c r="F80" s="107"/>
    </row>
    <row r="81" spans="1:6" ht="27.6" thickBot="1" x14ac:dyDescent="0.35">
      <c r="A81" s="430" t="s">
        <v>2028</v>
      </c>
      <c r="B81" s="107"/>
      <c r="C81" s="115">
        <v>6.88</v>
      </c>
      <c r="D81" s="107"/>
      <c r="E81" s="107"/>
      <c r="F81" s="107"/>
    </row>
    <row r="82" spans="1:6" ht="27.6" thickBot="1" x14ac:dyDescent="0.35">
      <c r="A82" s="430" t="s">
        <v>2029</v>
      </c>
      <c r="B82" s="107"/>
      <c r="C82" s="115">
        <v>0.38</v>
      </c>
      <c r="D82" s="107"/>
      <c r="E82" s="107"/>
      <c r="F82" s="107"/>
    </row>
    <row r="83" spans="1:6" ht="15" thickBot="1" x14ac:dyDescent="0.35">
      <c r="A83" s="430" t="s">
        <v>2030</v>
      </c>
      <c r="B83" s="107"/>
      <c r="C83" s="113" t="s">
        <v>402</v>
      </c>
      <c r="D83" s="107"/>
      <c r="E83" s="107"/>
      <c r="F83" s="107"/>
    </row>
    <row r="84" spans="1:6" ht="15" thickBot="1" x14ac:dyDescent="0.35">
      <c r="A84" s="430" t="s">
        <v>2031</v>
      </c>
      <c r="B84" s="431" t="s">
        <v>853</v>
      </c>
      <c r="C84" s="115">
        <v>7725.76</v>
      </c>
      <c r="D84" s="433" t="s">
        <v>417</v>
      </c>
      <c r="E84" s="113">
        <v>53566597000100</v>
      </c>
      <c r="F84" s="107"/>
    </row>
    <row r="85" spans="1:6" ht="15" thickBot="1" x14ac:dyDescent="0.35">
      <c r="A85" s="430" t="s">
        <v>2032</v>
      </c>
      <c r="B85" s="431" t="s">
        <v>1741</v>
      </c>
      <c r="C85" s="115">
        <v>154.75</v>
      </c>
      <c r="D85" s="434" t="s">
        <v>401</v>
      </c>
      <c r="E85" s="113">
        <v>75999221104</v>
      </c>
      <c r="F85" s="107"/>
    </row>
    <row r="86" spans="1:6" ht="15" thickBot="1" x14ac:dyDescent="0.35">
      <c r="A86" s="430" t="s">
        <v>2033</v>
      </c>
      <c r="B86" s="107"/>
      <c r="C86" s="115">
        <v>16.079999999999998</v>
      </c>
      <c r="D86" s="107"/>
      <c r="E86" s="107"/>
      <c r="F86" s="107"/>
    </row>
    <row r="87" spans="1:6" ht="15" thickBot="1" x14ac:dyDescent="0.35">
      <c r="A87" s="430" t="s">
        <v>2034</v>
      </c>
      <c r="B87" s="431" t="s">
        <v>1747</v>
      </c>
      <c r="C87" s="115">
        <v>246.16</v>
      </c>
      <c r="D87" s="434" t="s">
        <v>401</v>
      </c>
      <c r="E87" s="113">
        <v>75999198108</v>
      </c>
      <c r="F87" s="107"/>
    </row>
    <row r="88" spans="1:6" ht="15" thickBot="1" x14ac:dyDescent="0.35">
      <c r="A88" s="430" t="s">
        <v>2035</v>
      </c>
      <c r="B88" s="107"/>
      <c r="C88" s="113" t="s">
        <v>402</v>
      </c>
      <c r="D88" s="107"/>
      <c r="E88" s="107"/>
      <c r="F88" s="107"/>
    </row>
    <row r="89" spans="1:6" ht="15" thickBot="1" x14ac:dyDescent="0.35">
      <c r="A89" s="430" t="s">
        <v>2036</v>
      </c>
      <c r="B89" s="107"/>
      <c r="C89" s="113" t="s">
        <v>402</v>
      </c>
      <c r="D89" s="107"/>
      <c r="E89" s="107"/>
      <c r="F89" s="107"/>
    </row>
    <row r="90" spans="1:6" ht="15" thickBot="1" x14ac:dyDescent="0.35">
      <c r="A90" s="430" t="s">
        <v>2037</v>
      </c>
      <c r="B90" s="431" t="s">
        <v>853</v>
      </c>
      <c r="C90" s="113" t="s">
        <v>402</v>
      </c>
      <c r="D90" s="433" t="s">
        <v>417</v>
      </c>
      <c r="E90" s="113">
        <v>53566597000100</v>
      </c>
      <c r="F90" s="107"/>
    </row>
    <row r="91" spans="1:6" ht="15" thickBot="1" x14ac:dyDescent="0.35">
      <c r="A91" s="430" t="s">
        <v>2038</v>
      </c>
      <c r="B91" s="431" t="s">
        <v>1741</v>
      </c>
      <c r="C91" s="115">
        <v>22.44</v>
      </c>
      <c r="D91" s="434" t="s">
        <v>401</v>
      </c>
      <c r="E91" s="113">
        <v>75999221104</v>
      </c>
      <c r="F91" s="107"/>
    </row>
    <row r="92" spans="1:6" ht="27.6" thickBot="1" x14ac:dyDescent="0.35">
      <c r="A92" s="430" t="s">
        <v>2349</v>
      </c>
      <c r="B92" s="107"/>
      <c r="C92" s="115">
        <v>3292.66</v>
      </c>
      <c r="D92" s="107"/>
      <c r="E92" s="107"/>
      <c r="F92" s="107"/>
    </row>
    <row r="93" spans="1:6" ht="27.6" thickBot="1" x14ac:dyDescent="0.35">
      <c r="A93" s="430" t="s">
        <v>2350</v>
      </c>
      <c r="B93" s="107"/>
      <c r="C93" s="115">
        <v>296.08</v>
      </c>
      <c r="D93" s="107"/>
      <c r="E93" s="107"/>
      <c r="F93" s="107"/>
    </row>
    <row r="94" spans="1:6" ht="27.6" thickBot="1" x14ac:dyDescent="0.35">
      <c r="A94" s="430" t="s">
        <v>2351</v>
      </c>
      <c r="B94" s="107"/>
      <c r="C94" s="115">
        <v>95.71</v>
      </c>
      <c r="D94" s="107"/>
      <c r="E94" s="107"/>
      <c r="F94" s="107"/>
    </row>
    <row r="95" spans="1:6" ht="15" thickBot="1" x14ac:dyDescent="0.35">
      <c r="A95" s="430" t="s">
        <v>2039</v>
      </c>
      <c r="B95" s="107"/>
      <c r="C95" s="113" t="s">
        <v>402</v>
      </c>
      <c r="D95" s="107"/>
      <c r="E95" s="107"/>
      <c r="F95" s="107"/>
    </row>
    <row r="96" spans="1:6" ht="15" thickBot="1" x14ac:dyDescent="0.35">
      <c r="A96" s="430" t="s">
        <v>2040</v>
      </c>
      <c r="B96" s="431" t="s">
        <v>847</v>
      </c>
      <c r="C96" s="115">
        <v>36705.410000000003</v>
      </c>
      <c r="D96" s="434" t="s">
        <v>401</v>
      </c>
      <c r="E96" s="113">
        <v>71991173847</v>
      </c>
      <c r="F96" s="107"/>
    </row>
    <row r="97" spans="1:6" ht="15" thickBot="1" x14ac:dyDescent="0.35">
      <c r="A97" s="430" t="s">
        <v>2041</v>
      </c>
      <c r="B97" s="431" t="s">
        <v>443</v>
      </c>
      <c r="C97" s="113" t="s">
        <v>402</v>
      </c>
      <c r="D97" s="435" t="s">
        <v>171</v>
      </c>
      <c r="E97" s="113">
        <v>87742772515</v>
      </c>
      <c r="F97" s="107"/>
    </row>
    <row r="98" spans="1:6" ht="27.6" thickBot="1" x14ac:dyDescent="0.35">
      <c r="A98" s="430" t="s">
        <v>2042</v>
      </c>
      <c r="B98" s="107"/>
      <c r="C98" s="115">
        <v>368.96</v>
      </c>
      <c r="D98" s="107"/>
      <c r="E98" s="107"/>
      <c r="F98" s="107"/>
    </row>
    <row r="99" spans="1:6" ht="27.6" thickBot="1" x14ac:dyDescent="0.35">
      <c r="A99" s="430" t="s">
        <v>2043</v>
      </c>
      <c r="B99" s="107"/>
      <c r="C99" s="113" t="s">
        <v>402</v>
      </c>
      <c r="D99" s="107"/>
      <c r="E99" s="107"/>
      <c r="F99" s="107"/>
    </row>
    <row r="100" spans="1:6" ht="27.6" thickBot="1" x14ac:dyDescent="0.35">
      <c r="A100" s="430" t="s">
        <v>2044</v>
      </c>
      <c r="B100" s="431" t="s">
        <v>856</v>
      </c>
      <c r="C100" s="115">
        <v>472.51</v>
      </c>
      <c r="D100" s="107"/>
      <c r="E100" s="107"/>
      <c r="F100" s="107"/>
    </row>
    <row r="101" spans="1:6" ht="27.6" thickBot="1" x14ac:dyDescent="0.35">
      <c r="A101" s="430" t="s">
        <v>2082</v>
      </c>
      <c r="B101" s="107"/>
      <c r="C101" s="113" t="s">
        <v>402</v>
      </c>
      <c r="D101" s="107"/>
      <c r="E101" s="107"/>
      <c r="F101" s="107"/>
    </row>
    <row r="102" spans="1:6" ht="27.6" thickBot="1" x14ac:dyDescent="0.35">
      <c r="A102" s="430" t="s">
        <v>2081</v>
      </c>
      <c r="B102" s="107"/>
      <c r="C102" s="115">
        <v>411.8</v>
      </c>
      <c r="D102" s="107"/>
      <c r="E102" s="107"/>
      <c r="F102" s="107"/>
    </row>
    <row r="103" spans="1:6" ht="27.6" thickBot="1" x14ac:dyDescent="0.35">
      <c r="A103" s="430" t="s">
        <v>2352</v>
      </c>
      <c r="B103" s="107"/>
      <c r="C103" s="115">
        <v>723.09</v>
      </c>
      <c r="D103" s="107"/>
      <c r="E103" s="107"/>
      <c r="F103" s="107"/>
    </row>
    <row r="104" spans="1:6" ht="27.6" thickBot="1" x14ac:dyDescent="0.35">
      <c r="A104" s="430" t="s">
        <v>2353</v>
      </c>
      <c r="B104" s="107"/>
      <c r="C104" s="115">
        <v>271.58</v>
      </c>
      <c r="D104" s="107"/>
      <c r="E104" s="107"/>
      <c r="F104" s="107"/>
    </row>
    <row r="105" spans="1:6" ht="27.6" thickBot="1" x14ac:dyDescent="0.35">
      <c r="A105" s="430" t="s">
        <v>2354</v>
      </c>
      <c r="B105" s="107"/>
      <c r="C105" s="115">
        <v>23.41</v>
      </c>
      <c r="D105" s="107"/>
      <c r="E105" s="107"/>
      <c r="F105" s="107"/>
    </row>
    <row r="106" spans="1:6" ht="27.6" thickBot="1" x14ac:dyDescent="0.35">
      <c r="A106" s="430" t="s">
        <v>2355</v>
      </c>
      <c r="B106" s="107"/>
      <c r="C106" s="115">
        <v>6.63</v>
      </c>
      <c r="D106" s="107"/>
      <c r="E106" s="107"/>
      <c r="F106" s="107"/>
    </row>
    <row r="107" spans="1:6" ht="27.6" thickBot="1" x14ac:dyDescent="0.35">
      <c r="A107" s="430" t="s">
        <v>2356</v>
      </c>
      <c r="B107" s="107"/>
      <c r="C107" s="115">
        <v>27.41</v>
      </c>
      <c r="D107" s="107"/>
      <c r="E107" s="107"/>
      <c r="F107" s="107"/>
    </row>
    <row r="108" spans="1:6" ht="27.6" thickBot="1" x14ac:dyDescent="0.35">
      <c r="A108" s="430" t="s">
        <v>2357</v>
      </c>
      <c r="B108" s="107"/>
      <c r="C108" s="115">
        <v>1.92</v>
      </c>
      <c r="D108" s="107"/>
      <c r="E108" s="107"/>
      <c r="F108" s="107"/>
    </row>
    <row r="109" spans="1:6" ht="27.6" thickBot="1" x14ac:dyDescent="0.35">
      <c r="A109" s="430" t="s">
        <v>2358</v>
      </c>
      <c r="B109" s="107"/>
      <c r="C109" s="115">
        <v>0.12</v>
      </c>
      <c r="D109" s="107"/>
      <c r="E109" s="107"/>
      <c r="F109" s="107"/>
    </row>
    <row r="110" spans="1:6" ht="27.6" thickBot="1" x14ac:dyDescent="0.35">
      <c r="A110" s="430" t="s">
        <v>2359</v>
      </c>
      <c r="B110" s="107"/>
      <c r="C110" s="115">
        <v>1606.1</v>
      </c>
      <c r="D110" s="107"/>
      <c r="E110" s="107"/>
      <c r="F110" s="107"/>
    </row>
    <row r="111" spans="1:6" ht="27.6" thickBot="1" x14ac:dyDescent="0.35">
      <c r="A111" s="430" t="s">
        <v>2360</v>
      </c>
      <c r="B111" s="107"/>
      <c r="C111" s="115">
        <v>108.71</v>
      </c>
      <c r="D111" s="107"/>
      <c r="E111" s="107"/>
      <c r="F111" s="107"/>
    </row>
    <row r="112" spans="1:6" ht="27.6" thickBot="1" x14ac:dyDescent="0.35">
      <c r="A112" s="430" t="s">
        <v>2361</v>
      </c>
      <c r="B112" s="107"/>
      <c r="C112" s="115">
        <v>2.04</v>
      </c>
      <c r="D112" s="107"/>
      <c r="E112" s="107"/>
      <c r="F112" s="107"/>
    </row>
    <row r="113" spans="1:6" ht="27.6" thickBot="1" x14ac:dyDescent="0.35">
      <c r="A113" s="430" t="s">
        <v>2362</v>
      </c>
      <c r="B113" s="107"/>
      <c r="C113" s="115">
        <v>304.42</v>
      </c>
      <c r="D113" s="107"/>
      <c r="E113" s="107"/>
      <c r="F113" s="107"/>
    </row>
    <row r="114" spans="1:6" ht="15" thickBot="1" x14ac:dyDescent="0.35">
      <c r="A114" s="430" t="s">
        <v>2363</v>
      </c>
      <c r="B114" s="107"/>
      <c r="C114" s="115">
        <v>21.18</v>
      </c>
      <c r="D114" s="107"/>
      <c r="E114" s="107"/>
      <c r="F114" s="107"/>
    </row>
    <row r="115" spans="1:6" ht="15" thickBot="1" x14ac:dyDescent="0.35">
      <c r="A115" s="430" t="s">
        <v>2364</v>
      </c>
      <c r="B115" s="107"/>
      <c r="C115" s="115">
        <v>1.1000000000000001</v>
      </c>
      <c r="D115" s="107"/>
      <c r="E115" s="107"/>
      <c r="F115" s="107"/>
    </row>
    <row r="116" spans="1:6" ht="27.6" thickBot="1" x14ac:dyDescent="0.35">
      <c r="A116" s="430" t="s">
        <v>2365</v>
      </c>
      <c r="B116" s="107"/>
      <c r="C116" s="115">
        <v>242.34</v>
      </c>
      <c r="D116" s="107"/>
      <c r="E116" s="107"/>
      <c r="F116" s="107"/>
    </row>
    <row r="117" spans="1:6" ht="27.6" thickBot="1" x14ac:dyDescent="0.35">
      <c r="A117" s="430" t="s">
        <v>2366</v>
      </c>
      <c r="B117" s="107"/>
      <c r="C117" s="115">
        <v>18.39</v>
      </c>
      <c r="D117" s="107"/>
      <c r="E117" s="107"/>
      <c r="F117" s="107"/>
    </row>
    <row r="118" spans="1:6" ht="27.6" thickBot="1" x14ac:dyDescent="0.35">
      <c r="A118" s="430" t="s">
        <v>2367</v>
      </c>
      <c r="B118" s="107"/>
      <c r="C118" s="115">
        <v>2.79</v>
      </c>
      <c r="D118" s="107"/>
      <c r="E118" s="107"/>
      <c r="F118" s="107"/>
    </row>
    <row r="119" spans="1:6" ht="27.6" thickBot="1" x14ac:dyDescent="0.35">
      <c r="A119" s="430" t="s">
        <v>2368</v>
      </c>
      <c r="B119" s="107"/>
      <c r="C119" s="115">
        <v>82.43</v>
      </c>
      <c r="D119" s="107"/>
      <c r="E119" s="107"/>
      <c r="F119" s="107"/>
    </row>
    <row r="120" spans="1:6" ht="27.6" thickBot="1" x14ac:dyDescent="0.35">
      <c r="A120" s="430" t="s">
        <v>2369</v>
      </c>
      <c r="B120" s="107"/>
      <c r="C120" s="115">
        <v>3.8</v>
      </c>
      <c r="D120" s="107"/>
      <c r="E120" s="107"/>
      <c r="F120" s="107"/>
    </row>
    <row r="121" spans="1:6" ht="27.6" thickBot="1" x14ac:dyDescent="0.35">
      <c r="A121" s="430" t="s">
        <v>2370</v>
      </c>
      <c r="B121" s="107"/>
      <c r="C121" s="113" t="s">
        <v>402</v>
      </c>
      <c r="D121" s="107"/>
      <c r="E121" s="107"/>
      <c r="F121" s="107"/>
    </row>
    <row r="122" spans="1:6" ht="27.6" thickBot="1" x14ac:dyDescent="0.35">
      <c r="A122" s="430" t="s">
        <v>2371</v>
      </c>
      <c r="B122" s="107"/>
      <c r="C122" s="113" t="s">
        <v>402</v>
      </c>
      <c r="D122" s="107"/>
      <c r="E122" s="107"/>
      <c r="F122" s="107"/>
    </row>
    <row r="123" spans="1:6" ht="27.6" thickBot="1" x14ac:dyDescent="0.35">
      <c r="A123" s="430" t="s">
        <v>2372</v>
      </c>
      <c r="B123" s="107"/>
      <c r="C123" s="113" t="s">
        <v>402</v>
      </c>
      <c r="D123" s="107"/>
      <c r="E123" s="107"/>
      <c r="F123" s="107"/>
    </row>
    <row r="124" spans="1:6" ht="27.6" thickBot="1" x14ac:dyDescent="0.35">
      <c r="A124" s="430" t="s">
        <v>2373</v>
      </c>
      <c r="B124" s="107"/>
      <c r="C124" s="113" t="s">
        <v>402</v>
      </c>
      <c r="D124" s="107"/>
      <c r="E124" s="107"/>
      <c r="F124" s="107"/>
    </row>
    <row r="125" spans="1:6" ht="27.6" thickBot="1" x14ac:dyDescent="0.35">
      <c r="A125" s="430" t="s">
        <v>2374</v>
      </c>
      <c r="B125" s="107"/>
      <c r="C125" s="115">
        <v>353.9</v>
      </c>
      <c r="D125" s="107"/>
      <c r="E125" s="107"/>
      <c r="F125" s="107"/>
    </row>
    <row r="126" spans="1:6" ht="27.6" thickBot="1" x14ac:dyDescent="0.35">
      <c r="A126" s="430" t="s">
        <v>2375</v>
      </c>
      <c r="B126" s="107"/>
      <c r="C126" s="115">
        <v>24.03</v>
      </c>
      <c r="D126" s="107"/>
      <c r="E126" s="107"/>
      <c r="F126" s="107"/>
    </row>
    <row r="127" spans="1:6" ht="27.6" thickBot="1" x14ac:dyDescent="0.35">
      <c r="A127" s="430" t="s">
        <v>2376</v>
      </c>
      <c r="B127" s="107"/>
      <c r="C127" s="115">
        <v>0.54</v>
      </c>
      <c r="D127" s="107"/>
      <c r="E127" s="107"/>
      <c r="F127" s="107"/>
    </row>
    <row r="128" spans="1:6" ht="27.6" thickBot="1" x14ac:dyDescent="0.35">
      <c r="A128" s="430" t="s">
        <v>2377</v>
      </c>
      <c r="B128" s="107"/>
      <c r="C128" s="115">
        <v>174.49</v>
      </c>
      <c r="D128" s="107"/>
      <c r="E128" s="107"/>
      <c r="F128" s="107"/>
    </row>
    <row r="129" spans="1:6" ht="27.6" thickBot="1" x14ac:dyDescent="0.35">
      <c r="A129" s="430" t="s">
        <v>2378</v>
      </c>
      <c r="B129" s="107"/>
      <c r="C129" s="115">
        <v>14.07</v>
      </c>
      <c r="D129" s="107"/>
      <c r="E129" s="107"/>
      <c r="F129" s="107"/>
    </row>
    <row r="130" spans="1:6" ht="27.6" thickBot="1" x14ac:dyDescent="0.35">
      <c r="A130" s="430" t="s">
        <v>2379</v>
      </c>
      <c r="B130" s="107"/>
      <c r="C130" s="115">
        <v>3.04</v>
      </c>
      <c r="D130" s="107"/>
      <c r="E130" s="107"/>
      <c r="F130" s="107"/>
    </row>
    <row r="131" spans="1:6" ht="27.6" thickBot="1" x14ac:dyDescent="0.35">
      <c r="A131" s="430" t="s">
        <v>2380</v>
      </c>
      <c r="B131" s="107"/>
      <c r="C131" s="115">
        <v>839.76</v>
      </c>
      <c r="D131" s="107"/>
      <c r="E131" s="107"/>
      <c r="F131" s="107"/>
    </row>
    <row r="132" spans="1:6" ht="27.6" thickBot="1" x14ac:dyDescent="0.35">
      <c r="A132" s="430" t="s">
        <v>2381</v>
      </c>
      <c r="B132" s="107"/>
      <c r="C132" s="115">
        <v>67.86</v>
      </c>
      <c r="D132" s="107"/>
      <c r="E132" s="107"/>
      <c r="F132" s="107"/>
    </row>
    <row r="133" spans="1:6" ht="27.6" thickBot="1" x14ac:dyDescent="0.35">
      <c r="A133" s="430" t="s">
        <v>2382</v>
      </c>
      <c r="B133" s="107"/>
      <c r="C133" s="115">
        <v>14.84</v>
      </c>
      <c r="D133" s="107"/>
      <c r="E133" s="107"/>
      <c r="F133" s="107"/>
    </row>
    <row r="134" spans="1:6" ht="27.6" thickBot="1" x14ac:dyDescent="0.35">
      <c r="A134" s="430" t="s">
        <v>2383</v>
      </c>
      <c r="B134" s="107"/>
      <c r="C134" s="115">
        <v>99.52</v>
      </c>
      <c r="D134" s="107"/>
      <c r="E134" s="107"/>
      <c r="F134" s="107"/>
    </row>
    <row r="135" spans="1:6" ht="27.6" thickBot="1" x14ac:dyDescent="0.35">
      <c r="A135" s="430" t="s">
        <v>2384</v>
      </c>
      <c r="B135" s="107"/>
      <c r="C135" s="115">
        <v>8.7899999999999991</v>
      </c>
      <c r="D135" s="107"/>
      <c r="E135" s="107"/>
      <c r="F135" s="107"/>
    </row>
    <row r="136" spans="1:6" ht="27.6" thickBot="1" x14ac:dyDescent="0.35">
      <c r="A136" s="430" t="s">
        <v>2385</v>
      </c>
      <c r="B136" s="107"/>
      <c r="C136" s="115">
        <v>2.7</v>
      </c>
      <c r="D136" s="107"/>
      <c r="E136" s="107"/>
      <c r="F136" s="107"/>
    </row>
    <row r="137" spans="1:6" ht="27.6" thickBot="1" x14ac:dyDescent="0.35">
      <c r="A137" s="430" t="s">
        <v>2386</v>
      </c>
      <c r="B137" s="107"/>
      <c r="C137" s="115">
        <v>48.16</v>
      </c>
      <c r="D137" s="107"/>
      <c r="E137" s="107"/>
      <c r="F137" s="107"/>
    </row>
    <row r="138" spans="1:6" ht="27.6" thickBot="1" x14ac:dyDescent="0.35">
      <c r="A138" s="430" t="s">
        <v>2387</v>
      </c>
      <c r="B138" s="107"/>
      <c r="C138" s="115">
        <v>3.71</v>
      </c>
      <c r="D138" s="107"/>
      <c r="E138" s="107"/>
      <c r="F138" s="107"/>
    </row>
    <row r="139" spans="1:6" ht="27.6" thickBot="1" x14ac:dyDescent="0.35">
      <c r="A139" s="430" t="s">
        <v>2388</v>
      </c>
      <c r="B139" s="107"/>
      <c r="C139" s="115">
        <v>0.62</v>
      </c>
      <c r="D139" s="107"/>
      <c r="E139" s="107"/>
      <c r="F139" s="107"/>
    </row>
    <row r="140" spans="1:6" ht="27.6" thickBot="1" x14ac:dyDescent="0.35">
      <c r="A140" s="430" t="s">
        <v>2389</v>
      </c>
      <c r="B140" s="107"/>
      <c r="C140" s="115">
        <v>711.6</v>
      </c>
      <c r="D140" s="107"/>
      <c r="E140" s="107"/>
      <c r="F140" s="107"/>
    </row>
    <row r="141" spans="1:6" ht="27.6" thickBot="1" x14ac:dyDescent="0.35">
      <c r="A141" s="430" t="s">
        <v>2390</v>
      </c>
      <c r="B141" s="107"/>
      <c r="C141" s="115">
        <v>54.77</v>
      </c>
      <c r="D141" s="107"/>
      <c r="E141" s="107"/>
      <c r="F141" s="107"/>
    </row>
    <row r="142" spans="1:6" ht="27.6" thickBot="1" x14ac:dyDescent="0.35">
      <c r="A142" s="430" t="s">
        <v>2391</v>
      </c>
      <c r="B142" s="107"/>
      <c r="C142" s="115">
        <v>9.17</v>
      </c>
      <c r="D142" s="107"/>
      <c r="E142" s="107"/>
      <c r="F142" s="107"/>
    </row>
    <row r="143" spans="1:6" ht="27.6" thickBot="1" x14ac:dyDescent="0.35">
      <c r="A143" s="430" t="s">
        <v>2392</v>
      </c>
      <c r="B143" s="107"/>
      <c r="C143" s="115">
        <v>501.2</v>
      </c>
      <c r="D143" s="107"/>
      <c r="E143" s="107"/>
      <c r="F143" s="107"/>
    </row>
    <row r="144" spans="1:6" ht="27.6" thickBot="1" x14ac:dyDescent="0.35">
      <c r="A144" s="430" t="s">
        <v>2393</v>
      </c>
      <c r="B144" s="107"/>
      <c r="C144" s="115">
        <v>29.07</v>
      </c>
      <c r="D144" s="107"/>
      <c r="E144" s="107"/>
      <c r="F144" s="107"/>
    </row>
    <row r="145" spans="1:6" ht="27.6" thickBot="1" x14ac:dyDescent="0.35">
      <c r="A145" s="430" t="s">
        <v>2394</v>
      </c>
      <c r="B145" s="107"/>
      <c r="C145" s="113" t="s">
        <v>402</v>
      </c>
      <c r="D145" s="107"/>
      <c r="E145" s="107"/>
      <c r="F145" s="107"/>
    </row>
    <row r="146" spans="1:6" ht="27.6" thickBot="1" x14ac:dyDescent="0.35">
      <c r="A146" s="430" t="s">
        <v>2395</v>
      </c>
      <c r="B146" s="107"/>
      <c r="C146" s="115">
        <v>67.78</v>
      </c>
      <c r="D146" s="107"/>
      <c r="E146" s="107"/>
      <c r="F146" s="107"/>
    </row>
    <row r="147" spans="1:6" ht="15" thickBot="1" x14ac:dyDescent="0.35">
      <c r="A147" s="430" t="s">
        <v>2396</v>
      </c>
      <c r="B147" s="107"/>
      <c r="C147" s="115">
        <v>5.36</v>
      </c>
      <c r="D147" s="107"/>
      <c r="E147" s="107"/>
      <c r="F147" s="107"/>
    </row>
    <row r="148" spans="1:6" ht="27.6" thickBot="1" x14ac:dyDescent="0.35">
      <c r="A148" s="430" t="s">
        <v>2397</v>
      </c>
      <c r="B148" s="107"/>
      <c r="C148" s="115">
        <v>1.05</v>
      </c>
      <c r="D148" s="107"/>
      <c r="E148" s="107"/>
      <c r="F148" s="107"/>
    </row>
    <row r="149" spans="1:6" ht="27.6" thickBot="1" x14ac:dyDescent="0.35">
      <c r="A149" s="430" t="s">
        <v>2398</v>
      </c>
      <c r="B149" s="107"/>
      <c r="C149" s="113" t="s">
        <v>402</v>
      </c>
      <c r="D149" s="107"/>
      <c r="E149" s="107"/>
      <c r="F149" s="107"/>
    </row>
    <row r="150" spans="1:6" ht="27.6" thickBot="1" x14ac:dyDescent="0.35">
      <c r="A150" s="430" t="s">
        <v>2399</v>
      </c>
      <c r="B150" s="107"/>
      <c r="C150" s="113" t="s">
        <v>402</v>
      </c>
      <c r="D150" s="107"/>
      <c r="E150" s="107"/>
      <c r="F150" s="107"/>
    </row>
    <row r="151" spans="1:6" ht="27.6" thickBot="1" x14ac:dyDescent="0.35">
      <c r="A151" s="430" t="s">
        <v>2400</v>
      </c>
      <c r="B151" s="107"/>
      <c r="C151" s="113" t="s">
        <v>402</v>
      </c>
      <c r="D151" s="107"/>
      <c r="E151" s="107"/>
      <c r="F151" s="107"/>
    </row>
    <row r="152" spans="1:6" ht="27.6" thickBot="1" x14ac:dyDescent="0.35">
      <c r="A152" s="430" t="s">
        <v>2401</v>
      </c>
      <c r="B152" s="107"/>
      <c r="C152" s="115">
        <v>402.59</v>
      </c>
      <c r="D152" s="107"/>
      <c r="E152" s="107"/>
      <c r="F152" s="107"/>
    </row>
    <row r="153" spans="1:6" ht="27.6" thickBot="1" x14ac:dyDescent="0.35">
      <c r="A153" s="430" t="s">
        <v>2402</v>
      </c>
      <c r="B153" s="107"/>
      <c r="C153" s="115">
        <v>28.09</v>
      </c>
      <c r="D153" s="107"/>
      <c r="E153" s="107"/>
      <c r="F153" s="107"/>
    </row>
    <row r="154" spans="1:6" ht="27.6" thickBot="1" x14ac:dyDescent="0.35">
      <c r="A154" s="430" t="s">
        <v>2403</v>
      </c>
      <c r="B154" s="107"/>
      <c r="C154" s="115">
        <v>1.56</v>
      </c>
      <c r="D154" s="107"/>
      <c r="E154" s="107"/>
      <c r="F154" s="107"/>
    </row>
    <row r="155" spans="1:6" ht="27.6" thickBot="1" x14ac:dyDescent="0.35">
      <c r="A155" s="430" t="s">
        <v>2404</v>
      </c>
      <c r="B155" s="107"/>
      <c r="C155" s="115">
        <v>14.4</v>
      </c>
      <c r="D155" s="107"/>
      <c r="E155" s="107"/>
      <c r="F155" s="107"/>
    </row>
    <row r="156" spans="1:6" ht="27.6" thickBot="1" x14ac:dyDescent="0.35">
      <c r="A156" s="430" t="s">
        <v>2405</v>
      </c>
      <c r="B156" s="107"/>
      <c r="C156" s="115">
        <v>0.96</v>
      </c>
      <c r="D156" s="107"/>
      <c r="E156" s="107"/>
      <c r="F156" s="107"/>
    </row>
    <row r="157" spans="1:6" ht="27.6" thickBot="1" x14ac:dyDescent="0.35">
      <c r="A157" s="430" t="s">
        <v>2406</v>
      </c>
      <c r="B157" s="107"/>
      <c r="C157" s="113" t="s">
        <v>402</v>
      </c>
      <c r="D157" s="107"/>
      <c r="E157" s="107"/>
      <c r="F157" s="107"/>
    </row>
    <row r="158" spans="1:6" ht="27.6" thickBot="1" x14ac:dyDescent="0.35">
      <c r="A158" s="430" t="s">
        <v>2407</v>
      </c>
      <c r="B158" s="107"/>
      <c r="C158" s="115">
        <v>46.11</v>
      </c>
      <c r="D158" s="107"/>
      <c r="E158" s="107"/>
      <c r="F158" s="107"/>
    </row>
    <row r="159" spans="1:6" ht="27.6" thickBot="1" x14ac:dyDescent="0.35">
      <c r="A159" s="430" t="s">
        <v>2408</v>
      </c>
      <c r="B159" s="107"/>
      <c r="C159" s="115">
        <v>5.27</v>
      </c>
      <c r="D159" s="107"/>
      <c r="E159" s="107"/>
      <c r="F159" s="107"/>
    </row>
    <row r="160" spans="1:6" ht="27.6" thickBot="1" x14ac:dyDescent="0.35">
      <c r="A160" s="430" t="s">
        <v>2409</v>
      </c>
      <c r="B160" s="107"/>
      <c r="C160" s="115">
        <v>2.74</v>
      </c>
      <c r="D160" s="107"/>
      <c r="E160" s="107"/>
      <c r="F160" s="107"/>
    </row>
    <row r="161" spans="1:6" ht="27.6" thickBot="1" x14ac:dyDescent="0.35">
      <c r="A161" s="430" t="s">
        <v>2410</v>
      </c>
      <c r="B161" s="107"/>
      <c r="C161" s="115">
        <v>52.28</v>
      </c>
      <c r="D161" s="107"/>
      <c r="E161" s="107"/>
      <c r="F161" s="107"/>
    </row>
    <row r="162" spans="1:6" ht="27.6" thickBot="1" x14ac:dyDescent="0.35">
      <c r="A162" s="430" t="s">
        <v>2411</v>
      </c>
      <c r="B162" s="107"/>
      <c r="C162" s="115">
        <v>6.86</v>
      </c>
      <c r="D162" s="107"/>
      <c r="E162" s="107"/>
      <c r="F162" s="107"/>
    </row>
    <row r="163" spans="1:6" ht="27.6" thickBot="1" x14ac:dyDescent="0.35">
      <c r="A163" s="430" t="s">
        <v>2412</v>
      </c>
      <c r="B163" s="107"/>
      <c r="C163" s="115">
        <v>4.22</v>
      </c>
      <c r="D163" s="107"/>
      <c r="E163" s="107"/>
      <c r="F163" s="107"/>
    </row>
    <row r="164" spans="1:6" ht="27.6" thickBot="1" x14ac:dyDescent="0.35">
      <c r="A164" s="430" t="s">
        <v>2413</v>
      </c>
      <c r="B164" s="107"/>
      <c r="C164" s="115">
        <v>376.91</v>
      </c>
      <c r="D164" s="107"/>
      <c r="E164" s="107"/>
      <c r="F164" s="107"/>
    </row>
    <row r="165" spans="1:6" ht="27.6" thickBot="1" x14ac:dyDescent="0.35">
      <c r="A165" s="430" t="s">
        <v>2414</v>
      </c>
      <c r="B165" s="107"/>
      <c r="C165" s="115">
        <v>27.49</v>
      </c>
      <c r="D165" s="107"/>
      <c r="E165" s="107"/>
      <c r="F165" s="107"/>
    </row>
    <row r="166" spans="1:6" ht="27.6" thickBot="1" x14ac:dyDescent="0.35">
      <c r="A166" s="430" t="s">
        <v>2415</v>
      </c>
      <c r="B166" s="107"/>
      <c r="C166" s="115">
        <v>2.95</v>
      </c>
      <c r="D166" s="107"/>
      <c r="E166" s="107"/>
      <c r="F166" s="107"/>
    </row>
    <row r="167" spans="1:6" ht="27.6" thickBot="1" x14ac:dyDescent="0.35">
      <c r="A167" s="430" t="s">
        <v>2416</v>
      </c>
      <c r="B167" s="107"/>
      <c r="C167" s="115">
        <v>1256.0999999999999</v>
      </c>
      <c r="D167" s="107"/>
      <c r="E167" s="107"/>
      <c r="F167" s="107"/>
    </row>
    <row r="168" spans="1:6" ht="27.6" thickBot="1" x14ac:dyDescent="0.35">
      <c r="A168" s="430" t="s">
        <v>2417</v>
      </c>
      <c r="B168" s="107"/>
      <c r="C168" s="115">
        <v>92.24</v>
      </c>
      <c r="D168" s="107"/>
      <c r="E168" s="107"/>
      <c r="F168" s="107"/>
    </row>
    <row r="169" spans="1:6" ht="27.6" thickBot="1" x14ac:dyDescent="0.35">
      <c r="A169" s="430" t="s">
        <v>2418</v>
      </c>
      <c r="B169" s="107"/>
      <c r="C169" s="115">
        <v>10.62</v>
      </c>
      <c r="D169" s="107"/>
      <c r="E169" s="107"/>
      <c r="F169" s="107"/>
    </row>
    <row r="170" spans="1:6" ht="27.6" thickBot="1" x14ac:dyDescent="0.35">
      <c r="A170" s="430" t="s">
        <v>2419</v>
      </c>
      <c r="B170" s="107"/>
      <c r="C170" s="115">
        <v>389.14</v>
      </c>
      <c r="D170" s="107"/>
      <c r="E170" s="107"/>
      <c r="F170" s="107"/>
    </row>
    <row r="171" spans="1:6" ht="27.6" thickBot="1" x14ac:dyDescent="0.35">
      <c r="A171" s="430" t="s">
        <v>2420</v>
      </c>
      <c r="B171" s="107"/>
      <c r="C171" s="115">
        <v>29.54</v>
      </c>
      <c r="D171" s="107"/>
      <c r="E171" s="107"/>
      <c r="F171" s="107"/>
    </row>
    <row r="172" spans="1:6" ht="27.6" thickBot="1" x14ac:dyDescent="0.35">
      <c r="A172" s="430" t="s">
        <v>2421</v>
      </c>
      <c r="B172" s="107"/>
      <c r="C172" s="115">
        <v>4.5</v>
      </c>
      <c r="D172" s="107"/>
      <c r="E172" s="107"/>
      <c r="F172" s="107"/>
    </row>
    <row r="173" spans="1:6" ht="27.6" thickBot="1" x14ac:dyDescent="0.35">
      <c r="A173" s="430" t="s">
        <v>2422</v>
      </c>
      <c r="B173" s="107"/>
      <c r="C173" s="115">
        <v>1146.22</v>
      </c>
      <c r="D173" s="107"/>
      <c r="E173" s="107"/>
      <c r="F173" s="107"/>
    </row>
    <row r="174" spans="1:6" ht="27.6" thickBot="1" x14ac:dyDescent="0.35">
      <c r="A174" s="430" t="s">
        <v>2423</v>
      </c>
      <c r="B174" s="107"/>
      <c r="C174" s="115">
        <v>96.21</v>
      </c>
      <c r="D174" s="107"/>
      <c r="E174" s="107"/>
      <c r="F174" s="107"/>
    </row>
    <row r="175" spans="1:6" ht="27.6" thickBot="1" x14ac:dyDescent="0.35">
      <c r="A175" s="430" t="s">
        <v>2424</v>
      </c>
      <c r="B175" s="107"/>
      <c r="C175" s="115">
        <v>24.75</v>
      </c>
      <c r="D175" s="107"/>
      <c r="E175" s="107"/>
      <c r="F175" s="107"/>
    </row>
    <row r="176" spans="1:6" ht="15" thickBot="1" x14ac:dyDescent="0.35">
      <c r="A176" s="430" t="s">
        <v>2425</v>
      </c>
      <c r="B176" s="107"/>
      <c r="C176" s="115">
        <v>1764.78</v>
      </c>
      <c r="D176" s="107"/>
      <c r="E176" s="107"/>
      <c r="F176" s="107"/>
    </row>
    <row r="177" spans="1:6" ht="15" thickBot="1" x14ac:dyDescent="0.35">
      <c r="A177" s="430" t="s">
        <v>2426</v>
      </c>
      <c r="B177" s="107"/>
      <c r="C177" s="115">
        <v>137.61000000000001</v>
      </c>
      <c r="D177" s="107"/>
      <c r="E177" s="107"/>
      <c r="F177" s="107"/>
    </row>
    <row r="178" spans="1:6" ht="15" thickBot="1" x14ac:dyDescent="0.35">
      <c r="A178" s="430" t="s">
        <v>2427</v>
      </c>
      <c r="B178" s="107"/>
      <c r="C178" s="115">
        <v>24.94</v>
      </c>
      <c r="D178" s="107"/>
      <c r="E178" s="107"/>
      <c r="F178" s="107"/>
    </row>
    <row r="179" spans="1:6" ht="15" thickBot="1" x14ac:dyDescent="0.35">
      <c r="A179" s="430" t="s">
        <v>2428</v>
      </c>
      <c r="B179" s="107"/>
      <c r="C179" s="115">
        <v>539.74</v>
      </c>
      <c r="D179" s="107"/>
      <c r="E179" s="107"/>
      <c r="F179" s="107"/>
    </row>
    <row r="180" spans="1:6" ht="15" thickBot="1" x14ac:dyDescent="0.35">
      <c r="A180" s="430" t="s">
        <v>2429</v>
      </c>
      <c r="B180" s="107"/>
      <c r="C180" s="115">
        <v>37.299999999999997</v>
      </c>
      <c r="D180" s="107"/>
      <c r="E180" s="107"/>
      <c r="F180" s="107"/>
    </row>
    <row r="181" spans="1:6" ht="15" thickBot="1" x14ac:dyDescent="0.35">
      <c r="A181" s="430" t="s">
        <v>2430</v>
      </c>
      <c r="B181" s="107"/>
      <c r="C181" s="115">
        <v>1.65</v>
      </c>
      <c r="D181" s="107"/>
      <c r="E181" s="107"/>
      <c r="F181" s="107"/>
    </row>
    <row r="182" spans="1:6" ht="27.6" thickBot="1" x14ac:dyDescent="0.35">
      <c r="A182" s="430" t="s">
        <v>2431</v>
      </c>
      <c r="B182" s="107"/>
      <c r="C182" s="115">
        <v>18.059999999999999</v>
      </c>
      <c r="D182" s="107"/>
      <c r="E182" s="107"/>
      <c r="F182" s="107"/>
    </row>
    <row r="183" spans="1:6" ht="27.6" thickBot="1" x14ac:dyDescent="0.35">
      <c r="A183" s="430" t="s">
        <v>2432</v>
      </c>
      <c r="B183" s="107"/>
      <c r="C183" s="115">
        <v>2.17</v>
      </c>
      <c r="D183" s="107"/>
      <c r="E183" s="107"/>
      <c r="F183" s="107"/>
    </row>
    <row r="184" spans="1:6" ht="27.6" thickBot="1" x14ac:dyDescent="0.35">
      <c r="A184" s="430" t="s">
        <v>2433</v>
      </c>
      <c r="B184" s="107"/>
      <c r="C184" s="115">
        <v>1.21</v>
      </c>
      <c r="D184" s="107"/>
      <c r="E184" s="107"/>
      <c r="F184" s="107"/>
    </row>
    <row r="185" spans="1:6" ht="27.6" thickBot="1" x14ac:dyDescent="0.35">
      <c r="A185" s="430" t="s">
        <v>2434</v>
      </c>
      <c r="B185" s="107"/>
      <c r="C185" s="113" t="s">
        <v>402</v>
      </c>
      <c r="D185" s="107"/>
      <c r="E185" s="107"/>
      <c r="F185" s="107"/>
    </row>
    <row r="186" spans="1:6" ht="27.6" thickBot="1" x14ac:dyDescent="0.35">
      <c r="A186" s="430" t="s">
        <v>2435</v>
      </c>
      <c r="B186" s="107"/>
      <c r="C186" s="113" t="s">
        <v>402</v>
      </c>
      <c r="D186" s="107"/>
      <c r="E186" s="107"/>
      <c r="F186" s="107"/>
    </row>
    <row r="187" spans="1:6" ht="27.6" thickBot="1" x14ac:dyDescent="0.35">
      <c r="A187" s="430" t="s">
        <v>2436</v>
      </c>
      <c r="B187" s="107"/>
      <c r="C187" s="113" t="s">
        <v>402</v>
      </c>
      <c r="D187" s="107"/>
      <c r="E187" s="107"/>
      <c r="F187" s="107"/>
    </row>
    <row r="188" spans="1:6" ht="27.6" thickBot="1" x14ac:dyDescent="0.35">
      <c r="A188" s="430" t="s">
        <v>2437</v>
      </c>
      <c r="B188" s="107"/>
      <c r="C188" s="113" t="s">
        <v>402</v>
      </c>
      <c r="D188" s="107"/>
      <c r="E188" s="107"/>
      <c r="F188" s="107"/>
    </row>
    <row r="189" spans="1:6" ht="27.6" thickBot="1" x14ac:dyDescent="0.35">
      <c r="A189" s="430" t="s">
        <v>2438</v>
      </c>
      <c r="B189" s="107"/>
      <c r="C189" s="113" t="s">
        <v>402</v>
      </c>
      <c r="D189" s="107"/>
      <c r="E189" s="107"/>
      <c r="F189" s="107"/>
    </row>
    <row r="190" spans="1:6" ht="27.6" thickBot="1" x14ac:dyDescent="0.35">
      <c r="A190" s="430" t="s">
        <v>2439</v>
      </c>
      <c r="B190" s="107"/>
      <c r="C190" s="113" t="s">
        <v>402</v>
      </c>
      <c r="D190" s="107"/>
      <c r="E190" s="107"/>
      <c r="F190" s="107"/>
    </row>
    <row r="191" spans="1:6" ht="27.6" thickBot="1" x14ac:dyDescent="0.35">
      <c r="A191" s="430" t="s">
        <v>2440</v>
      </c>
      <c r="B191" s="107"/>
      <c r="C191" s="115">
        <v>60.93</v>
      </c>
      <c r="D191" s="107"/>
      <c r="E191" s="107"/>
      <c r="F191" s="107"/>
    </row>
    <row r="192" spans="1:6" ht="27.6" thickBot="1" x14ac:dyDescent="0.35">
      <c r="A192" s="430" t="s">
        <v>2441</v>
      </c>
      <c r="B192" s="107"/>
      <c r="C192" s="115">
        <v>6.77</v>
      </c>
      <c r="D192" s="107"/>
      <c r="E192" s="107"/>
      <c r="F192" s="107"/>
    </row>
    <row r="193" spans="1:6" ht="27.6" thickBot="1" x14ac:dyDescent="0.35">
      <c r="A193" s="430" t="s">
        <v>2442</v>
      </c>
      <c r="B193" s="107"/>
      <c r="C193" s="115">
        <v>3.39</v>
      </c>
      <c r="D193" s="107"/>
      <c r="E193" s="107"/>
      <c r="F193" s="107"/>
    </row>
    <row r="194" spans="1:6" ht="27.6" thickBot="1" x14ac:dyDescent="0.35">
      <c r="A194" s="430" t="s">
        <v>2443</v>
      </c>
      <c r="B194" s="107"/>
      <c r="C194" s="115">
        <v>489.83</v>
      </c>
      <c r="D194" s="107"/>
      <c r="E194" s="107"/>
      <c r="F194" s="107"/>
    </row>
    <row r="195" spans="1:6" ht="15" thickBot="1" x14ac:dyDescent="0.35">
      <c r="A195" s="430" t="s">
        <v>2444</v>
      </c>
      <c r="B195" s="107"/>
      <c r="C195" s="115">
        <v>51.46</v>
      </c>
      <c r="D195" s="107"/>
      <c r="E195" s="107"/>
      <c r="F195" s="107"/>
    </row>
    <row r="196" spans="1:6" ht="15" thickBot="1" x14ac:dyDescent="0.35">
      <c r="A196" s="430" t="s">
        <v>2445</v>
      </c>
      <c r="B196" s="107"/>
      <c r="C196" s="115">
        <v>23.51</v>
      </c>
      <c r="D196" s="107"/>
      <c r="E196" s="107"/>
      <c r="F196" s="107"/>
    </row>
    <row r="197" spans="1:6" ht="15" thickBot="1" x14ac:dyDescent="0.35">
      <c r="A197" s="430" t="s">
        <v>2446</v>
      </c>
      <c r="B197" s="107"/>
      <c r="C197" s="115">
        <v>171.59</v>
      </c>
      <c r="D197" s="107"/>
      <c r="E197" s="107"/>
      <c r="F197" s="107"/>
    </row>
    <row r="198" spans="1:6" ht="15" thickBot="1" x14ac:dyDescent="0.35">
      <c r="A198" s="430" t="s">
        <v>2447</v>
      </c>
      <c r="B198" s="107"/>
      <c r="C198" s="115">
        <v>17.02</v>
      </c>
      <c r="D198" s="107"/>
      <c r="E198" s="107"/>
      <c r="F198" s="107"/>
    </row>
    <row r="199" spans="1:6" ht="15" thickBot="1" x14ac:dyDescent="0.35">
      <c r="A199" s="430" t="s">
        <v>2448</v>
      </c>
      <c r="B199" s="107"/>
      <c r="C199" s="115">
        <v>6.98</v>
      </c>
      <c r="D199" s="107"/>
      <c r="E199" s="107"/>
      <c r="F199" s="107"/>
    </row>
    <row r="200" spans="1:6" ht="27.6" thickBot="1" x14ac:dyDescent="0.35">
      <c r="A200" s="430" t="s">
        <v>2449</v>
      </c>
      <c r="B200" s="107"/>
      <c r="C200" s="113" t="s">
        <v>402</v>
      </c>
      <c r="D200" s="107"/>
      <c r="E200" s="107"/>
      <c r="F200" s="107"/>
    </row>
    <row r="201" spans="1:6" ht="27.6" thickBot="1" x14ac:dyDescent="0.35">
      <c r="A201" s="430" t="s">
        <v>2450</v>
      </c>
      <c r="B201" s="107"/>
      <c r="C201" s="113" t="s">
        <v>402</v>
      </c>
      <c r="D201" s="107"/>
      <c r="E201" s="107"/>
      <c r="F201" s="107"/>
    </row>
    <row r="202" spans="1:6" ht="27.6" thickBot="1" x14ac:dyDescent="0.35">
      <c r="A202" s="430" t="s">
        <v>2451</v>
      </c>
      <c r="B202" s="107"/>
      <c r="C202" s="113" t="s">
        <v>402</v>
      </c>
      <c r="D202" s="107"/>
      <c r="E202" s="107"/>
      <c r="F202" s="107"/>
    </row>
    <row r="203" spans="1:6" ht="27.6" thickBot="1" x14ac:dyDescent="0.35">
      <c r="A203" s="430" t="s">
        <v>2452</v>
      </c>
      <c r="B203" s="107"/>
      <c r="C203" s="113" t="s">
        <v>402</v>
      </c>
      <c r="D203" s="107"/>
      <c r="E203" s="107"/>
      <c r="F203" s="107"/>
    </row>
    <row r="204" spans="1:6" ht="27.6" thickBot="1" x14ac:dyDescent="0.35">
      <c r="A204" s="430" t="s">
        <v>2453</v>
      </c>
      <c r="B204" s="107"/>
      <c r="C204" s="113" t="s">
        <v>402</v>
      </c>
      <c r="D204" s="107"/>
      <c r="E204" s="107"/>
      <c r="F204" s="107"/>
    </row>
    <row r="205" spans="1:6" ht="27.6" thickBot="1" x14ac:dyDescent="0.35">
      <c r="A205" s="430" t="s">
        <v>2454</v>
      </c>
      <c r="B205" s="107"/>
      <c r="C205" s="115">
        <v>2.95</v>
      </c>
      <c r="D205" s="107"/>
      <c r="E205" s="107"/>
      <c r="F205" s="107"/>
    </row>
    <row r="206" spans="1:6" ht="15" thickBot="1" x14ac:dyDescent="0.35">
      <c r="A206" s="430" t="s">
        <v>2455</v>
      </c>
      <c r="B206" s="107"/>
      <c r="C206" s="115">
        <v>30.69</v>
      </c>
      <c r="D206" s="107"/>
      <c r="E206" s="107"/>
      <c r="F206" s="107"/>
    </row>
    <row r="207" spans="1:6" ht="15" thickBot="1" x14ac:dyDescent="0.35">
      <c r="A207" s="430" t="s">
        <v>2456</v>
      </c>
      <c r="B207" s="107"/>
      <c r="C207" s="115">
        <v>3.8</v>
      </c>
      <c r="D207" s="107"/>
      <c r="E207" s="107"/>
      <c r="F207" s="107"/>
    </row>
    <row r="208" spans="1:6" ht="15" thickBot="1" x14ac:dyDescent="0.35">
      <c r="A208" s="430" t="s">
        <v>2457</v>
      </c>
      <c r="B208" s="107"/>
      <c r="C208" s="115">
        <v>2.2000000000000002</v>
      </c>
      <c r="D208" s="107"/>
      <c r="E208" s="107"/>
      <c r="F208" s="107"/>
    </row>
    <row r="209" spans="1:6" ht="15" thickBot="1" x14ac:dyDescent="0.35">
      <c r="A209" s="430" t="s">
        <v>2084</v>
      </c>
      <c r="B209" s="107"/>
      <c r="C209" s="113" t="s">
        <v>402</v>
      </c>
      <c r="D209" s="107"/>
      <c r="E209" s="107"/>
      <c r="F209" s="107"/>
    </row>
    <row r="210" spans="1:6" ht="27.6" thickBot="1" x14ac:dyDescent="0.35">
      <c r="A210" s="430" t="s">
        <v>2085</v>
      </c>
      <c r="B210" s="431" t="s">
        <v>1741</v>
      </c>
      <c r="C210" s="115">
        <v>4176.95</v>
      </c>
      <c r="D210" s="434" t="s">
        <v>401</v>
      </c>
      <c r="E210" s="113">
        <v>75999221104</v>
      </c>
      <c r="F210" s="107"/>
    </row>
    <row r="211" spans="1:6" ht="27.6" thickBot="1" x14ac:dyDescent="0.35">
      <c r="A211" s="430" t="s">
        <v>2086</v>
      </c>
      <c r="B211" s="431" t="s">
        <v>1741</v>
      </c>
      <c r="C211" s="115">
        <v>152.16999999999999</v>
      </c>
      <c r="D211" s="434" t="s">
        <v>401</v>
      </c>
      <c r="E211" s="113">
        <v>75999221104</v>
      </c>
      <c r="F211" s="107"/>
    </row>
    <row r="212" spans="1:6" ht="15" thickBot="1" x14ac:dyDescent="0.35">
      <c r="A212" s="430" t="s">
        <v>2087</v>
      </c>
      <c r="B212" s="107"/>
      <c r="C212" s="113" t="s">
        <v>402</v>
      </c>
      <c r="D212" s="107"/>
      <c r="E212" s="107"/>
      <c r="F212" s="107"/>
    </row>
    <row r="213" spans="1:6" ht="15" thickBot="1" x14ac:dyDescent="0.35">
      <c r="A213" s="430" t="s">
        <v>2088</v>
      </c>
      <c r="B213" s="107"/>
      <c r="C213" s="113" t="s">
        <v>402</v>
      </c>
      <c r="D213" s="107"/>
      <c r="E213" s="107"/>
      <c r="F213" s="107"/>
    </row>
    <row r="214" spans="1:6" ht="15" thickBot="1" x14ac:dyDescent="0.35">
      <c r="A214" s="430" t="s">
        <v>2089</v>
      </c>
      <c r="B214" s="107"/>
      <c r="C214" s="115">
        <v>8.94</v>
      </c>
      <c r="D214" s="107"/>
      <c r="E214" s="107"/>
      <c r="F214" s="107"/>
    </row>
    <row r="215" spans="1:6" ht="15" thickBot="1" x14ac:dyDescent="0.35">
      <c r="A215" s="430" t="s">
        <v>2458</v>
      </c>
      <c r="B215" s="107"/>
      <c r="C215" s="115">
        <v>19.920000000000002</v>
      </c>
      <c r="D215" s="107"/>
      <c r="E215" s="107"/>
      <c r="F215" s="107"/>
    </row>
    <row r="216" spans="1:6" ht="15" thickBot="1" x14ac:dyDescent="0.35">
      <c r="A216" s="430" t="s">
        <v>2459</v>
      </c>
      <c r="B216" s="107"/>
      <c r="C216" s="115">
        <v>1.99</v>
      </c>
      <c r="D216" s="107"/>
      <c r="E216" s="107"/>
      <c r="F216" s="107"/>
    </row>
    <row r="217" spans="1:6" ht="15" thickBot="1" x14ac:dyDescent="0.35">
      <c r="A217" s="430" t="s">
        <v>2460</v>
      </c>
      <c r="B217" s="107"/>
      <c r="C217" s="115">
        <v>0.82</v>
      </c>
      <c r="D217" s="107"/>
      <c r="E217" s="107"/>
      <c r="F217" s="107"/>
    </row>
    <row r="218" spans="1:6" ht="15" thickBot="1" x14ac:dyDescent="0.35">
      <c r="A218" s="430" t="s">
        <v>2090</v>
      </c>
      <c r="B218" s="431" t="s">
        <v>1744</v>
      </c>
      <c r="C218" s="115">
        <v>11.45</v>
      </c>
      <c r="D218" s="436" t="s">
        <v>399</v>
      </c>
      <c r="E218" s="113" t="s">
        <v>1745</v>
      </c>
      <c r="F218" s="107"/>
    </row>
    <row r="219" spans="1:6" ht="15" thickBot="1" x14ac:dyDescent="0.35">
      <c r="A219" s="430" t="s">
        <v>2091</v>
      </c>
      <c r="B219" s="431" t="s">
        <v>1747</v>
      </c>
      <c r="C219" s="115">
        <v>173.5</v>
      </c>
      <c r="D219" s="434" t="s">
        <v>401</v>
      </c>
      <c r="E219" s="113">
        <v>75999198108</v>
      </c>
      <c r="F219" s="107"/>
    </row>
    <row r="220" spans="1:6" ht="15" thickBot="1" x14ac:dyDescent="0.35">
      <c r="A220" s="430" t="s">
        <v>2092</v>
      </c>
      <c r="B220" s="431" t="s">
        <v>848</v>
      </c>
      <c r="C220" s="113" t="s">
        <v>402</v>
      </c>
      <c r="D220" s="434" t="s">
        <v>401</v>
      </c>
      <c r="E220" s="113">
        <v>75999221104</v>
      </c>
      <c r="F220" s="107"/>
    </row>
    <row r="221" spans="1:6" ht="15" thickBot="1" x14ac:dyDescent="0.35">
      <c r="A221" s="430" t="s">
        <v>2461</v>
      </c>
      <c r="B221" s="107"/>
      <c r="C221" s="115">
        <v>768.54</v>
      </c>
      <c r="D221" s="107"/>
      <c r="E221" s="107"/>
      <c r="F221" s="107"/>
    </row>
    <row r="222" spans="1:6" ht="15" thickBot="1" x14ac:dyDescent="0.35">
      <c r="A222" s="430" t="s">
        <v>2462</v>
      </c>
      <c r="B222" s="107"/>
      <c r="C222" s="115">
        <v>78.73</v>
      </c>
      <c r="D222" s="107"/>
      <c r="E222" s="107"/>
      <c r="F222" s="107"/>
    </row>
    <row r="223" spans="1:6" ht="15" thickBot="1" x14ac:dyDescent="0.35">
      <c r="A223" s="430" t="s">
        <v>2463</v>
      </c>
      <c r="B223" s="107"/>
      <c r="C223" s="115">
        <v>34.36</v>
      </c>
      <c r="D223" s="107"/>
      <c r="E223" s="107"/>
      <c r="F223" s="107"/>
    </row>
    <row r="224" spans="1:6" ht="15" thickBot="1" x14ac:dyDescent="0.35">
      <c r="A224" s="430" t="s">
        <v>41</v>
      </c>
      <c r="B224" s="431" t="s">
        <v>65</v>
      </c>
      <c r="C224" s="115">
        <v>1921.19</v>
      </c>
      <c r="D224" s="433" t="s">
        <v>417</v>
      </c>
      <c r="E224" s="107"/>
      <c r="F224" s="107"/>
    </row>
    <row r="225" spans="1:6" ht="15" thickBot="1" x14ac:dyDescent="0.35">
      <c r="A225" s="430" t="s">
        <v>2093</v>
      </c>
      <c r="B225" s="107"/>
      <c r="C225" s="113" t="s">
        <v>402</v>
      </c>
      <c r="D225" s="107"/>
      <c r="E225" s="107"/>
      <c r="F225" s="107"/>
    </row>
    <row r="226" spans="1:6" ht="15" thickBot="1" x14ac:dyDescent="0.35">
      <c r="A226" s="430" t="s">
        <v>2094</v>
      </c>
      <c r="B226" s="107"/>
      <c r="C226" s="115">
        <v>233.53</v>
      </c>
      <c r="D226" s="107"/>
      <c r="E226" s="107"/>
      <c r="F226" s="107"/>
    </row>
    <row r="227" spans="1:6" ht="15" thickBot="1" x14ac:dyDescent="0.35">
      <c r="A227" s="430" t="s">
        <v>2095</v>
      </c>
      <c r="B227" s="431" t="s">
        <v>856</v>
      </c>
      <c r="C227" s="115">
        <v>8.18</v>
      </c>
      <c r="D227" s="107"/>
      <c r="E227" s="107"/>
      <c r="F227" s="107"/>
    </row>
    <row r="228" spans="1:6" ht="15" thickBot="1" x14ac:dyDescent="0.35">
      <c r="A228" s="430" t="s">
        <v>2096</v>
      </c>
      <c r="B228" s="107"/>
      <c r="C228" s="113" t="s">
        <v>402</v>
      </c>
      <c r="D228" s="107"/>
      <c r="E228" s="107"/>
      <c r="F228" s="107"/>
    </row>
    <row r="229" spans="1:6" ht="15" thickBot="1" x14ac:dyDescent="0.35">
      <c r="A229" s="430" t="s">
        <v>2097</v>
      </c>
      <c r="B229" s="107"/>
      <c r="C229" s="115">
        <v>42.49</v>
      </c>
      <c r="D229" s="107"/>
      <c r="E229" s="107"/>
      <c r="F229" s="107"/>
    </row>
    <row r="230" spans="1:6" ht="15" thickBot="1" x14ac:dyDescent="0.35">
      <c r="A230" s="430" t="s">
        <v>2098</v>
      </c>
      <c r="B230" s="107"/>
      <c r="C230" s="115">
        <v>1.24</v>
      </c>
      <c r="D230" s="107"/>
      <c r="E230" s="107"/>
      <c r="F230" s="107"/>
    </row>
    <row r="231" spans="1:6" ht="27.6" thickBot="1" x14ac:dyDescent="0.35">
      <c r="A231" s="430" t="s">
        <v>2023</v>
      </c>
      <c r="B231" s="107"/>
      <c r="C231" s="115">
        <v>1428.66</v>
      </c>
      <c r="D231" s="107"/>
      <c r="E231" s="107"/>
      <c r="F231" s="107"/>
    </row>
    <row r="232" spans="1:6" ht="27.6" thickBot="1" x14ac:dyDescent="0.35">
      <c r="A232" s="430" t="s">
        <v>2464</v>
      </c>
      <c r="B232" s="107"/>
      <c r="C232" s="115">
        <v>165.64</v>
      </c>
      <c r="D232" s="107"/>
      <c r="E232" s="107"/>
      <c r="F232" s="107"/>
    </row>
    <row r="233" spans="1:6" ht="27.6" thickBot="1" x14ac:dyDescent="0.35">
      <c r="A233" s="430" t="s">
        <v>2465</v>
      </c>
      <c r="B233" s="107"/>
      <c r="C233" s="115">
        <v>16.2</v>
      </c>
      <c r="D233" s="107"/>
      <c r="E233" s="107"/>
      <c r="F233" s="107"/>
    </row>
    <row r="234" spans="1:6" ht="27.6" thickBot="1" x14ac:dyDescent="0.35">
      <c r="A234" s="430" t="s">
        <v>2466</v>
      </c>
      <c r="B234" s="107"/>
      <c r="C234" s="115">
        <v>6.45</v>
      </c>
      <c r="D234" s="107"/>
      <c r="E234" s="107"/>
      <c r="F234" s="107"/>
    </row>
    <row r="235" spans="1:6" ht="15" thickBot="1" x14ac:dyDescent="0.35">
      <c r="A235" s="430" t="s">
        <v>2099</v>
      </c>
      <c r="B235" s="431" t="s">
        <v>1742</v>
      </c>
      <c r="C235" s="115">
        <v>94265.35</v>
      </c>
      <c r="D235" s="107"/>
      <c r="E235" s="107"/>
      <c r="F235" s="107"/>
    </row>
    <row r="236" spans="1:6" ht="40.799999999999997" thickBot="1" x14ac:dyDescent="0.35">
      <c r="A236" s="430" t="s">
        <v>2467</v>
      </c>
      <c r="B236" s="107"/>
      <c r="C236" s="113" t="s">
        <v>402</v>
      </c>
      <c r="D236" s="107"/>
      <c r="E236" s="107"/>
      <c r="F236" s="107"/>
    </row>
    <row r="237" spans="1:6" ht="27.6" thickBot="1" x14ac:dyDescent="0.35">
      <c r="A237" s="430" t="s">
        <v>2468</v>
      </c>
      <c r="B237" s="107"/>
      <c r="C237" s="113" t="s">
        <v>402</v>
      </c>
      <c r="D237" s="107"/>
      <c r="E237" s="107"/>
      <c r="F237" s="107"/>
    </row>
    <row r="238" spans="1:6" ht="27.6" thickBot="1" x14ac:dyDescent="0.35">
      <c r="A238" s="430" t="s">
        <v>2469</v>
      </c>
      <c r="B238" s="107"/>
      <c r="C238" s="113" t="s">
        <v>402</v>
      </c>
      <c r="D238" s="107"/>
      <c r="E238" s="107"/>
      <c r="F238" s="107"/>
    </row>
    <row r="239" spans="1:6" ht="27.6" thickBot="1" x14ac:dyDescent="0.35">
      <c r="A239" s="430" t="s">
        <v>2470</v>
      </c>
      <c r="B239" s="107"/>
      <c r="C239" s="113" t="s">
        <v>402</v>
      </c>
      <c r="D239" s="107"/>
      <c r="E239" s="107"/>
      <c r="F239" s="107"/>
    </row>
    <row r="240" spans="1:6" ht="27.6" thickBot="1" x14ac:dyDescent="0.35">
      <c r="A240" s="430" t="s">
        <v>2471</v>
      </c>
      <c r="B240" s="107"/>
      <c r="C240" s="113" t="s">
        <v>402</v>
      </c>
      <c r="D240" s="107"/>
      <c r="E240" s="107"/>
      <c r="F240" s="107"/>
    </row>
    <row r="241" spans="1:6" ht="27.6" thickBot="1" x14ac:dyDescent="0.35">
      <c r="A241" s="430" t="s">
        <v>2472</v>
      </c>
      <c r="B241" s="107"/>
      <c r="C241" s="115">
        <v>0.01</v>
      </c>
      <c r="D241" s="107"/>
      <c r="E241" s="107"/>
      <c r="F241" s="107"/>
    </row>
    <row r="242" spans="1:6" ht="15" thickBot="1" x14ac:dyDescent="0.35">
      <c r="A242" s="430" t="s">
        <v>2100</v>
      </c>
      <c r="B242" s="107"/>
      <c r="C242" s="113" t="s">
        <v>402</v>
      </c>
      <c r="D242" s="107"/>
      <c r="E242" s="107"/>
      <c r="F242" s="107"/>
    </row>
    <row r="243" spans="1:6" ht="15" thickBot="1" x14ac:dyDescent="0.35">
      <c r="A243" s="430" t="s">
        <v>2101</v>
      </c>
      <c r="B243" s="107"/>
      <c r="C243" s="113" t="s">
        <v>402</v>
      </c>
      <c r="D243" s="107"/>
      <c r="E243" s="107"/>
      <c r="F243" s="107"/>
    </row>
    <row r="244" spans="1:6" ht="15" thickBot="1" x14ac:dyDescent="0.35">
      <c r="A244" s="430" t="s">
        <v>2102</v>
      </c>
      <c r="B244" s="431" t="s">
        <v>2473</v>
      </c>
      <c r="C244" s="115">
        <v>978.19</v>
      </c>
      <c r="D244" s="107"/>
      <c r="E244" s="107"/>
      <c r="F244" s="107"/>
    </row>
    <row r="245" spans="1:6" ht="27.6" thickBot="1" x14ac:dyDescent="0.35">
      <c r="A245" s="430" t="s">
        <v>2103</v>
      </c>
      <c r="B245" s="107"/>
      <c r="C245" s="115">
        <v>1.65</v>
      </c>
      <c r="D245" s="107"/>
      <c r="E245" s="107"/>
      <c r="F245" s="107"/>
    </row>
    <row r="246" spans="1:6" ht="27.6" thickBot="1" x14ac:dyDescent="0.35">
      <c r="A246" s="430" t="s">
        <v>2104</v>
      </c>
      <c r="B246" s="431" t="s">
        <v>1747</v>
      </c>
      <c r="C246" s="115">
        <v>24.75</v>
      </c>
      <c r="D246" s="434" t="s">
        <v>401</v>
      </c>
      <c r="E246" s="113">
        <v>75999198108</v>
      </c>
      <c r="F246" s="107"/>
    </row>
    <row r="247" spans="1:6" ht="27.6" thickBot="1" x14ac:dyDescent="0.35">
      <c r="A247" s="430" t="s">
        <v>2105</v>
      </c>
      <c r="B247" s="107"/>
      <c r="C247" s="113" t="s">
        <v>402</v>
      </c>
      <c r="D247" s="107"/>
      <c r="E247" s="107"/>
      <c r="F247" s="107"/>
    </row>
    <row r="248" spans="1:6" ht="15" thickBot="1" x14ac:dyDescent="0.35">
      <c r="A248" s="430" t="s">
        <v>2106</v>
      </c>
      <c r="B248" s="431" t="s">
        <v>1741</v>
      </c>
      <c r="C248" s="115">
        <v>6.27</v>
      </c>
      <c r="D248" s="434" t="s">
        <v>401</v>
      </c>
      <c r="E248" s="113">
        <v>75999221104</v>
      </c>
      <c r="F248" s="107"/>
    </row>
    <row r="249" spans="1:6" ht="15" thickBot="1" x14ac:dyDescent="0.35">
      <c r="A249" s="430" t="s">
        <v>2107</v>
      </c>
      <c r="B249" s="431" t="s">
        <v>1747</v>
      </c>
      <c r="C249" s="115">
        <v>102.24</v>
      </c>
      <c r="D249" s="434" t="s">
        <v>401</v>
      </c>
      <c r="E249" s="113">
        <v>75999198108</v>
      </c>
      <c r="F249" s="107"/>
    </row>
    <row r="250" spans="1:6" ht="15" thickBot="1" x14ac:dyDescent="0.35">
      <c r="A250" s="430" t="s">
        <v>2108</v>
      </c>
      <c r="B250" s="431" t="s">
        <v>1746</v>
      </c>
      <c r="C250" s="113" t="s">
        <v>402</v>
      </c>
      <c r="D250" s="435" t="s">
        <v>171</v>
      </c>
      <c r="E250" s="113">
        <v>80263780597</v>
      </c>
      <c r="F250" s="107"/>
    </row>
    <row r="251" spans="1:6" ht="15" thickBot="1" x14ac:dyDescent="0.35">
      <c r="A251" s="430" t="s">
        <v>2109</v>
      </c>
      <c r="B251" s="431" t="s">
        <v>1748</v>
      </c>
      <c r="C251" s="115">
        <v>527.47</v>
      </c>
      <c r="D251" s="434" t="s">
        <v>401</v>
      </c>
      <c r="E251" s="113">
        <v>75988637991</v>
      </c>
      <c r="F251" s="107"/>
    </row>
    <row r="252" spans="1:6" ht="15" thickBot="1" x14ac:dyDescent="0.35">
      <c r="A252" s="430" t="s">
        <v>2110</v>
      </c>
      <c r="B252" s="431" t="s">
        <v>2111</v>
      </c>
      <c r="C252" s="115">
        <v>123.34</v>
      </c>
      <c r="D252" s="435" t="s">
        <v>171</v>
      </c>
      <c r="E252" s="113">
        <v>80423400525</v>
      </c>
      <c r="F252" s="107"/>
    </row>
    <row r="253" spans="1:6" ht="15" thickBot="1" x14ac:dyDescent="0.35">
      <c r="A253" s="430" t="s">
        <v>2112</v>
      </c>
      <c r="B253" s="431" t="s">
        <v>1747</v>
      </c>
      <c r="C253" s="115">
        <v>5244.78</v>
      </c>
      <c r="D253" s="434" t="s">
        <v>401</v>
      </c>
      <c r="E253" s="113">
        <v>75999198108</v>
      </c>
      <c r="F253" s="107"/>
    </row>
    <row r="254" spans="1:6" ht="15" thickBot="1" x14ac:dyDescent="0.35">
      <c r="A254" s="430" t="s">
        <v>2113</v>
      </c>
      <c r="B254" s="431" t="s">
        <v>1747</v>
      </c>
      <c r="C254" s="115">
        <v>1454.68</v>
      </c>
      <c r="D254" s="434" t="s">
        <v>401</v>
      </c>
      <c r="E254" s="113">
        <v>75999198108</v>
      </c>
      <c r="F254" s="107"/>
    </row>
    <row r="255" spans="1:6" ht="15" thickBot="1" x14ac:dyDescent="0.35">
      <c r="A255" s="430" t="s">
        <v>2114</v>
      </c>
      <c r="B255" s="431" t="s">
        <v>1741</v>
      </c>
      <c r="C255" s="115">
        <v>222.27</v>
      </c>
      <c r="D255" s="434" t="s">
        <v>401</v>
      </c>
      <c r="E255" s="113">
        <v>75999221104</v>
      </c>
      <c r="F255" s="107"/>
    </row>
    <row r="256" spans="1:6" ht="15" thickBot="1" x14ac:dyDescent="0.35">
      <c r="A256" s="430" t="s">
        <v>2115</v>
      </c>
      <c r="B256" s="431" t="s">
        <v>1741</v>
      </c>
      <c r="C256" s="115">
        <v>32.950000000000003</v>
      </c>
      <c r="D256" s="434" t="s">
        <v>401</v>
      </c>
      <c r="E256" s="113">
        <v>75999221104</v>
      </c>
      <c r="F256" s="107"/>
    </row>
    <row r="257" spans="1:6" ht="15" thickBot="1" x14ac:dyDescent="0.35">
      <c r="A257" s="430" t="s">
        <v>2474</v>
      </c>
      <c r="B257" s="107"/>
      <c r="C257" s="115">
        <v>2896.69</v>
      </c>
      <c r="D257" s="434" t="s">
        <v>401</v>
      </c>
      <c r="E257" s="107"/>
      <c r="F257" s="107"/>
    </row>
    <row r="258" spans="1:6" ht="15" thickBot="1" x14ac:dyDescent="0.35">
      <c r="A258" s="430" t="s">
        <v>2475</v>
      </c>
      <c r="B258" s="107"/>
      <c r="C258" s="115">
        <v>291.85000000000002</v>
      </c>
      <c r="D258" s="434" t="s">
        <v>401</v>
      </c>
      <c r="E258" s="107"/>
      <c r="F258" s="107"/>
    </row>
    <row r="259" spans="1:6" ht="15" thickBot="1" x14ac:dyDescent="0.35">
      <c r="A259" s="430" t="s">
        <v>2476</v>
      </c>
      <c r="B259" s="107"/>
      <c r="C259" s="115">
        <v>123.42</v>
      </c>
      <c r="D259" s="434" t="s">
        <v>401</v>
      </c>
      <c r="E259" s="107"/>
      <c r="F259" s="107"/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2AE5C-F627-4F3F-9384-0E163DED53F4}">
  <dimension ref="A1:E215"/>
  <sheetViews>
    <sheetView workbookViewId="0">
      <selection activeCell="H19" sqref="H18:J19"/>
    </sheetView>
  </sheetViews>
  <sheetFormatPr defaultRowHeight="14.4" x14ac:dyDescent="0.3"/>
  <cols>
    <col min="1" max="1" width="50.5546875" bestFit="1" customWidth="1"/>
    <col min="2" max="2" width="9.109375" bestFit="1" customWidth="1"/>
    <col min="3" max="3" width="13.88671875" bestFit="1" customWidth="1"/>
    <col min="4" max="4" width="10.5546875" bestFit="1" customWidth="1"/>
    <col min="5" max="5" width="11.88671875" bestFit="1" customWidth="1"/>
  </cols>
  <sheetData>
    <row r="1" spans="1:5" x14ac:dyDescent="0.3">
      <c r="B1" s="4"/>
      <c r="C1" s="4"/>
      <c r="D1" s="76"/>
      <c r="E1" s="76">
        <f>SUBTOTAL(9,D3:D215)</f>
        <v>9178.7299999999959</v>
      </c>
    </row>
    <row r="2" spans="1:5" x14ac:dyDescent="0.3">
      <c r="A2" t="s">
        <v>251</v>
      </c>
      <c r="B2" s="4" t="s">
        <v>252</v>
      </c>
      <c r="C2" s="4" t="s">
        <v>171</v>
      </c>
      <c r="D2" s="76" t="s">
        <v>2550</v>
      </c>
    </row>
    <row r="3" spans="1:5" x14ac:dyDescent="0.3">
      <c r="A3" t="s">
        <v>2551</v>
      </c>
      <c r="B3" s="4" t="s">
        <v>2552</v>
      </c>
      <c r="C3" s="4" t="str">
        <f>VLOOKUP(B3,[2]SheetJS!$C:$D,2,0)</f>
        <v>85587737500</v>
      </c>
      <c r="D3" s="76">
        <v>974.29000000000019</v>
      </c>
    </row>
    <row r="4" spans="1:5" x14ac:dyDescent="0.3">
      <c r="A4" t="s">
        <v>2553</v>
      </c>
      <c r="B4" s="4" t="s">
        <v>2554</v>
      </c>
      <c r="C4" s="4" t="str">
        <f>VLOOKUP(B4,[2]SheetJS!$C:$D,2,0)</f>
        <v>06520269581</v>
      </c>
      <c r="D4" s="76">
        <v>736.27</v>
      </c>
    </row>
    <row r="5" spans="1:5" x14ac:dyDescent="0.3">
      <c r="A5" t="s">
        <v>2555</v>
      </c>
      <c r="B5" s="4" t="s">
        <v>2556</v>
      </c>
      <c r="C5" s="4" t="str">
        <f>VLOOKUP(B5,[2]SheetJS!$C:$D,2,0)</f>
        <v>94545049591</v>
      </c>
      <c r="D5" s="76">
        <v>449.20000000000005</v>
      </c>
    </row>
    <row r="6" spans="1:5" x14ac:dyDescent="0.3">
      <c r="A6" t="s">
        <v>486</v>
      </c>
      <c r="B6" s="4" t="s">
        <v>487</v>
      </c>
      <c r="C6" s="4" t="str">
        <f>VLOOKUP(B6,[2]SheetJS!$C:$D,2,0)</f>
        <v>04011543519</v>
      </c>
      <c r="D6" s="76">
        <v>430.3</v>
      </c>
    </row>
    <row r="7" spans="1:5" x14ac:dyDescent="0.3">
      <c r="A7" t="s">
        <v>2557</v>
      </c>
      <c r="B7" s="4" t="s">
        <v>2558</v>
      </c>
      <c r="C7" s="4" t="str">
        <f>VLOOKUP(B7,[2]SheetJS!$C:$D,2,0)</f>
        <v>79413587515</v>
      </c>
      <c r="D7" s="76">
        <v>378.64</v>
      </c>
    </row>
    <row r="8" spans="1:5" x14ac:dyDescent="0.3">
      <c r="A8" t="s">
        <v>2559</v>
      </c>
      <c r="B8" s="4" t="s">
        <v>2560</v>
      </c>
      <c r="C8" s="4" t="str">
        <f>VLOOKUP(B8,[2]SheetJS!$C:$D,2,0)</f>
        <v>41078233500</v>
      </c>
      <c r="D8" s="76">
        <v>266.59000000000015</v>
      </c>
    </row>
    <row r="9" spans="1:5" x14ac:dyDescent="0.3">
      <c r="A9" t="s">
        <v>2561</v>
      </c>
      <c r="B9" s="4" t="s">
        <v>2562</v>
      </c>
      <c r="C9" s="4" t="str">
        <f>VLOOKUP(B9,[2]SheetJS!$C:$D,2,0)</f>
        <v>78076005515</v>
      </c>
      <c r="D9" s="76">
        <v>258.88</v>
      </c>
    </row>
    <row r="10" spans="1:5" x14ac:dyDescent="0.3">
      <c r="A10" t="s">
        <v>2563</v>
      </c>
      <c r="B10" s="4" t="s">
        <v>2564</v>
      </c>
      <c r="C10" s="4" t="str">
        <f>VLOOKUP(B10,[2]SheetJS!$C:$D,2,0)</f>
        <v>07271076581</v>
      </c>
      <c r="D10" s="76">
        <v>210.60999999999999</v>
      </c>
    </row>
    <row r="11" spans="1:5" x14ac:dyDescent="0.3">
      <c r="A11" t="s">
        <v>2565</v>
      </c>
      <c r="B11" s="4" t="s">
        <v>2566</v>
      </c>
      <c r="C11" s="4" t="str">
        <f>VLOOKUP(B11,[2]SheetJS!$C:$D,2,0)</f>
        <v>86277746502</v>
      </c>
      <c r="D11" s="76">
        <v>199.01999999999998</v>
      </c>
    </row>
    <row r="12" spans="1:5" x14ac:dyDescent="0.3">
      <c r="A12" t="s">
        <v>2567</v>
      </c>
      <c r="B12" s="4" t="s">
        <v>2568</v>
      </c>
      <c r="C12" s="4" t="str">
        <f>VLOOKUP(B12,[2]SheetJS!$C:$D,2,0)</f>
        <v>62317792549</v>
      </c>
      <c r="D12" s="76">
        <v>198.69</v>
      </c>
    </row>
    <row r="13" spans="1:5" x14ac:dyDescent="0.3">
      <c r="A13" t="s">
        <v>2569</v>
      </c>
      <c r="B13" s="4" t="s">
        <v>2570</v>
      </c>
      <c r="C13" s="4" t="str">
        <f>VLOOKUP(B13,[2]SheetJS!$C:$D,2,0)</f>
        <v>03147663590</v>
      </c>
      <c r="D13" s="76">
        <v>185.72000000000025</v>
      </c>
    </row>
    <row r="14" spans="1:5" x14ac:dyDescent="0.3">
      <c r="A14" t="s">
        <v>2571</v>
      </c>
      <c r="B14" s="4" t="s">
        <v>2572</v>
      </c>
      <c r="C14" s="4" t="str">
        <f>VLOOKUP(B14,[2]SheetJS!$C:$D,2,0)</f>
        <v>85899216549</v>
      </c>
      <c r="D14" s="76">
        <v>157.6</v>
      </c>
    </row>
    <row r="15" spans="1:5" x14ac:dyDescent="0.3">
      <c r="A15" t="s">
        <v>520</v>
      </c>
      <c r="B15" s="4" t="s">
        <v>521</v>
      </c>
      <c r="C15" s="4" t="str">
        <f>VLOOKUP(B15,[2]SheetJS!$C:$D,2,0)</f>
        <v>81278560530</v>
      </c>
      <c r="D15" s="76">
        <v>147.05999999999995</v>
      </c>
    </row>
    <row r="16" spans="1:5" x14ac:dyDescent="0.3">
      <c r="A16" t="s">
        <v>2573</v>
      </c>
      <c r="B16" s="4" t="s">
        <v>2574</v>
      </c>
      <c r="C16" s="4" t="str">
        <f>VLOOKUP(B16,[2]SheetJS!$C:$D,2,0)</f>
        <v>06130053509</v>
      </c>
      <c r="D16" s="76">
        <v>146.37</v>
      </c>
    </row>
    <row r="17" spans="1:4" x14ac:dyDescent="0.3">
      <c r="A17" t="s">
        <v>2575</v>
      </c>
      <c r="B17" s="4" t="s">
        <v>2576</v>
      </c>
      <c r="C17" s="4" t="str">
        <f>VLOOKUP(B17,[2]SheetJS!$C:$D,2,0)</f>
        <v>06278053535</v>
      </c>
      <c r="D17" s="76">
        <v>139.98000000000002</v>
      </c>
    </row>
    <row r="18" spans="1:4" x14ac:dyDescent="0.3">
      <c r="A18" t="s">
        <v>2577</v>
      </c>
      <c r="B18" s="4" t="s">
        <v>2578</v>
      </c>
      <c r="C18" s="4" t="str">
        <f>VLOOKUP(B18,[2]SheetJS!$C:$D,2,0)</f>
        <v>96144025553</v>
      </c>
      <c r="D18" s="76">
        <v>135.79</v>
      </c>
    </row>
    <row r="19" spans="1:4" x14ac:dyDescent="0.3">
      <c r="A19" t="s">
        <v>2579</v>
      </c>
      <c r="B19" s="4" t="s">
        <v>2580</v>
      </c>
      <c r="C19" s="4" t="str">
        <f>VLOOKUP(B19,[2]SheetJS!$C:$D,2,0)</f>
        <v>81448520525</v>
      </c>
      <c r="D19" s="76">
        <v>133.91999999999999</v>
      </c>
    </row>
    <row r="20" spans="1:4" x14ac:dyDescent="0.3">
      <c r="A20" t="s">
        <v>2581</v>
      </c>
      <c r="B20" s="4" t="s">
        <v>2582</v>
      </c>
      <c r="C20" s="4" t="str">
        <f>VLOOKUP(B20,[2]SheetJS!$C:$D,2,0)</f>
        <v>04400724506</v>
      </c>
      <c r="D20" s="76">
        <v>129.80000000000001</v>
      </c>
    </row>
    <row r="21" spans="1:4" x14ac:dyDescent="0.3">
      <c r="A21" t="s">
        <v>2583</v>
      </c>
      <c r="B21" s="4" t="s">
        <v>2584</v>
      </c>
      <c r="C21" s="4" t="str">
        <f>VLOOKUP(B21,[2]SheetJS!$C:$D,2,0)</f>
        <v>03476134547</v>
      </c>
      <c r="D21" s="76">
        <v>121.87</v>
      </c>
    </row>
    <row r="22" spans="1:4" x14ac:dyDescent="0.3">
      <c r="A22" t="s">
        <v>2585</v>
      </c>
      <c r="B22" s="4" t="s">
        <v>2586</v>
      </c>
      <c r="C22" s="4" t="str">
        <f>VLOOKUP(B22,[2]SheetJS!$C:$D,2,0)</f>
        <v>09176870510</v>
      </c>
      <c r="D22" s="76">
        <v>118.35000000000001</v>
      </c>
    </row>
    <row r="23" spans="1:4" x14ac:dyDescent="0.3">
      <c r="A23" t="s">
        <v>789</v>
      </c>
      <c r="B23" s="4" t="s">
        <v>790</v>
      </c>
      <c r="C23" s="4" t="str">
        <f>VLOOKUP(B23,[2]SheetJS!$C:$D,2,0)</f>
        <v>07803226574</v>
      </c>
      <c r="D23" s="76">
        <v>113.47000000000003</v>
      </c>
    </row>
    <row r="24" spans="1:4" x14ac:dyDescent="0.3">
      <c r="A24" t="s">
        <v>2587</v>
      </c>
      <c r="B24" s="4" t="s">
        <v>2588</v>
      </c>
      <c r="C24" s="4" t="str">
        <f>VLOOKUP(B24,[2]SheetJS!$C:$D,2,0)</f>
        <v>03110071550</v>
      </c>
      <c r="D24" s="76">
        <v>105.96999999999997</v>
      </c>
    </row>
    <row r="25" spans="1:4" x14ac:dyDescent="0.3">
      <c r="A25" t="s">
        <v>2589</v>
      </c>
      <c r="B25" s="4" t="s">
        <v>2590</v>
      </c>
      <c r="C25" s="4" t="str">
        <f>VLOOKUP(B25,[2]SheetJS!$C:$D,2,0)</f>
        <v>04980116582</v>
      </c>
      <c r="D25" s="76">
        <v>103.14999999999998</v>
      </c>
    </row>
    <row r="26" spans="1:4" x14ac:dyDescent="0.3">
      <c r="A26" t="s">
        <v>2591</v>
      </c>
      <c r="B26" s="4" t="s">
        <v>2592</v>
      </c>
      <c r="C26" s="4" t="str">
        <f>VLOOKUP(B26,[2]SheetJS!$C:$D,2,0)</f>
        <v>03565626542</v>
      </c>
      <c r="D26" s="76">
        <v>100.51999999999998</v>
      </c>
    </row>
    <row r="27" spans="1:4" x14ac:dyDescent="0.3">
      <c r="A27" t="s">
        <v>2593</v>
      </c>
      <c r="B27" s="4" t="s">
        <v>2594</v>
      </c>
      <c r="C27" s="4" t="str">
        <f>VLOOKUP(B27,[2]SheetJS!$C:$D,2,0)</f>
        <v>73335436504</v>
      </c>
      <c r="D27" s="76">
        <v>99.390000000000015</v>
      </c>
    </row>
    <row r="28" spans="1:4" x14ac:dyDescent="0.3">
      <c r="A28" t="s">
        <v>2595</v>
      </c>
      <c r="B28" s="4" t="s">
        <v>2596</v>
      </c>
      <c r="C28" s="4" t="str">
        <f>VLOOKUP(B28,[2]SheetJS!$C:$D,2,0)</f>
        <v>82836655534</v>
      </c>
      <c r="D28" s="76">
        <v>96.350000000000009</v>
      </c>
    </row>
    <row r="29" spans="1:4" x14ac:dyDescent="0.3">
      <c r="A29" t="s">
        <v>2597</v>
      </c>
      <c r="B29" s="4" t="s">
        <v>2598</v>
      </c>
      <c r="C29" s="4" t="str">
        <f>VLOOKUP(B29,[2]SheetJS!$C:$D,2,0)</f>
        <v>00070618542</v>
      </c>
      <c r="D29" s="76">
        <v>94.5</v>
      </c>
    </row>
    <row r="30" spans="1:4" x14ac:dyDescent="0.3">
      <c r="A30" t="s">
        <v>2599</v>
      </c>
      <c r="B30" s="4" t="s">
        <v>2600</v>
      </c>
      <c r="C30" s="4" t="str">
        <f>VLOOKUP(B30,[2]SheetJS!$C:$D,2,0)</f>
        <v>02075888566</v>
      </c>
      <c r="D30" s="76">
        <v>89.259999999999991</v>
      </c>
    </row>
    <row r="31" spans="1:4" x14ac:dyDescent="0.3">
      <c r="A31" t="s">
        <v>2601</v>
      </c>
      <c r="B31" s="4" t="s">
        <v>2602</v>
      </c>
      <c r="C31" s="4" t="str">
        <f>VLOOKUP(B31,[2]SheetJS!$C:$D,2,0)</f>
        <v>81219350591</v>
      </c>
      <c r="D31" s="76">
        <v>84.729999999999791</v>
      </c>
    </row>
    <row r="32" spans="1:4" x14ac:dyDescent="0.3">
      <c r="A32" t="s">
        <v>2603</v>
      </c>
      <c r="B32" s="4" t="s">
        <v>2604</v>
      </c>
      <c r="C32" s="4" t="str">
        <f>VLOOKUP(B32,[2]SheetJS!$C:$D,2,0)</f>
        <v>54780926572</v>
      </c>
      <c r="D32" s="76">
        <v>82.6099999999999</v>
      </c>
    </row>
    <row r="33" spans="1:4" x14ac:dyDescent="0.3">
      <c r="A33" t="s">
        <v>2605</v>
      </c>
      <c r="B33" s="4" t="s">
        <v>2606</v>
      </c>
      <c r="C33" s="4" t="str">
        <f>VLOOKUP(B33,[2]SheetJS!$C:$D,2,0)</f>
        <v>79413587515</v>
      </c>
      <c r="D33" s="76">
        <v>69.900000000000006</v>
      </c>
    </row>
    <row r="34" spans="1:4" x14ac:dyDescent="0.3">
      <c r="A34" t="s">
        <v>2607</v>
      </c>
      <c r="B34" s="4" t="s">
        <v>2608</v>
      </c>
      <c r="C34" s="4" t="str">
        <f>VLOOKUP(B34,[2]SheetJS!$C:$D,2,0)</f>
        <v>68488742568</v>
      </c>
      <c r="D34" s="76">
        <v>69.2</v>
      </c>
    </row>
    <row r="35" spans="1:4" x14ac:dyDescent="0.3">
      <c r="A35" t="s">
        <v>2609</v>
      </c>
      <c r="B35" s="4" t="s">
        <v>2610</v>
      </c>
      <c r="C35" s="4" t="str">
        <f>VLOOKUP(B35,[2]SheetJS!$C:$D,2,0)</f>
        <v>12431036553</v>
      </c>
      <c r="D35" s="76">
        <v>69.19</v>
      </c>
    </row>
    <row r="36" spans="1:4" x14ac:dyDescent="0.3">
      <c r="A36" t="s">
        <v>2611</v>
      </c>
      <c r="B36" s="4" t="s">
        <v>2612</v>
      </c>
      <c r="C36" s="4" t="str">
        <f>VLOOKUP(B36,[2]SheetJS!$C:$D,2,0)</f>
        <v>92533299553</v>
      </c>
      <c r="D36" s="76">
        <v>69.14</v>
      </c>
    </row>
    <row r="37" spans="1:4" x14ac:dyDescent="0.3">
      <c r="A37" t="s">
        <v>2613</v>
      </c>
      <c r="B37" s="4" t="s">
        <v>2614</v>
      </c>
      <c r="C37" s="4" t="str">
        <f>VLOOKUP(B37,[2]SheetJS!$C:$D,2,0)</f>
        <v>51409976572</v>
      </c>
      <c r="D37" s="76">
        <v>69.13</v>
      </c>
    </row>
    <row r="38" spans="1:4" x14ac:dyDescent="0.3">
      <c r="A38" t="s">
        <v>2615</v>
      </c>
      <c r="B38" s="4" t="s">
        <v>2616</v>
      </c>
      <c r="C38" s="4" t="str">
        <f>VLOOKUP(B38,[2]SheetJS!$C:$D,2,0)</f>
        <v>82115877500</v>
      </c>
      <c r="D38" s="76">
        <v>66.16</v>
      </c>
    </row>
    <row r="39" spans="1:4" x14ac:dyDescent="0.3">
      <c r="A39" t="s">
        <v>2617</v>
      </c>
      <c r="B39" s="4" t="s">
        <v>2618</v>
      </c>
      <c r="C39" s="4" t="str">
        <f>VLOOKUP(B39,[2]SheetJS!$C:$D,2,0)</f>
        <v>78687918534</v>
      </c>
      <c r="D39" s="76">
        <v>56.400000000000006</v>
      </c>
    </row>
    <row r="40" spans="1:4" x14ac:dyDescent="0.3">
      <c r="A40" t="s">
        <v>2619</v>
      </c>
      <c r="B40" s="4" t="s">
        <v>2620</v>
      </c>
      <c r="C40" s="4" t="str">
        <f>VLOOKUP(B40,[2]SheetJS!$C:$D,2,0)</f>
        <v>91865506591</v>
      </c>
      <c r="D40" s="76">
        <v>53.730000000000018</v>
      </c>
    </row>
    <row r="41" spans="1:4" x14ac:dyDescent="0.3">
      <c r="A41" t="s">
        <v>2621</v>
      </c>
      <c r="B41" s="4" t="s">
        <v>2622</v>
      </c>
      <c r="C41" s="4" t="str">
        <f>VLOOKUP(B41,[2]SheetJS!$C:$D,2,0)</f>
        <v>85772073583</v>
      </c>
      <c r="D41" s="76">
        <v>52.92</v>
      </c>
    </row>
    <row r="42" spans="1:4" x14ac:dyDescent="0.3">
      <c r="A42" t="s">
        <v>2623</v>
      </c>
      <c r="B42" s="4" t="s">
        <v>2624</v>
      </c>
      <c r="C42" s="4" t="str">
        <f>VLOOKUP(B42,[2]SheetJS!$C:$D,2,0)</f>
        <v>97952834568</v>
      </c>
      <c r="D42" s="76">
        <v>52.450000000000045</v>
      </c>
    </row>
    <row r="43" spans="1:4" x14ac:dyDescent="0.3">
      <c r="A43" t="s">
        <v>2625</v>
      </c>
      <c r="B43" s="4" t="s">
        <v>2626</v>
      </c>
      <c r="C43" s="4" t="str">
        <f>VLOOKUP(B43,[2]SheetJS!$C:$D,2,0)</f>
        <v>03012682589</v>
      </c>
      <c r="D43" s="76">
        <v>52.079999999999927</v>
      </c>
    </row>
    <row r="44" spans="1:4" x14ac:dyDescent="0.3">
      <c r="A44" t="s">
        <v>755</v>
      </c>
      <c r="B44" s="4" t="s">
        <v>756</v>
      </c>
      <c r="C44" s="4" t="str">
        <f>VLOOKUP(B44,[2]SheetJS!$C:$D,2,0)</f>
        <v>78395321520</v>
      </c>
      <c r="D44" s="76">
        <v>51.580000000000005</v>
      </c>
    </row>
    <row r="45" spans="1:4" x14ac:dyDescent="0.3">
      <c r="A45" t="s">
        <v>2627</v>
      </c>
      <c r="B45" s="4" t="s">
        <v>2628</v>
      </c>
      <c r="C45" s="4" t="str">
        <f>VLOOKUP(B45,[2]SheetJS!$C:$D,2,0)</f>
        <v>94826021534</v>
      </c>
      <c r="D45" s="76">
        <v>48.770000000000039</v>
      </c>
    </row>
    <row r="46" spans="1:4" x14ac:dyDescent="0.3">
      <c r="A46" t="s">
        <v>2629</v>
      </c>
      <c r="B46" s="4" t="s">
        <v>2630</v>
      </c>
      <c r="C46" s="4" t="str">
        <f>VLOOKUP(B46,[2]SheetJS!$C:$D,2,0)</f>
        <v>79954561587</v>
      </c>
      <c r="D46" s="76">
        <v>47.650000000000034</v>
      </c>
    </row>
    <row r="47" spans="1:4" x14ac:dyDescent="0.3">
      <c r="A47" t="s">
        <v>2631</v>
      </c>
      <c r="B47" s="4" t="s">
        <v>2632</v>
      </c>
      <c r="C47" s="4" t="str">
        <f>VLOOKUP(B47,[2]SheetJS!$C:$D,2,0)</f>
        <v>03316402527</v>
      </c>
      <c r="D47" s="76">
        <v>46.420000000000016</v>
      </c>
    </row>
    <row r="48" spans="1:4" x14ac:dyDescent="0.3">
      <c r="A48" t="s">
        <v>2633</v>
      </c>
      <c r="B48" s="4" t="s">
        <v>2634</v>
      </c>
      <c r="C48" s="4" t="str">
        <f>VLOOKUP(B48,[2]SheetJS!$C:$D,2,0)</f>
        <v>79908250582</v>
      </c>
      <c r="D48" s="76">
        <v>46.169999999999995</v>
      </c>
    </row>
    <row r="49" spans="1:4" x14ac:dyDescent="0.3">
      <c r="A49" t="s">
        <v>2635</v>
      </c>
      <c r="B49" s="4" t="s">
        <v>2636</v>
      </c>
      <c r="C49" s="4" t="str">
        <f>VLOOKUP(B49,[2]SheetJS!$C:$D,2,0)</f>
        <v>78408687549</v>
      </c>
      <c r="D49" s="76">
        <v>44.669999999999987</v>
      </c>
    </row>
    <row r="50" spans="1:4" x14ac:dyDescent="0.3">
      <c r="A50" t="s">
        <v>2637</v>
      </c>
      <c r="B50" s="4" t="s">
        <v>2638</v>
      </c>
      <c r="C50" s="4" t="str">
        <f>VLOOKUP(B50,[2]SheetJS!$C:$D,2,0)</f>
        <v>22967702587</v>
      </c>
      <c r="D50" s="76">
        <v>42.2</v>
      </c>
    </row>
    <row r="51" spans="1:4" x14ac:dyDescent="0.3">
      <c r="A51" t="s">
        <v>2639</v>
      </c>
      <c r="B51" s="4" t="s">
        <v>2640</v>
      </c>
      <c r="C51" s="4" t="str">
        <f>VLOOKUP(B51,[2]SheetJS!$C:$D,2,0)</f>
        <v>05649546592</v>
      </c>
      <c r="D51" s="76">
        <v>42.079999999999927</v>
      </c>
    </row>
    <row r="52" spans="1:4" x14ac:dyDescent="0.3">
      <c r="A52" t="s">
        <v>2641</v>
      </c>
      <c r="B52" s="4" t="s">
        <v>2642</v>
      </c>
      <c r="C52" s="4" t="str">
        <f>VLOOKUP(B52,[2]SheetJS!$C:$D,2,0)</f>
        <v>08578479530</v>
      </c>
      <c r="D52" s="76">
        <v>41.569999999999993</v>
      </c>
    </row>
    <row r="53" spans="1:4" x14ac:dyDescent="0.3">
      <c r="A53" t="s">
        <v>2643</v>
      </c>
      <c r="B53" s="4" t="s">
        <v>2644</v>
      </c>
      <c r="C53" s="4" t="str">
        <f>VLOOKUP(B53,[2]SheetJS!$C:$D,2,0)</f>
        <v>80211569534</v>
      </c>
      <c r="D53" s="76">
        <v>41.56</v>
      </c>
    </row>
    <row r="54" spans="1:4" x14ac:dyDescent="0.3">
      <c r="A54" t="s">
        <v>2645</v>
      </c>
      <c r="B54" s="4" t="s">
        <v>873</v>
      </c>
      <c r="C54" s="4" t="str">
        <f>VLOOKUP(B54,[2]SheetJS!$C:$D,2,0)</f>
        <v>80132472520</v>
      </c>
      <c r="D54" s="76">
        <v>40.989999999999782</v>
      </c>
    </row>
    <row r="55" spans="1:4" x14ac:dyDescent="0.3">
      <c r="A55" t="s">
        <v>2646</v>
      </c>
      <c r="B55" s="4" t="s">
        <v>2647</v>
      </c>
      <c r="C55" s="4" t="str">
        <f>VLOOKUP(B55,[2]SheetJS!$C:$D,2,0)</f>
        <v>07508065590</v>
      </c>
      <c r="D55" s="76">
        <v>40.599999999999994</v>
      </c>
    </row>
    <row r="56" spans="1:4" x14ac:dyDescent="0.3">
      <c r="A56" t="s">
        <v>2648</v>
      </c>
      <c r="B56" s="4" t="s">
        <v>2649</v>
      </c>
      <c r="C56" s="4" t="str">
        <f>VLOOKUP(B56,[2]SheetJS!$C:$D,2,0)</f>
        <v>00527218502</v>
      </c>
      <c r="D56" s="76">
        <v>40.239999999999895</v>
      </c>
    </row>
    <row r="57" spans="1:4" x14ac:dyDescent="0.3">
      <c r="A57" t="s">
        <v>2650</v>
      </c>
      <c r="B57" s="4" t="s">
        <v>2651</v>
      </c>
      <c r="C57" s="4" t="str">
        <f>VLOOKUP(B57,[2]SheetJS!$C:$D,2,0)</f>
        <v>01980613583</v>
      </c>
      <c r="D57" s="76">
        <v>40.07</v>
      </c>
    </row>
    <row r="58" spans="1:4" x14ac:dyDescent="0.3">
      <c r="A58" t="s">
        <v>2652</v>
      </c>
      <c r="B58" s="4" t="s">
        <v>2653</v>
      </c>
      <c r="C58" s="4" t="str">
        <f>VLOOKUP(B58,[2]SheetJS!$C:$D,2,0)</f>
        <v>06953449519</v>
      </c>
      <c r="D58" s="76">
        <v>39.909999999999997</v>
      </c>
    </row>
    <row r="59" spans="1:4" x14ac:dyDescent="0.3">
      <c r="A59" t="s">
        <v>2654</v>
      </c>
      <c r="B59" s="4" t="s">
        <v>2655</v>
      </c>
      <c r="C59" s="4" t="str">
        <f>VLOOKUP(B59,[2]SheetJS!$C:$D,2,0)</f>
        <v>49670310563</v>
      </c>
      <c r="D59" s="76">
        <v>38.25</v>
      </c>
    </row>
    <row r="60" spans="1:4" x14ac:dyDescent="0.3">
      <c r="A60" t="s">
        <v>2656</v>
      </c>
      <c r="B60" s="4" t="s">
        <v>2657</v>
      </c>
      <c r="C60" s="4" t="str">
        <f>VLOOKUP(B60,[2]SheetJS!$C:$D,2,0)</f>
        <v>05034069539</v>
      </c>
      <c r="D60" s="76">
        <v>36.79</v>
      </c>
    </row>
    <row r="61" spans="1:4" x14ac:dyDescent="0.3">
      <c r="A61" t="s">
        <v>2658</v>
      </c>
      <c r="B61" s="4" t="s">
        <v>2659</v>
      </c>
      <c r="C61" s="4" t="str">
        <f>VLOOKUP(B61,[2]SheetJS!$C:$D,2,0)</f>
        <v>62013033591</v>
      </c>
      <c r="D61" s="76">
        <v>34.899999999999977</v>
      </c>
    </row>
    <row r="62" spans="1:4" x14ac:dyDescent="0.3">
      <c r="A62" t="s">
        <v>2660</v>
      </c>
      <c r="B62" s="4" t="s">
        <v>2661</v>
      </c>
      <c r="C62" s="4" t="str">
        <f>VLOOKUP(B62,[2]SheetJS!$C:$D,2,0)</f>
        <v>80132472520</v>
      </c>
      <c r="D62" s="76">
        <v>31.36</v>
      </c>
    </row>
    <row r="63" spans="1:4" x14ac:dyDescent="0.3">
      <c r="A63" t="s">
        <v>2662</v>
      </c>
      <c r="B63" s="4" t="s">
        <v>2663</v>
      </c>
      <c r="C63" s="4" t="str">
        <f>VLOOKUP(B63,[2]SheetJS!$C:$D,2,0)</f>
        <v>06007584518</v>
      </c>
      <c r="D63" s="76">
        <v>29.759999999999991</v>
      </c>
    </row>
    <row r="64" spans="1:4" x14ac:dyDescent="0.3">
      <c r="A64" t="s">
        <v>2664</v>
      </c>
      <c r="B64" s="4" t="s">
        <v>2665</v>
      </c>
      <c r="C64" s="4" t="str">
        <f>VLOOKUP(B64,[2]SheetJS!$C:$D,2,0)</f>
        <v>06182964502</v>
      </c>
      <c r="D64" s="76">
        <v>28.189999999999941</v>
      </c>
    </row>
    <row r="65" spans="1:4" x14ac:dyDescent="0.3">
      <c r="A65" t="s">
        <v>530</v>
      </c>
      <c r="B65" s="4" t="s">
        <v>531</v>
      </c>
      <c r="C65" s="4" t="str">
        <f>VLOOKUP(B65,[2]SheetJS!$C:$D,2,0)</f>
        <v>07689691587</v>
      </c>
      <c r="D65" s="76">
        <v>27.9</v>
      </c>
    </row>
    <row r="66" spans="1:4" x14ac:dyDescent="0.3">
      <c r="A66" t="s">
        <v>2666</v>
      </c>
      <c r="B66" s="4" t="s">
        <v>2667</v>
      </c>
      <c r="C66" s="4" t="str">
        <f>VLOOKUP(B66,[2]SheetJS!$C:$D,2,0)</f>
        <v>58188584568</v>
      </c>
      <c r="D66" s="76">
        <v>26.560000000000002</v>
      </c>
    </row>
    <row r="67" spans="1:4" x14ac:dyDescent="0.3">
      <c r="A67" t="s">
        <v>2668</v>
      </c>
      <c r="B67" s="4" t="s">
        <v>2669</v>
      </c>
      <c r="C67" s="4" t="str">
        <f>VLOOKUP(B67,[2]SheetJS!$C:$D,2,0)</f>
        <v>81461330530</v>
      </c>
      <c r="D67" s="76">
        <v>26.2</v>
      </c>
    </row>
    <row r="68" spans="1:4" x14ac:dyDescent="0.3">
      <c r="A68" t="s">
        <v>2670</v>
      </c>
      <c r="B68" s="4" t="s">
        <v>2671</v>
      </c>
      <c r="C68" s="4" t="str">
        <f>VLOOKUP(B68,[2]SheetJS!$C:$D,2,0)</f>
        <v>00185223516</v>
      </c>
      <c r="D68" s="76">
        <v>26.03</v>
      </c>
    </row>
    <row r="69" spans="1:4" x14ac:dyDescent="0.3">
      <c r="A69" t="s">
        <v>2672</v>
      </c>
      <c r="B69" s="4" t="s">
        <v>2673</v>
      </c>
      <c r="C69" s="4" t="str">
        <f>VLOOKUP(B69,[2]SheetJS!$C:$D,2,0)</f>
        <v>07459043516</v>
      </c>
      <c r="D69" s="76">
        <v>24.82000000000005</v>
      </c>
    </row>
    <row r="70" spans="1:4" x14ac:dyDescent="0.3">
      <c r="A70" t="s">
        <v>2674</v>
      </c>
      <c r="B70" s="4" t="s">
        <v>2675</v>
      </c>
      <c r="C70" s="4" t="str">
        <f>VLOOKUP(B70,[2]SheetJS!$C:$D,2,0)</f>
        <v>78687918534</v>
      </c>
      <c r="D70" s="76">
        <v>24.189999999999998</v>
      </c>
    </row>
    <row r="71" spans="1:4" x14ac:dyDescent="0.3">
      <c r="A71" t="s">
        <v>2676</v>
      </c>
      <c r="B71" s="4" t="s">
        <v>2677</v>
      </c>
      <c r="C71" s="4" t="str">
        <f>VLOOKUP(B71,[2]SheetJS!$C:$D,2,0)</f>
        <v>08222001558</v>
      </c>
      <c r="D71" s="76">
        <v>23.64</v>
      </c>
    </row>
    <row r="72" spans="1:4" x14ac:dyDescent="0.3">
      <c r="A72" t="s">
        <v>2678</v>
      </c>
      <c r="B72" s="4" t="s">
        <v>2679</v>
      </c>
      <c r="C72" s="4" t="str">
        <f>VLOOKUP(B72,[2]SheetJS!$C:$D,2,0)</f>
        <v>07908577580</v>
      </c>
      <c r="D72" s="76">
        <v>22.700000000000003</v>
      </c>
    </row>
    <row r="73" spans="1:4" x14ac:dyDescent="0.3">
      <c r="A73" t="s">
        <v>2680</v>
      </c>
      <c r="B73" s="4" t="s">
        <v>2681</v>
      </c>
      <c r="C73" s="4" t="str">
        <f>VLOOKUP(B73,[2]SheetJS!$C:$D,2,0)</f>
        <v>90058623515</v>
      </c>
      <c r="D73" s="76">
        <v>22.1</v>
      </c>
    </row>
    <row r="74" spans="1:4" x14ac:dyDescent="0.3">
      <c r="A74" t="s">
        <v>2682</v>
      </c>
      <c r="B74" s="4" t="s">
        <v>2683</v>
      </c>
      <c r="C74" s="4" t="str">
        <f>VLOOKUP(B74,[2]SheetJS!$C:$D,2,0)</f>
        <v>79413587515</v>
      </c>
      <c r="D74" s="76">
        <v>21.6400000000001</v>
      </c>
    </row>
    <row r="75" spans="1:4" x14ac:dyDescent="0.3">
      <c r="A75" t="s">
        <v>2684</v>
      </c>
      <c r="B75" s="4" t="s">
        <v>2685</v>
      </c>
      <c r="C75" s="4" t="str">
        <f>VLOOKUP(B75,[2]SheetJS!$C:$D,2,0)</f>
        <v>86129234503</v>
      </c>
      <c r="D75" s="76">
        <v>21.580000000000002</v>
      </c>
    </row>
    <row r="76" spans="1:4" x14ac:dyDescent="0.3">
      <c r="A76" t="s">
        <v>2686</v>
      </c>
      <c r="B76" s="4" t="s">
        <v>2687</v>
      </c>
      <c r="C76" s="4" t="str">
        <f>VLOOKUP(B76,[2]SheetJS!$C:$D,2,0)</f>
        <v>51239230559</v>
      </c>
      <c r="D76" s="76">
        <v>20.859999999999985</v>
      </c>
    </row>
    <row r="77" spans="1:4" x14ac:dyDescent="0.3">
      <c r="A77" t="s">
        <v>2688</v>
      </c>
      <c r="B77" s="4" t="s">
        <v>2689</v>
      </c>
      <c r="C77" s="4" t="str">
        <f>VLOOKUP(B77,[2]SheetJS!$C:$D,2,0)</f>
        <v>23706031515</v>
      </c>
      <c r="D77" s="76">
        <v>19.639999999999997</v>
      </c>
    </row>
    <row r="78" spans="1:4" x14ac:dyDescent="0.3">
      <c r="A78" t="s">
        <v>2690</v>
      </c>
      <c r="B78" s="4" t="s">
        <v>2691</v>
      </c>
      <c r="C78" s="4" t="str">
        <f>VLOOKUP(B78,[2]SheetJS!$C:$D,2,0)</f>
        <v>93480687504</v>
      </c>
      <c r="D78" s="76">
        <v>19.479999999999997</v>
      </c>
    </row>
    <row r="79" spans="1:4" x14ac:dyDescent="0.3">
      <c r="A79" t="s">
        <v>2692</v>
      </c>
      <c r="B79" s="4" t="s">
        <v>2693</v>
      </c>
      <c r="C79" s="4" t="str">
        <f>VLOOKUP(B79,[2]SheetJS!$C:$D,2,0)</f>
        <v>08341266563</v>
      </c>
      <c r="D79" s="76">
        <v>19.100000000000001</v>
      </c>
    </row>
    <row r="80" spans="1:4" x14ac:dyDescent="0.3">
      <c r="A80" t="s">
        <v>2694</v>
      </c>
      <c r="B80" s="4" t="s">
        <v>2695</v>
      </c>
      <c r="C80" s="4" t="str">
        <f>VLOOKUP(B80,[2]SheetJS!$C:$D,2,0)</f>
        <v>08308220541</v>
      </c>
      <c r="D80" s="76">
        <v>19.099999999999994</v>
      </c>
    </row>
    <row r="81" spans="1:4" x14ac:dyDescent="0.3">
      <c r="A81" t="s">
        <v>2696</v>
      </c>
      <c r="B81" s="4" t="s">
        <v>2697</v>
      </c>
      <c r="C81" s="4" t="str">
        <f>VLOOKUP(B81,[2]SheetJS!$C:$D,2,0)</f>
        <v>88426564534</v>
      </c>
      <c r="D81" s="76">
        <v>19.069999999999997</v>
      </c>
    </row>
    <row r="82" spans="1:4" x14ac:dyDescent="0.3">
      <c r="A82" t="s">
        <v>2698</v>
      </c>
      <c r="B82" s="4" t="s">
        <v>2699</v>
      </c>
      <c r="C82" s="4" t="str">
        <f>VLOOKUP(B82,[2]SheetJS!$C:$D,2,0)</f>
        <v>55094520563</v>
      </c>
      <c r="D82" s="76">
        <v>18.840000000000032</v>
      </c>
    </row>
    <row r="83" spans="1:4" x14ac:dyDescent="0.3">
      <c r="A83" t="s">
        <v>2700</v>
      </c>
      <c r="B83" s="4" t="s">
        <v>2701</v>
      </c>
      <c r="C83" s="4" t="str">
        <f>VLOOKUP(B83,[2]SheetJS!$C:$D,2,0)</f>
        <v>03043564413</v>
      </c>
      <c r="D83" s="76">
        <v>17.8</v>
      </c>
    </row>
    <row r="84" spans="1:4" x14ac:dyDescent="0.3">
      <c r="A84" t="s">
        <v>2702</v>
      </c>
      <c r="B84" s="4" t="s">
        <v>2703</v>
      </c>
      <c r="C84" s="4" t="str">
        <f>VLOOKUP(B84,[2]SheetJS!$C:$D,2,0)</f>
        <v>31488030510</v>
      </c>
      <c r="D84" s="76">
        <v>17.759999999999998</v>
      </c>
    </row>
    <row r="85" spans="1:4" x14ac:dyDescent="0.3">
      <c r="A85" t="s">
        <v>2704</v>
      </c>
      <c r="B85" s="4" t="s">
        <v>2705</v>
      </c>
      <c r="C85" s="4" t="str">
        <f>VLOOKUP(B85,[2]SheetJS!$C:$D,2,0)</f>
        <v>01244220558</v>
      </c>
      <c r="D85" s="76">
        <v>17.340000000000003</v>
      </c>
    </row>
    <row r="86" spans="1:4" x14ac:dyDescent="0.3">
      <c r="A86" t="s">
        <v>2706</v>
      </c>
      <c r="B86" s="4" t="s">
        <v>2707</v>
      </c>
      <c r="C86" s="4" t="str">
        <f>VLOOKUP(B86,[2]SheetJS!$C:$D,2,0)</f>
        <v>44788401568</v>
      </c>
      <c r="D86" s="76">
        <v>17.259999999999991</v>
      </c>
    </row>
    <row r="87" spans="1:4" x14ac:dyDescent="0.3">
      <c r="A87" t="s">
        <v>2708</v>
      </c>
      <c r="B87" s="4" t="s">
        <v>2709</v>
      </c>
      <c r="C87" s="4" t="str">
        <f>VLOOKUP(B87,[2]SheetJS!$C:$D,2,0)</f>
        <v>05100534591</v>
      </c>
      <c r="D87" s="76">
        <v>17.170000000000016</v>
      </c>
    </row>
    <row r="88" spans="1:4" x14ac:dyDescent="0.3">
      <c r="A88" t="s">
        <v>2710</v>
      </c>
      <c r="B88" s="4" t="s">
        <v>2711</v>
      </c>
      <c r="C88" s="4" t="str">
        <f>VLOOKUP(B88,[2]SheetJS!$C:$D,2,0)</f>
        <v>02971055582</v>
      </c>
      <c r="D88" s="76">
        <v>16.72</v>
      </c>
    </row>
    <row r="89" spans="1:4" x14ac:dyDescent="0.3">
      <c r="A89" t="s">
        <v>2712</v>
      </c>
      <c r="B89" s="4" t="s">
        <v>2713</v>
      </c>
      <c r="C89" s="4" t="str">
        <f>VLOOKUP(B89,[2]SheetJS!$C:$D,2,0)</f>
        <v>28846575504</v>
      </c>
      <c r="D89" s="76">
        <v>15.439999999999998</v>
      </c>
    </row>
    <row r="90" spans="1:4" x14ac:dyDescent="0.3">
      <c r="A90" t="s">
        <v>2714</v>
      </c>
      <c r="B90" s="4" t="s">
        <v>2715</v>
      </c>
      <c r="C90" s="4" t="str">
        <f>VLOOKUP(B90,[2]SheetJS!$C:$D,2,0)</f>
        <v>05343379532</v>
      </c>
      <c r="D90" s="76">
        <v>15</v>
      </c>
    </row>
    <row r="91" spans="1:4" x14ac:dyDescent="0.3">
      <c r="A91" t="s">
        <v>2716</v>
      </c>
      <c r="B91" s="4" t="s">
        <v>2717</v>
      </c>
      <c r="C91" s="4" t="str">
        <f>VLOOKUP(B91,[2]SheetJS!$C:$D,2,0)</f>
        <v>77829212520</v>
      </c>
      <c r="D91" s="76">
        <v>14.659999999999997</v>
      </c>
    </row>
    <row r="92" spans="1:4" x14ac:dyDescent="0.3">
      <c r="A92" t="s">
        <v>2718</v>
      </c>
      <c r="B92" s="4" t="s">
        <v>2719</v>
      </c>
      <c r="C92" s="4" t="str">
        <f>VLOOKUP(B92,[2]SheetJS!$C:$D,2,0)</f>
        <v>33197920597</v>
      </c>
      <c r="D92" s="76">
        <v>14.470000000000002</v>
      </c>
    </row>
    <row r="93" spans="1:4" x14ac:dyDescent="0.3">
      <c r="A93" t="s">
        <v>2720</v>
      </c>
      <c r="B93" s="4" t="s">
        <v>2721</v>
      </c>
      <c r="C93" s="4" t="str">
        <f>VLOOKUP(B93,[2]SheetJS!$C:$D,2,0)</f>
        <v>86213220569</v>
      </c>
      <c r="D93" s="76">
        <v>14.430000000000007</v>
      </c>
    </row>
    <row r="94" spans="1:4" x14ac:dyDescent="0.3">
      <c r="A94" t="s">
        <v>735</v>
      </c>
      <c r="B94" s="4" t="s">
        <v>736</v>
      </c>
      <c r="C94" s="4" t="str">
        <f>VLOOKUP(B94,[2]SheetJS!$C:$D,2,0)</f>
        <v>02757820508</v>
      </c>
      <c r="D94" s="76">
        <v>14.2</v>
      </c>
    </row>
    <row r="95" spans="1:4" x14ac:dyDescent="0.3">
      <c r="A95" t="s">
        <v>2722</v>
      </c>
      <c r="B95" s="4" t="s">
        <v>2723</v>
      </c>
      <c r="C95" s="4" t="str">
        <f>VLOOKUP(B95,[2]SheetJS!$C:$D,2,0)</f>
        <v>05616701530</v>
      </c>
      <c r="D95" s="76">
        <v>13.8</v>
      </c>
    </row>
    <row r="96" spans="1:4" x14ac:dyDescent="0.3">
      <c r="A96" t="s">
        <v>2724</v>
      </c>
      <c r="B96" s="4" t="s">
        <v>2725</v>
      </c>
      <c r="C96" s="4" t="str">
        <f>VLOOKUP(B96,[2]SheetJS!$C:$D,2,0)</f>
        <v>06915758518</v>
      </c>
      <c r="D96" s="76">
        <v>13.719999999999999</v>
      </c>
    </row>
    <row r="97" spans="1:4" x14ac:dyDescent="0.3">
      <c r="A97" t="s">
        <v>2726</v>
      </c>
      <c r="B97" s="4" t="s">
        <v>2727</v>
      </c>
      <c r="C97" s="4" t="str">
        <f>VLOOKUP(B97,[2]SheetJS!$C:$D,2,0)</f>
        <v>85970940526</v>
      </c>
      <c r="D97" s="76">
        <v>13.64</v>
      </c>
    </row>
    <row r="98" spans="1:4" x14ac:dyDescent="0.3">
      <c r="A98" t="s">
        <v>2728</v>
      </c>
      <c r="B98" s="4" t="s">
        <v>2729</v>
      </c>
      <c r="C98" s="4" t="str">
        <f>VLOOKUP(B98,[2]SheetJS!$C:$D,2,0)</f>
        <v>06008787595</v>
      </c>
      <c r="D98" s="76">
        <v>12.299999999999955</v>
      </c>
    </row>
    <row r="99" spans="1:4" x14ac:dyDescent="0.3">
      <c r="A99" t="s">
        <v>2730</v>
      </c>
      <c r="B99" s="4" t="s">
        <v>2731</v>
      </c>
      <c r="C99" s="4" t="str">
        <f>VLOOKUP(B99,[2]SheetJS!$C:$D,2,0)</f>
        <v>22885090820</v>
      </c>
      <c r="D99" s="76">
        <v>12</v>
      </c>
    </row>
    <row r="100" spans="1:4" x14ac:dyDescent="0.3">
      <c r="A100" t="s">
        <v>2732</v>
      </c>
      <c r="B100" s="4" t="s">
        <v>2733</v>
      </c>
      <c r="C100" s="4" t="str">
        <f>VLOOKUP(B100,[2]SheetJS!$C:$D,2,0)</f>
        <v>01156386527</v>
      </c>
      <c r="D100" s="76">
        <v>11.880000000000024</v>
      </c>
    </row>
    <row r="101" spans="1:4" x14ac:dyDescent="0.3">
      <c r="A101" t="s">
        <v>2734</v>
      </c>
      <c r="B101" s="4" t="s">
        <v>2735</v>
      </c>
      <c r="C101" s="4" t="str">
        <f>VLOOKUP(B101,[2]SheetJS!$C:$D,2,0)</f>
        <v>89928377553</v>
      </c>
      <c r="D101" s="76">
        <v>11.560000000000002</v>
      </c>
    </row>
    <row r="102" spans="1:4" x14ac:dyDescent="0.3">
      <c r="A102" t="s">
        <v>2736</v>
      </c>
      <c r="B102" s="4" t="s">
        <v>2737</v>
      </c>
      <c r="C102" s="4" t="str">
        <f>VLOOKUP(B102,[2]SheetJS!$C:$D,2,0)</f>
        <v>86314547539</v>
      </c>
      <c r="D102" s="76">
        <v>11</v>
      </c>
    </row>
    <row r="103" spans="1:4" x14ac:dyDescent="0.3">
      <c r="A103" t="s">
        <v>2738</v>
      </c>
      <c r="B103" s="4" t="s">
        <v>2739</v>
      </c>
      <c r="C103" s="4" t="str">
        <f>VLOOKUP(B103,[2]SheetJS!$C:$D,2,0)</f>
        <v>42396050591</v>
      </c>
      <c r="D103" s="76">
        <v>10.810000000000002</v>
      </c>
    </row>
    <row r="104" spans="1:4" x14ac:dyDescent="0.3">
      <c r="A104" t="s">
        <v>2740</v>
      </c>
      <c r="B104" s="4" t="s">
        <v>2741</v>
      </c>
      <c r="C104" s="4" t="str">
        <f>VLOOKUP(B104,[2]SheetJS!$C:$D,2,0)</f>
        <v>28218477500</v>
      </c>
      <c r="D104" s="76">
        <v>10.740000000000002</v>
      </c>
    </row>
    <row r="105" spans="1:4" x14ac:dyDescent="0.3">
      <c r="A105" t="s">
        <v>2742</v>
      </c>
      <c r="B105" s="4" t="s">
        <v>2743</v>
      </c>
      <c r="C105" s="4" t="str">
        <f>VLOOKUP(B105,[2]SheetJS!$C:$D,2,0)</f>
        <v>16976827587</v>
      </c>
      <c r="D105" s="76">
        <v>10.489999999999981</v>
      </c>
    </row>
    <row r="106" spans="1:4" x14ac:dyDescent="0.3">
      <c r="A106" t="s">
        <v>2744</v>
      </c>
      <c r="B106" s="4" t="s">
        <v>2745</v>
      </c>
      <c r="C106" s="4" t="str">
        <f>VLOOKUP(B106,[2]SheetJS!$C:$D,2,0)</f>
        <v>02083028597</v>
      </c>
      <c r="D106" s="76">
        <v>10.39</v>
      </c>
    </row>
    <row r="107" spans="1:4" x14ac:dyDescent="0.3">
      <c r="A107" t="s">
        <v>2746</v>
      </c>
      <c r="B107" s="4" t="s">
        <v>2747</v>
      </c>
      <c r="C107" s="4" t="str">
        <f>VLOOKUP(B107,[2]SheetJS!$C:$D,2,0)</f>
        <v>01795070528</v>
      </c>
      <c r="D107" s="76">
        <v>10.329999999999998</v>
      </c>
    </row>
    <row r="108" spans="1:4" x14ac:dyDescent="0.3">
      <c r="A108" t="s">
        <v>2748</v>
      </c>
      <c r="B108" s="4" t="s">
        <v>2749</v>
      </c>
      <c r="C108" s="4" t="str">
        <f>VLOOKUP(B108,[2]SheetJS!$C:$D,2,0)</f>
        <v>01301758540</v>
      </c>
      <c r="D108" s="76">
        <v>10.199999999999999</v>
      </c>
    </row>
    <row r="109" spans="1:4" x14ac:dyDescent="0.3">
      <c r="A109" t="s">
        <v>2750</v>
      </c>
      <c r="B109" s="4" t="s">
        <v>2751</v>
      </c>
      <c r="C109" s="4" t="str">
        <f>VLOOKUP(B109,[2]SheetJS!$C:$D,2,0)</f>
        <v>04050753596</v>
      </c>
      <c r="D109" s="76">
        <v>9.9799999999999898</v>
      </c>
    </row>
    <row r="110" spans="1:4" x14ac:dyDescent="0.3">
      <c r="A110" t="s">
        <v>2752</v>
      </c>
      <c r="B110" s="4" t="s">
        <v>2753</v>
      </c>
      <c r="C110" s="4" t="str">
        <f>VLOOKUP(B110,[2]SheetJS!$C:$D,2,0)</f>
        <v>77872355515</v>
      </c>
      <c r="D110" s="76">
        <v>9.9500000000000455</v>
      </c>
    </row>
    <row r="111" spans="1:4" x14ac:dyDescent="0.3">
      <c r="A111" t="s">
        <v>2754</v>
      </c>
      <c r="B111" s="4" t="s">
        <v>2755</v>
      </c>
      <c r="C111" s="4" t="str">
        <f>VLOOKUP(B111,[2]SheetJS!$C:$D,2,0)</f>
        <v>04257558512</v>
      </c>
      <c r="D111" s="76">
        <v>9.66</v>
      </c>
    </row>
    <row r="112" spans="1:4" x14ac:dyDescent="0.3">
      <c r="A112" t="s">
        <v>2756</v>
      </c>
      <c r="B112" s="4" t="s">
        <v>2757</v>
      </c>
      <c r="C112" s="4" t="str">
        <f>VLOOKUP(B112,[2]SheetJS!$C:$D,2,0)</f>
        <v>00269720502</v>
      </c>
      <c r="D112" s="76">
        <v>9.6000000000000014</v>
      </c>
    </row>
    <row r="113" spans="1:4" x14ac:dyDescent="0.3">
      <c r="A113" t="s">
        <v>2758</v>
      </c>
      <c r="B113" s="4" t="s">
        <v>2759</v>
      </c>
      <c r="C113" s="4" t="str">
        <f>VLOOKUP(B113,[2]SheetJS!$C:$D,2,0)</f>
        <v>79039855587</v>
      </c>
      <c r="D113" s="76">
        <v>9.57</v>
      </c>
    </row>
    <row r="114" spans="1:4" x14ac:dyDescent="0.3">
      <c r="A114" t="s">
        <v>2760</v>
      </c>
      <c r="B114" s="4" t="s">
        <v>2761</v>
      </c>
      <c r="C114" s="4" t="str">
        <f>VLOOKUP(B114,[2]SheetJS!$C:$D,2,0)</f>
        <v>01115751506</v>
      </c>
      <c r="D114" s="76">
        <v>9.5</v>
      </c>
    </row>
    <row r="115" spans="1:4" x14ac:dyDescent="0.3">
      <c r="A115" t="s">
        <v>506</v>
      </c>
      <c r="B115" s="4" t="s">
        <v>507</v>
      </c>
      <c r="C115" s="4" t="str">
        <f>VLOOKUP(B115,[2]SheetJS!$C:$D,2,0)</f>
        <v>37416200504</v>
      </c>
      <c r="D115" s="76">
        <v>9.4299999999998363</v>
      </c>
    </row>
    <row r="116" spans="1:4" x14ac:dyDescent="0.3">
      <c r="A116" t="s">
        <v>2762</v>
      </c>
      <c r="B116" s="4" t="s">
        <v>2763</v>
      </c>
      <c r="C116" s="4" t="str">
        <f>VLOOKUP(B116,[2]SheetJS!$C:$D,2,0)</f>
        <v>43580351591</v>
      </c>
      <c r="D116" s="76">
        <v>9.41</v>
      </c>
    </row>
    <row r="117" spans="1:4" x14ac:dyDescent="0.3">
      <c r="A117" t="s">
        <v>2764</v>
      </c>
      <c r="B117" s="4" t="s">
        <v>2765</v>
      </c>
      <c r="C117" s="4" t="str">
        <f>VLOOKUP(B117,[2]SheetJS!$C:$D,2,0)</f>
        <v>81373287500</v>
      </c>
      <c r="D117" s="76">
        <v>8.9299999999998363</v>
      </c>
    </row>
    <row r="118" spans="1:4" x14ac:dyDescent="0.3">
      <c r="A118" t="s">
        <v>2766</v>
      </c>
      <c r="B118" s="4" t="s">
        <v>2767</v>
      </c>
      <c r="C118" s="4" t="str">
        <f>VLOOKUP(B118,[2]SheetJS!$C:$D,2,0)</f>
        <v>79413587515</v>
      </c>
      <c r="D118" s="76">
        <v>8.600000000000005</v>
      </c>
    </row>
    <row r="119" spans="1:4" x14ac:dyDescent="0.3">
      <c r="A119" t="s">
        <v>2768</v>
      </c>
      <c r="B119" s="4" t="s">
        <v>2769</v>
      </c>
      <c r="C119" s="4" t="str">
        <f>VLOOKUP(B119,[2]SheetJS!$C:$D,2,0)</f>
        <v>64778754549</v>
      </c>
      <c r="D119" s="76">
        <v>8.3300000000000125</v>
      </c>
    </row>
    <row r="120" spans="1:4" x14ac:dyDescent="0.3">
      <c r="A120" t="s">
        <v>2770</v>
      </c>
      <c r="B120" s="4" t="s">
        <v>2771</v>
      </c>
      <c r="C120" s="4" t="str">
        <f>VLOOKUP(B120,[2]SheetJS!$C:$D,2,0)</f>
        <v>86055998556</v>
      </c>
      <c r="D120" s="76">
        <v>8.2899999999999636</v>
      </c>
    </row>
    <row r="121" spans="1:4" x14ac:dyDescent="0.3">
      <c r="A121" t="s">
        <v>2772</v>
      </c>
      <c r="B121" s="4" t="s">
        <v>2773</v>
      </c>
      <c r="C121" s="4" t="str">
        <f>VLOOKUP(B121,[2]SheetJS!$C:$D,2,0)</f>
        <v>84116200506</v>
      </c>
      <c r="D121" s="76">
        <v>8.1999999999999993</v>
      </c>
    </row>
    <row r="122" spans="1:4" x14ac:dyDescent="0.3">
      <c r="A122" t="s">
        <v>2774</v>
      </c>
      <c r="B122" s="4" t="s">
        <v>2775</v>
      </c>
      <c r="C122" s="4" t="str">
        <f>VLOOKUP(B122,[2]SheetJS!$C:$D,2,0)</f>
        <v>17788560553</v>
      </c>
      <c r="D122" s="76">
        <v>8.0699999999999932</v>
      </c>
    </row>
    <row r="123" spans="1:4" x14ac:dyDescent="0.3">
      <c r="A123" t="s">
        <v>2776</v>
      </c>
      <c r="B123" s="4" t="s">
        <v>2777</v>
      </c>
      <c r="C123" s="4" t="str">
        <f>VLOOKUP(B123,[2]SheetJS!$C:$D,2,0)</f>
        <v>07870169501</v>
      </c>
      <c r="D123" s="76">
        <v>7.8700000000000045</v>
      </c>
    </row>
    <row r="124" spans="1:4" x14ac:dyDescent="0.3">
      <c r="A124" t="s">
        <v>2778</v>
      </c>
      <c r="B124" s="4" t="s">
        <v>2779</v>
      </c>
      <c r="C124" s="4" t="str">
        <f>VLOOKUP(B124,[2]SheetJS!$C:$D,2,0)</f>
        <v>08039966590</v>
      </c>
      <c r="D124" s="76">
        <v>7.870000000000001</v>
      </c>
    </row>
    <row r="125" spans="1:4" x14ac:dyDescent="0.3">
      <c r="A125" t="s">
        <v>2780</v>
      </c>
      <c r="B125" s="4" t="s">
        <v>2781</v>
      </c>
      <c r="C125" s="4" t="str">
        <f>VLOOKUP(B125,[2]SheetJS!$C:$D,2,0)</f>
        <v>03838380533</v>
      </c>
      <c r="D125" s="76">
        <v>7.7700000000000031</v>
      </c>
    </row>
    <row r="126" spans="1:4" x14ac:dyDescent="0.3">
      <c r="A126" t="s">
        <v>2782</v>
      </c>
      <c r="B126" s="4" t="s">
        <v>2783</v>
      </c>
      <c r="C126" s="4" t="str">
        <f>VLOOKUP(B126,[2]SheetJS!$C:$D,2,0)</f>
        <v>07763110503</v>
      </c>
      <c r="D126" s="76">
        <v>7.6999999999999886</v>
      </c>
    </row>
    <row r="127" spans="1:4" x14ac:dyDescent="0.3">
      <c r="A127" t="s">
        <v>2784</v>
      </c>
      <c r="B127" s="4" t="s">
        <v>2785</v>
      </c>
      <c r="C127" s="4" t="str">
        <f>VLOOKUP(B127,[2]SheetJS!$C:$D,2,0)</f>
        <v>02764740581</v>
      </c>
      <c r="D127" s="76">
        <v>7.26</v>
      </c>
    </row>
    <row r="128" spans="1:4" x14ac:dyDescent="0.3">
      <c r="A128" t="s">
        <v>2786</v>
      </c>
      <c r="B128" s="4" t="s">
        <v>2787</v>
      </c>
      <c r="C128" s="4" t="str">
        <f>VLOOKUP(B128,[2]SheetJS!$C:$D,2,0)</f>
        <v>64183009553</v>
      </c>
      <c r="D128" s="76">
        <v>7.1599999999999966</v>
      </c>
    </row>
    <row r="129" spans="1:4" x14ac:dyDescent="0.3">
      <c r="A129" t="s">
        <v>2788</v>
      </c>
      <c r="B129" s="4" t="s">
        <v>2789</v>
      </c>
      <c r="C129" s="4" t="str">
        <f>VLOOKUP(B129,[2]SheetJS!$C:$D,2,0)</f>
        <v>05867730530</v>
      </c>
      <c r="D129" s="76">
        <v>7</v>
      </c>
    </row>
    <row r="130" spans="1:4" x14ac:dyDescent="0.3">
      <c r="A130" t="s">
        <v>2790</v>
      </c>
      <c r="B130" s="4" t="s">
        <v>2791</v>
      </c>
      <c r="C130" s="4" t="str">
        <f>VLOOKUP(B130,[2]SheetJS!$C:$D,2,0)</f>
        <v>39385507591</v>
      </c>
      <c r="D130" s="76">
        <v>7</v>
      </c>
    </row>
    <row r="131" spans="1:4" x14ac:dyDescent="0.3">
      <c r="A131" t="s">
        <v>2792</v>
      </c>
      <c r="B131" s="4" t="s">
        <v>2793</v>
      </c>
      <c r="C131" s="4" t="str">
        <f>VLOOKUP(B131,[2]SheetJS!$C:$D,2,0)</f>
        <v>13074429437</v>
      </c>
      <c r="D131" s="76">
        <v>6.8</v>
      </c>
    </row>
    <row r="132" spans="1:4" x14ac:dyDescent="0.3">
      <c r="A132" t="s">
        <v>2794</v>
      </c>
      <c r="B132" s="4" t="s">
        <v>2795</v>
      </c>
      <c r="C132" s="4" t="str">
        <f>VLOOKUP(B132,[2]SheetJS!$C:$D,2,0)</f>
        <v>79679846504</v>
      </c>
      <c r="D132" s="76">
        <v>6.7900000000000205</v>
      </c>
    </row>
    <row r="133" spans="1:4" x14ac:dyDescent="0.3">
      <c r="A133" t="s">
        <v>2796</v>
      </c>
      <c r="B133" s="4" t="s">
        <v>2797</v>
      </c>
      <c r="C133" s="4" t="str">
        <f>VLOOKUP(B133,[2]SheetJS!$C:$D,2,0)</f>
        <v>03397348501</v>
      </c>
      <c r="D133" s="76">
        <v>6.75</v>
      </c>
    </row>
    <row r="134" spans="1:4" x14ac:dyDescent="0.3">
      <c r="A134" t="s">
        <v>2798</v>
      </c>
      <c r="B134" s="4" t="s">
        <v>2799</v>
      </c>
      <c r="C134" s="4" t="str">
        <f>VLOOKUP(B134,[2]SheetJS!$C:$D,2,0)</f>
        <v>03198675529</v>
      </c>
      <c r="D134" s="76">
        <v>6.2500000000000018</v>
      </c>
    </row>
    <row r="135" spans="1:4" x14ac:dyDescent="0.3">
      <c r="A135" t="s">
        <v>2800</v>
      </c>
      <c r="B135" s="4" t="s">
        <v>2801</v>
      </c>
      <c r="C135" s="4" t="str">
        <f>VLOOKUP(B135,[2]SheetJS!$C:$D,2,0)</f>
        <v>79701159500</v>
      </c>
      <c r="D135" s="76">
        <v>5.6</v>
      </c>
    </row>
    <row r="136" spans="1:4" x14ac:dyDescent="0.3">
      <c r="A136" t="s">
        <v>2802</v>
      </c>
      <c r="B136" s="4" t="s">
        <v>2803</v>
      </c>
      <c r="C136" s="4" t="str">
        <f>VLOOKUP(B136,[2]SheetJS!$C:$D,2,0)</f>
        <v>10086064568</v>
      </c>
      <c r="D136" s="76">
        <v>5.6</v>
      </c>
    </row>
    <row r="137" spans="1:4" x14ac:dyDescent="0.3">
      <c r="A137" t="s">
        <v>2804</v>
      </c>
      <c r="B137" s="4" t="s">
        <v>2805</v>
      </c>
      <c r="C137" s="4" t="str">
        <f>VLOOKUP(B137,[2]SheetJS!$C:$D,2,0)</f>
        <v>86267805590</v>
      </c>
      <c r="D137" s="76">
        <v>5.519999999999996</v>
      </c>
    </row>
    <row r="138" spans="1:4" x14ac:dyDescent="0.3">
      <c r="A138" t="s">
        <v>803</v>
      </c>
      <c r="B138" s="4" t="s">
        <v>804</v>
      </c>
      <c r="C138" s="4" t="str">
        <f>VLOOKUP(B138,[2]SheetJS!$C:$D,2,0)</f>
        <v>01356290558</v>
      </c>
      <c r="D138" s="76">
        <v>5.4699999999999989</v>
      </c>
    </row>
    <row r="139" spans="1:4" x14ac:dyDescent="0.3">
      <c r="A139" t="s">
        <v>2806</v>
      </c>
      <c r="B139" s="4" t="s">
        <v>2807</v>
      </c>
      <c r="C139" s="4" t="str">
        <f>VLOOKUP(B139,[2]SheetJS!$C:$D,2,0)</f>
        <v>82243905515</v>
      </c>
      <c r="D139" s="76">
        <v>5.370000000000001</v>
      </c>
    </row>
    <row r="140" spans="1:4" x14ac:dyDescent="0.3">
      <c r="A140" t="s">
        <v>2808</v>
      </c>
      <c r="B140" s="4" t="s">
        <v>2809</v>
      </c>
      <c r="C140" s="4" t="str">
        <f>VLOOKUP(B140,[2]SheetJS!$C:$D,2,0)</f>
        <v>02558792539</v>
      </c>
      <c r="D140" s="76">
        <v>5.3199999999999932</v>
      </c>
    </row>
    <row r="141" spans="1:4" x14ac:dyDescent="0.3">
      <c r="A141" t="s">
        <v>2810</v>
      </c>
      <c r="B141" s="4" t="s">
        <v>2811</v>
      </c>
      <c r="C141" s="4" t="str">
        <f>VLOOKUP(B141,[2]SheetJS!$C:$D,2,0)</f>
        <v>86089719501</v>
      </c>
      <c r="D141" s="76">
        <v>5.2</v>
      </c>
    </row>
    <row r="142" spans="1:4" x14ac:dyDescent="0.3">
      <c r="A142" t="s">
        <v>2812</v>
      </c>
      <c r="B142" s="4" t="s">
        <v>2813</v>
      </c>
      <c r="C142" s="4" t="str">
        <f>VLOOKUP(B142,[2]SheetJS!$C:$D,2,0)</f>
        <v>07587388540</v>
      </c>
      <c r="D142" s="76">
        <v>5.1300000000000026</v>
      </c>
    </row>
    <row r="143" spans="1:4" x14ac:dyDescent="0.3">
      <c r="A143" t="s">
        <v>2814</v>
      </c>
      <c r="B143" s="4" t="s">
        <v>2815</v>
      </c>
      <c r="C143" s="4" t="str">
        <f>VLOOKUP(B143,[2]SheetJS!$C:$D,2,0)</f>
        <v>99218550500</v>
      </c>
      <c r="D143" s="76">
        <v>5</v>
      </c>
    </row>
    <row r="144" spans="1:4" x14ac:dyDescent="0.3">
      <c r="A144" t="s">
        <v>2816</v>
      </c>
      <c r="B144" s="4" t="s">
        <v>2817</v>
      </c>
      <c r="C144" s="4" t="str">
        <f>VLOOKUP(B144,[2]SheetJS!$C:$D,2,0)</f>
        <v>79538150520</v>
      </c>
      <c r="D144" s="76">
        <v>4.9900000000000091</v>
      </c>
    </row>
    <row r="145" spans="1:4" x14ac:dyDescent="0.3">
      <c r="A145" t="s">
        <v>2818</v>
      </c>
      <c r="B145" s="4" t="s">
        <v>2819</v>
      </c>
      <c r="C145" s="4" t="str">
        <f>VLOOKUP(B145,[2]SheetJS!$C:$D,2,0)</f>
        <v>01426573529</v>
      </c>
      <c r="D145" s="76">
        <v>4.9800000000000182</v>
      </c>
    </row>
    <row r="146" spans="1:4" x14ac:dyDescent="0.3">
      <c r="A146" t="s">
        <v>2820</v>
      </c>
      <c r="B146" s="4" t="s">
        <v>2821</v>
      </c>
      <c r="C146" s="4" t="str">
        <f>VLOOKUP(B146,[2]SheetJS!$C:$D,2,0)</f>
        <v>03358492532</v>
      </c>
      <c r="D146" s="76">
        <v>4.970000000000006</v>
      </c>
    </row>
    <row r="147" spans="1:4" x14ac:dyDescent="0.3">
      <c r="A147" t="s">
        <v>2822</v>
      </c>
      <c r="B147" s="4" t="s">
        <v>2823</v>
      </c>
      <c r="C147" s="4" t="str">
        <f>VLOOKUP(B147,[2]SheetJS!$C:$D,2,0)</f>
        <v>85821900506</v>
      </c>
      <c r="D147" s="76">
        <v>4.8999999999999986</v>
      </c>
    </row>
    <row r="148" spans="1:4" x14ac:dyDescent="0.3">
      <c r="A148" t="s">
        <v>2824</v>
      </c>
      <c r="B148" s="4" t="s">
        <v>2825</v>
      </c>
      <c r="C148" s="4" t="str">
        <f>VLOOKUP(B148,[2]SheetJS!$C:$D,2,0)</f>
        <v>64048977504</v>
      </c>
      <c r="D148" s="76">
        <v>4.7300000000000182</v>
      </c>
    </row>
    <row r="149" spans="1:4" x14ac:dyDescent="0.3">
      <c r="A149" t="s">
        <v>2826</v>
      </c>
      <c r="B149" s="4" t="s">
        <v>2827</v>
      </c>
      <c r="C149" s="4" t="str">
        <f>VLOOKUP(B149,[2]SheetJS!$C:$D,2,0)</f>
        <v>98288245587</v>
      </c>
      <c r="D149" s="76">
        <v>4.6899999999999977</v>
      </c>
    </row>
    <row r="150" spans="1:4" x14ac:dyDescent="0.3">
      <c r="A150" t="s">
        <v>2828</v>
      </c>
      <c r="B150" s="4" t="s">
        <v>2829</v>
      </c>
      <c r="C150" s="4" t="str">
        <f>VLOOKUP(B150,[2]SheetJS!$C:$D,2,0)</f>
        <v>03807038582</v>
      </c>
      <c r="D150" s="76">
        <v>4.6100000000000136</v>
      </c>
    </row>
    <row r="151" spans="1:4" x14ac:dyDescent="0.3">
      <c r="A151" t="s">
        <v>2830</v>
      </c>
      <c r="B151" s="4" t="s">
        <v>2831</v>
      </c>
      <c r="C151" s="4" t="str">
        <f>VLOOKUP(B151,[2]SheetJS!$C:$D,2,0)</f>
        <v>06097938535</v>
      </c>
      <c r="D151" s="76">
        <v>4.2900000000000027</v>
      </c>
    </row>
    <row r="152" spans="1:4" x14ac:dyDescent="0.3">
      <c r="A152" t="s">
        <v>2832</v>
      </c>
      <c r="B152" s="4" t="s">
        <v>2833</v>
      </c>
      <c r="C152" s="4" t="str">
        <f>VLOOKUP(B152,[2]SheetJS!$C:$D,2,0)</f>
        <v>67691846568</v>
      </c>
      <c r="D152" s="76">
        <v>4.2199999999999989</v>
      </c>
    </row>
    <row r="153" spans="1:4" x14ac:dyDescent="0.3">
      <c r="A153" t="s">
        <v>2834</v>
      </c>
      <c r="B153" s="4" t="s">
        <v>2835</v>
      </c>
      <c r="C153" s="4" t="str">
        <f>VLOOKUP(B153,[2]SheetJS!$C:$D,2,0)</f>
        <v>03409034579</v>
      </c>
      <c r="D153" s="76">
        <v>4.1099999999999994</v>
      </c>
    </row>
    <row r="154" spans="1:4" x14ac:dyDescent="0.3">
      <c r="A154" t="s">
        <v>2836</v>
      </c>
      <c r="B154" s="4" t="s">
        <v>2837</v>
      </c>
      <c r="C154" s="4" t="str">
        <f>VLOOKUP(B154,[2]SheetJS!$C:$D,2,0)</f>
        <v>48030279515</v>
      </c>
      <c r="D154" s="76">
        <v>4</v>
      </c>
    </row>
    <row r="155" spans="1:4" x14ac:dyDescent="0.3">
      <c r="A155" t="s">
        <v>2838</v>
      </c>
      <c r="B155" s="4" t="s">
        <v>2839</v>
      </c>
      <c r="C155" s="4" t="str">
        <f>VLOOKUP(B155,[2]SheetJS!$C:$D,2,0)</f>
        <v>13305494654</v>
      </c>
      <c r="D155" s="76">
        <v>3.7800000000000011</v>
      </c>
    </row>
    <row r="156" spans="1:4" x14ac:dyDescent="0.3">
      <c r="A156" t="s">
        <v>2840</v>
      </c>
      <c r="B156" s="4" t="s">
        <v>2841</v>
      </c>
      <c r="C156" s="4" t="str">
        <f>VLOOKUP(B156,[2]SheetJS!$C:$D,2,0)</f>
        <v>86254392500</v>
      </c>
      <c r="D156" s="76">
        <v>3.6</v>
      </c>
    </row>
    <row r="157" spans="1:4" x14ac:dyDescent="0.3">
      <c r="A157" t="s">
        <v>2842</v>
      </c>
      <c r="B157" s="4" t="s">
        <v>2843</v>
      </c>
      <c r="C157" s="4" t="str">
        <f>VLOOKUP(B157,[2]SheetJS!$C:$D,2,0)</f>
        <v>00650345541</v>
      </c>
      <c r="D157" s="76">
        <v>3.5099999999999909</v>
      </c>
    </row>
    <row r="158" spans="1:4" x14ac:dyDescent="0.3">
      <c r="A158" t="s">
        <v>2844</v>
      </c>
      <c r="B158" s="4" t="s">
        <v>2845</v>
      </c>
      <c r="C158" s="4" t="str">
        <f>VLOOKUP(B158,[2]SheetJS!$C:$D,2,0)</f>
        <v>05330164524</v>
      </c>
      <c r="D158" s="76">
        <v>3.460000000000008</v>
      </c>
    </row>
    <row r="159" spans="1:4" x14ac:dyDescent="0.3">
      <c r="A159" t="s">
        <v>2846</v>
      </c>
      <c r="B159" s="4" t="s">
        <v>2847</v>
      </c>
      <c r="C159" s="4" t="str">
        <f>VLOOKUP(B159,[2]SheetJS!$C:$D,2,0)</f>
        <v>09111755717</v>
      </c>
      <c r="D159" s="76">
        <v>3.2</v>
      </c>
    </row>
    <row r="160" spans="1:4" x14ac:dyDescent="0.3">
      <c r="A160" t="s">
        <v>2848</v>
      </c>
      <c r="B160" s="4" t="s">
        <v>2849</v>
      </c>
      <c r="C160" s="4" t="str">
        <f>VLOOKUP(B160,[2]SheetJS!$C:$D,2,0)</f>
        <v>06152207541</v>
      </c>
      <c r="D160" s="76">
        <v>2.99</v>
      </c>
    </row>
    <row r="161" spans="1:4" x14ac:dyDescent="0.3">
      <c r="A161" t="s">
        <v>2850</v>
      </c>
      <c r="B161" s="4" t="s">
        <v>2851</v>
      </c>
      <c r="C161" s="4" t="str">
        <f>VLOOKUP(B161,[2]SheetJS!$C:$D,2,0)</f>
        <v>06269398525</v>
      </c>
      <c r="D161" s="76">
        <v>2.789999999999992</v>
      </c>
    </row>
    <row r="162" spans="1:4" x14ac:dyDescent="0.3">
      <c r="A162" t="s">
        <v>2852</v>
      </c>
      <c r="B162" s="4" t="s">
        <v>2853</v>
      </c>
      <c r="C162" s="4" t="str">
        <f>VLOOKUP(B162,[2]SheetJS!$C:$D,2,0)</f>
        <v>67767796515</v>
      </c>
      <c r="D162" s="76">
        <v>2.7299999999999898</v>
      </c>
    </row>
    <row r="163" spans="1:4" x14ac:dyDescent="0.3">
      <c r="A163" t="s">
        <v>2854</v>
      </c>
      <c r="B163" s="4" t="s">
        <v>2855</v>
      </c>
      <c r="C163" s="4" t="str">
        <f>VLOOKUP(B163,[2]SheetJS!$C:$D,2,0)</f>
        <v>09288338527</v>
      </c>
      <c r="D163" s="76">
        <v>2.7099999999999991</v>
      </c>
    </row>
    <row r="164" spans="1:4" x14ac:dyDescent="0.3">
      <c r="A164" t="s">
        <v>2856</v>
      </c>
      <c r="B164" s="4" t="s">
        <v>2857</v>
      </c>
      <c r="C164" s="4" t="str">
        <f>VLOOKUP(B164,[2]SheetJS!$C:$D,2,0)</f>
        <v>08497248562</v>
      </c>
      <c r="D164" s="76">
        <v>2.6799999999999997</v>
      </c>
    </row>
    <row r="165" spans="1:4" x14ac:dyDescent="0.3">
      <c r="A165" t="s">
        <v>2858</v>
      </c>
      <c r="B165" s="4" t="s">
        <v>2859</v>
      </c>
      <c r="C165" s="4" t="str">
        <f>VLOOKUP(B165,[2]SheetJS!$C:$D,2,0)</f>
        <v>04844083562</v>
      </c>
      <c r="D165" s="76">
        <v>2.3399999999999963</v>
      </c>
    </row>
    <row r="166" spans="1:4" x14ac:dyDescent="0.3">
      <c r="A166" t="s">
        <v>2860</v>
      </c>
      <c r="B166" s="4" t="s">
        <v>2861</v>
      </c>
      <c r="C166" s="4" t="str">
        <f>VLOOKUP(B166,[2]SheetJS!$C:$D,2,0)</f>
        <v>03885282577</v>
      </c>
      <c r="D166" s="76">
        <v>2.2100000000000009</v>
      </c>
    </row>
    <row r="167" spans="1:4" x14ac:dyDescent="0.3">
      <c r="A167" t="s">
        <v>2862</v>
      </c>
      <c r="B167" s="4" t="s">
        <v>2863</v>
      </c>
      <c r="C167" s="4" t="str">
        <f>VLOOKUP(B167,[2]SheetJS!$C:$D,2,0)</f>
        <v>86218031519</v>
      </c>
      <c r="D167" s="76">
        <v>2.2000000000000002</v>
      </c>
    </row>
    <row r="168" spans="1:4" x14ac:dyDescent="0.3">
      <c r="A168" t="s">
        <v>2864</v>
      </c>
      <c r="B168" s="4" t="s">
        <v>2865</v>
      </c>
      <c r="C168" s="4" t="str">
        <f>VLOOKUP(B168,[2]SheetJS!$C:$D,2,0)</f>
        <v>51361450568</v>
      </c>
      <c r="D168" s="76">
        <v>2.1899999999999977</v>
      </c>
    </row>
    <row r="169" spans="1:4" x14ac:dyDescent="0.3">
      <c r="A169" t="s">
        <v>2866</v>
      </c>
      <c r="B169" s="4" t="s">
        <v>2867</v>
      </c>
      <c r="C169" s="4" t="str">
        <f>VLOOKUP(B169,[2]SheetJS!$C:$D,2,0)</f>
        <v>10086064568</v>
      </c>
      <c r="D169" s="76">
        <v>2.0500000000000007</v>
      </c>
    </row>
    <row r="170" spans="1:4" x14ac:dyDescent="0.3">
      <c r="A170" t="s">
        <v>2868</v>
      </c>
      <c r="B170" s="4" t="s">
        <v>2869</v>
      </c>
      <c r="C170" s="4" t="str">
        <f>VLOOKUP(B170,[2]SheetJS!$C:$D,2,0)</f>
        <v>07829545537</v>
      </c>
      <c r="D170" s="76">
        <v>2</v>
      </c>
    </row>
    <row r="171" spans="1:4" x14ac:dyDescent="0.3">
      <c r="A171" t="s">
        <v>2870</v>
      </c>
      <c r="B171" s="4" t="s">
        <v>2871</v>
      </c>
      <c r="C171" s="4" t="str">
        <f>VLOOKUP(B171,[2]SheetJS!$C:$D,2,0)</f>
        <v>81250827515</v>
      </c>
      <c r="D171" s="76">
        <v>1.8800000000000026</v>
      </c>
    </row>
    <row r="172" spans="1:4" x14ac:dyDescent="0.3">
      <c r="A172" t="s">
        <v>2872</v>
      </c>
      <c r="B172" s="4" t="s">
        <v>2873</v>
      </c>
      <c r="C172" s="4" t="s">
        <v>2874</v>
      </c>
      <c r="D172" s="76">
        <v>1.7600000000000051</v>
      </c>
    </row>
    <row r="173" spans="1:4" x14ac:dyDescent="0.3">
      <c r="A173" t="s">
        <v>2875</v>
      </c>
      <c r="B173" s="4" t="s">
        <v>2876</v>
      </c>
      <c r="C173" s="4" t="str">
        <f>VLOOKUP(B173,[2]SheetJS!$C:$D,2,0)</f>
        <v>41688225838</v>
      </c>
      <c r="D173" s="76">
        <v>1.75</v>
      </c>
    </row>
    <row r="174" spans="1:4" x14ac:dyDescent="0.3">
      <c r="A174" t="s">
        <v>2877</v>
      </c>
      <c r="B174" s="4" t="s">
        <v>2878</v>
      </c>
      <c r="C174" s="4" t="str">
        <f>VLOOKUP(B174,[2]SheetJS!$C:$D,2,0)</f>
        <v>39999947549</v>
      </c>
      <c r="D174" s="76">
        <v>1.7400000000000091</v>
      </c>
    </row>
    <row r="175" spans="1:4" x14ac:dyDescent="0.3">
      <c r="A175" t="s">
        <v>2879</v>
      </c>
      <c r="B175" s="4" t="s">
        <v>2880</v>
      </c>
      <c r="C175" s="4" t="str">
        <f>VLOOKUP(B175,[2]SheetJS!$C:$D,2,0)</f>
        <v>86666995589</v>
      </c>
      <c r="D175" s="76">
        <v>1.6699999999999875</v>
      </c>
    </row>
    <row r="176" spans="1:4" x14ac:dyDescent="0.3">
      <c r="A176" t="s">
        <v>2881</v>
      </c>
      <c r="B176" s="4" t="s">
        <v>2882</v>
      </c>
      <c r="C176" s="4" t="str">
        <f>VLOOKUP(B176,[2]SheetJS!$C:$D,2,0)</f>
        <v>07187248520</v>
      </c>
      <c r="D176" s="76">
        <v>1.6000000000000014</v>
      </c>
    </row>
    <row r="177" spans="1:4" x14ac:dyDescent="0.3">
      <c r="A177" t="s">
        <v>2883</v>
      </c>
      <c r="B177" s="4" t="s">
        <v>2884</v>
      </c>
      <c r="C177" s="4" t="str">
        <f>VLOOKUP(B177,[2]SheetJS!$C:$D,2,0)</f>
        <v>98956221553</v>
      </c>
      <c r="D177" s="76">
        <v>1.6000000000000014</v>
      </c>
    </row>
    <row r="178" spans="1:4" x14ac:dyDescent="0.3">
      <c r="A178" t="s">
        <v>2885</v>
      </c>
      <c r="B178" s="4" t="s">
        <v>2886</v>
      </c>
      <c r="C178" s="4" t="str">
        <f>VLOOKUP(B178,[2]SheetJS!$C:$D,2,0)</f>
        <v>05994336556</v>
      </c>
      <c r="D178" s="76">
        <v>1.5600000000000023</v>
      </c>
    </row>
    <row r="179" spans="1:4" x14ac:dyDescent="0.3">
      <c r="A179" t="s">
        <v>2887</v>
      </c>
      <c r="B179" s="4" t="s">
        <v>2888</v>
      </c>
      <c r="C179" s="4" t="str">
        <f>VLOOKUP(B179,[2]SheetJS!$C:$D,2,0)</f>
        <v>97636800500</v>
      </c>
      <c r="D179" s="76">
        <v>1.4899999999999984</v>
      </c>
    </row>
    <row r="180" spans="1:4" x14ac:dyDescent="0.3">
      <c r="A180" t="s">
        <v>2889</v>
      </c>
      <c r="B180" s="4" t="s">
        <v>2890</v>
      </c>
      <c r="C180" s="4" t="str">
        <f>VLOOKUP(B180,[2]SheetJS!$C:$D,2,0)</f>
        <v>06898252500</v>
      </c>
      <c r="D180" s="76">
        <v>1.48</v>
      </c>
    </row>
    <row r="181" spans="1:4" x14ac:dyDescent="0.3">
      <c r="A181" t="s">
        <v>2891</v>
      </c>
      <c r="B181" s="4" t="s">
        <v>2892</v>
      </c>
      <c r="C181" s="4" t="str">
        <f>VLOOKUP(B181,[2]SheetJS!$C:$D,2,0)</f>
        <v>01124663541</v>
      </c>
      <c r="D181" s="76">
        <v>1.4</v>
      </c>
    </row>
    <row r="182" spans="1:4" x14ac:dyDescent="0.3">
      <c r="A182" t="s">
        <v>2893</v>
      </c>
      <c r="B182" s="4" t="s">
        <v>2894</v>
      </c>
      <c r="C182" s="4" t="str">
        <f>VLOOKUP(B182,[2]SheetJS!$C:$D,2,0)</f>
        <v>86676522535</v>
      </c>
      <c r="D182" s="76">
        <v>1.379999999999999</v>
      </c>
    </row>
    <row r="183" spans="1:4" x14ac:dyDescent="0.3">
      <c r="A183" t="s">
        <v>2895</v>
      </c>
      <c r="B183" s="4" t="s">
        <v>2896</v>
      </c>
      <c r="C183" s="4" t="str">
        <f>VLOOKUP(B183,[2]SheetJS!$C:$D,2,0)</f>
        <v>94155003520</v>
      </c>
      <c r="D183" s="76">
        <v>1.3100000000000023</v>
      </c>
    </row>
    <row r="184" spans="1:4" x14ac:dyDescent="0.3">
      <c r="A184" t="s">
        <v>2897</v>
      </c>
      <c r="B184" s="4" t="s">
        <v>2898</v>
      </c>
      <c r="C184" s="4" t="str">
        <f>VLOOKUP(B184,[2]SheetJS!$C:$D,2,0)</f>
        <v>82243735504</v>
      </c>
      <c r="D184" s="76">
        <v>1.3000000000000007</v>
      </c>
    </row>
    <row r="185" spans="1:4" x14ac:dyDescent="0.3">
      <c r="A185" t="s">
        <v>2899</v>
      </c>
      <c r="B185" s="4" t="s">
        <v>2900</v>
      </c>
      <c r="C185" s="4" t="str">
        <f>VLOOKUP(B185,[2]SheetJS!$C:$D,2,0)</f>
        <v>09605359774</v>
      </c>
      <c r="D185" s="76">
        <v>1.2899999999999636</v>
      </c>
    </row>
    <row r="186" spans="1:4" x14ac:dyDescent="0.3">
      <c r="A186" t="s">
        <v>2901</v>
      </c>
      <c r="B186" s="4" t="s">
        <v>2902</v>
      </c>
      <c r="C186" s="4" t="str">
        <f>VLOOKUP(B186,[2]SheetJS!$C:$D,2,0)</f>
        <v>04911872543</v>
      </c>
      <c r="D186" s="76">
        <v>1.1999999999999993</v>
      </c>
    </row>
    <row r="187" spans="1:4" x14ac:dyDescent="0.3">
      <c r="A187" t="s">
        <v>2903</v>
      </c>
      <c r="B187" s="4" t="s">
        <v>2904</v>
      </c>
      <c r="C187" s="4" t="str">
        <f>VLOOKUP(B187,[2]SheetJS!$C:$D,2,0)</f>
        <v>09025798519</v>
      </c>
      <c r="D187" s="76">
        <v>1.120000000000001</v>
      </c>
    </row>
    <row r="188" spans="1:4" x14ac:dyDescent="0.3">
      <c r="A188" t="s">
        <v>2905</v>
      </c>
      <c r="B188" s="4" t="s">
        <v>2906</v>
      </c>
      <c r="C188" s="4" t="str">
        <f>VLOOKUP(B188,[2]SheetJS!$C:$D,2,0)</f>
        <v>02429719541</v>
      </c>
      <c r="D188" s="76">
        <v>1.0600000000000023</v>
      </c>
    </row>
    <row r="189" spans="1:4" x14ac:dyDescent="0.3">
      <c r="A189" t="s">
        <v>2907</v>
      </c>
      <c r="B189" s="4" t="s">
        <v>2908</v>
      </c>
      <c r="C189" s="4" t="str">
        <f>VLOOKUP(B189,[2]SheetJS!$C:$D,2,0)</f>
        <v>86500315529</v>
      </c>
      <c r="D189" s="76">
        <v>1.0599999999999987</v>
      </c>
    </row>
    <row r="190" spans="1:4" x14ac:dyDescent="0.3">
      <c r="A190" t="s">
        <v>538</v>
      </c>
      <c r="B190" s="4" t="s">
        <v>539</v>
      </c>
      <c r="C190" s="4" t="str">
        <f>VLOOKUP(B190,[2]SheetJS!$C:$D,2,0)</f>
        <v>77969472591</v>
      </c>
      <c r="D190" s="76">
        <v>1.0599999999999454</v>
      </c>
    </row>
    <row r="191" spans="1:4" x14ac:dyDescent="0.3">
      <c r="A191" t="s">
        <v>2909</v>
      </c>
      <c r="B191" s="4" t="s">
        <v>2910</v>
      </c>
      <c r="C191" s="4" t="s">
        <v>2911</v>
      </c>
      <c r="D191" s="76">
        <v>1.0300000000000011</v>
      </c>
    </row>
    <row r="192" spans="1:4" x14ac:dyDescent="0.3">
      <c r="A192" t="s">
        <v>2912</v>
      </c>
      <c r="B192" s="4" t="s">
        <v>2913</v>
      </c>
      <c r="C192" s="4" t="str">
        <f>VLOOKUP(B192,[2]SheetJS!$C:$D,2,0)</f>
        <v>72884983520</v>
      </c>
      <c r="D192" s="76">
        <v>1</v>
      </c>
    </row>
    <row r="193" spans="1:4" x14ac:dyDescent="0.3">
      <c r="A193" t="s">
        <v>2914</v>
      </c>
      <c r="B193" s="4" t="s">
        <v>2915</v>
      </c>
      <c r="C193" s="4" t="str">
        <f>VLOOKUP(B193,[2]SheetJS!$C:$D,2,0)</f>
        <v>93357907534</v>
      </c>
      <c r="D193" s="76">
        <v>1</v>
      </c>
    </row>
    <row r="194" spans="1:4" x14ac:dyDescent="0.3">
      <c r="A194" t="s">
        <v>2916</v>
      </c>
      <c r="B194" s="4" t="s">
        <v>2917</v>
      </c>
      <c r="C194" s="4" t="str">
        <f>VLOOKUP(B194,[2]SheetJS!$C:$D,2,0)</f>
        <v>05131329531</v>
      </c>
      <c r="D194" s="76">
        <v>1</v>
      </c>
    </row>
    <row r="195" spans="1:4" x14ac:dyDescent="0.3">
      <c r="A195" t="s">
        <v>2918</v>
      </c>
      <c r="B195" s="4" t="s">
        <v>2919</v>
      </c>
      <c r="C195" s="4" t="str">
        <f>VLOOKUP(B195,[2]SheetJS!$C:$D,2,0)</f>
        <v>42182832572</v>
      </c>
      <c r="D195" s="76">
        <v>0.85000000000000142</v>
      </c>
    </row>
    <row r="196" spans="1:4" x14ac:dyDescent="0.3">
      <c r="A196" t="s">
        <v>2920</v>
      </c>
      <c r="B196" s="4" t="s">
        <v>2921</v>
      </c>
      <c r="C196" s="4" t="str">
        <f>VLOOKUP(B196,[2]SheetJS!$C:$D,2,0)</f>
        <v>00822372550</v>
      </c>
      <c r="D196" s="76">
        <v>0.80000000000000071</v>
      </c>
    </row>
    <row r="197" spans="1:4" x14ac:dyDescent="0.3">
      <c r="A197" t="s">
        <v>2922</v>
      </c>
      <c r="B197" s="4" t="s">
        <v>2923</v>
      </c>
      <c r="C197" s="4" t="str">
        <f>VLOOKUP(B197,[2]SheetJS!$C:$D,2,0)</f>
        <v>01693717514</v>
      </c>
      <c r="D197" s="76">
        <v>0.69999999999999929</v>
      </c>
    </row>
    <row r="198" spans="1:4" x14ac:dyDescent="0.3">
      <c r="A198" t="s">
        <v>2924</v>
      </c>
      <c r="B198" s="4" t="s">
        <v>2925</v>
      </c>
      <c r="C198" s="4" t="str">
        <f>VLOOKUP(B198,[2]SheetJS!$C:$D,2,0)</f>
        <v>03182005545</v>
      </c>
      <c r="D198" s="76">
        <v>0.60000000000002274</v>
      </c>
    </row>
    <row r="199" spans="1:4" x14ac:dyDescent="0.3">
      <c r="A199" t="s">
        <v>2926</v>
      </c>
      <c r="B199" s="4" t="s">
        <v>2927</v>
      </c>
      <c r="C199" s="4" t="str">
        <f>VLOOKUP(B199,[2]SheetJS!$C:$D,2,0)</f>
        <v>86507363510</v>
      </c>
      <c r="D199" s="76">
        <v>0.56000000000000005</v>
      </c>
    </row>
    <row r="200" spans="1:4" x14ac:dyDescent="0.3">
      <c r="A200" t="s">
        <v>2928</v>
      </c>
      <c r="B200" s="4" t="s">
        <v>2929</v>
      </c>
      <c r="C200" s="4" t="str">
        <f>VLOOKUP(B200,[2]SheetJS!$C:$D,2,0)</f>
        <v>28217136572</v>
      </c>
      <c r="D200" s="76">
        <v>0.55999999999999517</v>
      </c>
    </row>
    <row r="201" spans="1:4" x14ac:dyDescent="0.3">
      <c r="A201" t="s">
        <v>2930</v>
      </c>
      <c r="B201" s="4" t="s">
        <v>2931</v>
      </c>
      <c r="C201" s="4" t="str">
        <f>VLOOKUP(B201,[2]SheetJS!$C:$D,2,0)</f>
        <v>02527075592</v>
      </c>
      <c r="D201" s="76">
        <v>0.54999999999999716</v>
      </c>
    </row>
    <row r="202" spans="1:4" x14ac:dyDescent="0.3">
      <c r="A202" t="s">
        <v>2932</v>
      </c>
      <c r="B202" s="4" t="s">
        <v>2933</v>
      </c>
      <c r="C202" s="4" t="str">
        <f>VLOOKUP(B202,[2]SheetJS!$C:$D,2,0)</f>
        <v>02808795556</v>
      </c>
      <c r="D202" s="76">
        <v>0.46999999999999975</v>
      </c>
    </row>
    <row r="203" spans="1:4" x14ac:dyDescent="0.3">
      <c r="A203" t="s">
        <v>2934</v>
      </c>
      <c r="B203" s="4" t="s">
        <v>2935</v>
      </c>
      <c r="C203" s="4" t="str">
        <f>VLOOKUP(B203,[2]SheetJS!$C:$D,2,0)</f>
        <v>10139190503</v>
      </c>
      <c r="D203" s="76">
        <v>0.39999999999999858</v>
      </c>
    </row>
    <row r="204" spans="1:4" x14ac:dyDescent="0.3">
      <c r="A204" t="s">
        <v>2936</v>
      </c>
      <c r="B204" s="4" t="s">
        <v>2937</v>
      </c>
      <c r="C204" s="4" t="str">
        <f>VLOOKUP(B204,[2]SheetJS!$C:$D,2,0)</f>
        <v>07468300500</v>
      </c>
      <c r="D204" s="76">
        <v>0.35999999999999943</v>
      </c>
    </row>
    <row r="205" spans="1:4" x14ac:dyDescent="0.3">
      <c r="A205" t="s">
        <v>2938</v>
      </c>
      <c r="B205" s="4" t="s">
        <v>2939</v>
      </c>
      <c r="C205" s="4" t="s">
        <v>2940</v>
      </c>
      <c r="D205" s="76">
        <v>0.34999999999999964</v>
      </c>
    </row>
    <row r="206" spans="1:4" x14ac:dyDescent="0.3">
      <c r="A206" t="s">
        <v>2941</v>
      </c>
      <c r="B206" s="4" t="s">
        <v>2942</v>
      </c>
      <c r="C206" s="4" t="str">
        <f>VLOOKUP(B206,[2]SheetJS!$C:$D,2,0)</f>
        <v>14459116553</v>
      </c>
      <c r="D206" s="76">
        <v>0.31000000000000227</v>
      </c>
    </row>
    <row r="207" spans="1:4" x14ac:dyDescent="0.3">
      <c r="A207" t="s">
        <v>2943</v>
      </c>
      <c r="B207" s="4" t="s">
        <v>2944</v>
      </c>
      <c r="C207" s="4" t="str">
        <f>VLOOKUP(B207,[2]SheetJS!$C:$D,2,0)</f>
        <v>04247857576</v>
      </c>
      <c r="D207" s="76">
        <v>0.27999999999999936</v>
      </c>
    </row>
    <row r="208" spans="1:4" x14ac:dyDescent="0.3">
      <c r="A208" t="s">
        <v>2945</v>
      </c>
      <c r="B208" s="4" t="s">
        <v>2946</v>
      </c>
      <c r="C208" s="4" t="str">
        <f>VLOOKUP(B208,[2]SheetJS!$C:$D,2,0)</f>
        <v>77845722553</v>
      </c>
      <c r="D208" s="76">
        <v>0.21000000000003638</v>
      </c>
    </row>
    <row r="209" spans="1:4" x14ac:dyDescent="0.3">
      <c r="A209" t="s">
        <v>2947</v>
      </c>
      <c r="B209" s="4" t="s">
        <v>2948</v>
      </c>
      <c r="C209" s="4" t="str">
        <f>VLOOKUP(B209,[2]SheetJS!$C:$D,2,0)</f>
        <v>02437888519</v>
      </c>
      <c r="D209" s="76">
        <v>0.2</v>
      </c>
    </row>
    <row r="210" spans="1:4" x14ac:dyDescent="0.3">
      <c r="A210" t="s">
        <v>2949</v>
      </c>
      <c r="B210" s="4" t="s">
        <v>2950</v>
      </c>
      <c r="C210" s="4" t="str">
        <f>VLOOKUP(B210,[2]SheetJS!$C:$D,2,0)</f>
        <v>47262230549</v>
      </c>
      <c r="D210" s="76">
        <v>0.17000000000000171</v>
      </c>
    </row>
    <row r="211" spans="1:4" x14ac:dyDescent="0.3">
      <c r="A211" t="s">
        <v>2951</v>
      </c>
      <c r="B211" s="4" t="s">
        <v>2952</v>
      </c>
      <c r="C211" s="4" t="str">
        <f>VLOOKUP(B211,[2]SheetJS!$C:$D,2,0)</f>
        <v>31588930530</v>
      </c>
      <c r="D211" s="76">
        <v>0.12000000000000455</v>
      </c>
    </row>
    <row r="212" spans="1:4" x14ac:dyDescent="0.3">
      <c r="A212" t="s">
        <v>2953</v>
      </c>
      <c r="B212" s="4" t="s">
        <v>2954</v>
      </c>
      <c r="C212" s="4" t="str">
        <f>VLOOKUP(B212,[2]SheetJS!$C:$D,2,0)</f>
        <v>85561673572</v>
      </c>
      <c r="D212" s="76">
        <v>6.9999999999999951E-2</v>
      </c>
    </row>
    <row r="213" spans="1:4" x14ac:dyDescent="0.3">
      <c r="A213" t="s">
        <v>2955</v>
      </c>
      <c r="B213" s="4" t="s">
        <v>2956</v>
      </c>
      <c r="C213" s="4" t="str">
        <f>VLOOKUP(B213,[2]SheetJS!$C:$D,2,0)</f>
        <v>11758244534</v>
      </c>
      <c r="D213" s="76">
        <v>3.0000000000001137E-2</v>
      </c>
    </row>
    <row r="214" spans="1:4" x14ac:dyDescent="0.3">
      <c r="A214" t="s">
        <v>2957</v>
      </c>
      <c r="B214" s="4" t="s">
        <v>2958</v>
      </c>
      <c r="C214" s="4" t="str">
        <f>VLOOKUP(B214,[2]SheetJS!$C:$D,2,0)</f>
        <v>07654002513</v>
      </c>
      <c r="D214" s="76">
        <v>1.9999999999999574E-2</v>
      </c>
    </row>
    <row r="215" spans="1:4" x14ac:dyDescent="0.3">
      <c r="A215" t="s">
        <v>2959</v>
      </c>
      <c r="B215" s="4" t="s">
        <v>2960</v>
      </c>
      <c r="C215" s="4" t="str">
        <f>VLOOKUP(B215,[2]SheetJS!$C:$D,2,0)</f>
        <v>82243905515</v>
      </c>
      <c r="D215" s="76">
        <v>9.9999999999980105E-3</v>
      </c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4C58-309E-4327-9B25-FA05244F581A}">
  <dimension ref="A1:C159"/>
  <sheetViews>
    <sheetView workbookViewId="0">
      <selection activeCell="H19" sqref="H18:J19"/>
    </sheetView>
  </sheetViews>
  <sheetFormatPr defaultRowHeight="14.4" x14ac:dyDescent="0.3"/>
  <cols>
    <col min="1" max="1" width="21.33203125" customWidth="1"/>
    <col min="2" max="2" width="9.5546875" bestFit="1" customWidth="1"/>
    <col min="3" max="3" width="21.88671875" bestFit="1" customWidth="1"/>
  </cols>
  <sheetData>
    <row r="1" spans="1:3" x14ac:dyDescent="0.3">
      <c r="C1" s="5">
        <f>SUBTOTAL(9,C3:C159)</f>
        <v>6081.7499999999982</v>
      </c>
    </row>
    <row r="2" spans="1:3" x14ac:dyDescent="0.3">
      <c r="A2" t="s">
        <v>3876</v>
      </c>
      <c r="B2" t="s">
        <v>252</v>
      </c>
      <c r="C2" t="s">
        <v>3877</v>
      </c>
    </row>
    <row r="3" spans="1:3" x14ac:dyDescent="0.3">
      <c r="A3" t="s">
        <v>3878</v>
      </c>
      <c r="B3" t="s">
        <v>462</v>
      </c>
      <c r="C3" s="5">
        <v>1.4600000000000364</v>
      </c>
    </row>
    <row r="4" spans="1:3" x14ac:dyDescent="0.3">
      <c r="A4" t="s">
        <v>3879</v>
      </c>
      <c r="B4" t="s">
        <v>3880</v>
      </c>
      <c r="C4" s="5">
        <v>21.169999999999987</v>
      </c>
    </row>
    <row r="5" spans="1:3" x14ac:dyDescent="0.3">
      <c r="A5" t="s">
        <v>3881</v>
      </c>
      <c r="B5" t="s">
        <v>3882</v>
      </c>
      <c r="C5" s="5">
        <v>2.0999999999999996</v>
      </c>
    </row>
    <row r="6" spans="1:3" x14ac:dyDescent="0.3">
      <c r="A6" t="s">
        <v>3883</v>
      </c>
      <c r="B6" t="s">
        <v>2882</v>
      </c>
      <c r="C6" s="5">
        <v>32.299999999999997</v>
      </c>
    </row>
    <row r="7" spans="1:3" x14ac:dyDescent="0.3">
      <c r="A7" t="s">
        <v>3884</v>
      </c>
      <c r="B7" t="s">
        <v>3885</v>
      </c>
      <c r="C7" s="5">
        <v>264.35000000000002</v>
      </c>
    </row>
    <row r="8" spans="1:3" x14ac:dyDescent="0.3">
      <c r="A8" t="s">
        <v>3886</v>
      </c>
      <c r="B8" t="s">
        <v>3887</v>
      </c>
      <c r="C8" s="5">
        <v>48.779999999999973</v>
      </c>
    </row>
    <row r="9" spans="1:3" x14ac:dyDescent="0.3">
      <c r="A9" t="s">
        <v>3888</v>
      </c>
      <c r="B9" t="s">
        <v>3889</v>
      </c>
      <c r="C9" s="5">
        <v>2.3200000000000003</v>
      </c>
    </row>
    <row r="10" spans="1:3" x14ac:dyDescent="0.3">
      <c r="A10" t="s">
        <v>3890</v>
      </c>
      <c r="B10" t="s">
        <v>3891</v>
      </c>
      <c r="C10" s="5">
        <v>20.299999999999997</v>
      </c>
    </row>
    <row r="11" spans="1:3" x14ac:dyDescent="0.3">
      <c r="A11" t="s">
        <v>3892</v>
      </c>
      <c r="B11" t="s">
        <v>3893</v>
      </c>
      <c r="C11" s="5">
        <v>4.9000000000000057</v>
      </c>
    </row>
    <row r="12" spans="1:3" x14ac:dyDescent="0.3">
      <c r="A12" t="s">
        <v>3894</v>
      </c>
      <c r="B12" t="s">
        <v>3895</v>
      </c>
      <c r="C12" s="5">
        <v>9.5999999999999943</v>
      </c>
    </row>
    <row r="13" spans="1:3" x14ac:dyDescent="0.3">
      <c r="A13" t="s">
        <v>3896</v>
      </c>
      <c r="B13" t="s">
        <v>2769</v>
      </c>
      <c r="C13" s="5">
        <v>138.30999999999995</v>
      </c>
    </row>
    <row r="14" spans="1:3" x14ac:dyDescent="0.3">
      <c r="A14" t="s">
        <v>3897</v>
      </c>
      <c r="B14" t="s">
        <v>3898</v>
      </c>
      <c r="C14" s="5">
        <v>28.6</v>
      </c>
    </row>
    <row r="15" spans="1:3" x14ac:dyDescent="0.3">
      <c r="A15" t="s">
        <v>3899</v>
      </c>
      <c r="B15" t="s">
        <v>3900</v>
      </c>
      <c r="C15" s="5">
        <v>0.5</v>
      </c>
    </row>
    <row r="16" spans="1:3" x14ac:dyDescent="0.3">
      <c r="A16" t="s">
        <v>3901</v>
      </c>
      <c r="B16" t="s">
        <v>3902</v>
      </c>
      <c r="C16" s="5">
        <v>34.710000000000008</v>
      </c>
    </row>
    <row r="17" spans="1:3" x14ac:dyDescent="0.3">
      <c r="A17" t="s">
        <v>3903</v>
      </c>
      <c r="B17" t="s">
        <v>3904</v>
      </c>
      <c r="C17" s="5">
        <v>0.97999999999998977</v>
      </c>
    </row>
    <row r="18" spans="1:3" x14ac:dyDescent="0.3">
      <c r="A18" t="s">
        <v>3905</v>
      </c>
      <c r="B18" t="s">
        <v>2568</v>
      </c>
      <c r="C18" s="5">
        <v>3.710000000000008</v>
      </c>
    </row>
    <row r="19" spans="1:3" x14ac:dyDescent="0.3">
      <c r="A19" t="s">
        <v>3906</v>
      </c>
      <c r="B19" t="s">
        <v>3907</v>
      </c>
      <c r="C19" s="5">
        <v>0.43000000000000005</v>
      </c>
    </row>
    <row r="20" spans="1:3" x14ac:dyDescent="0.3">
      <c r="A20" t="s">
        <v>3908</v>
      </c>
      <c r="B20" t="s">
        <v>3909</v>
      </c>
      <c r="C20" s="5">
        <v>0.97999999999999865</v>
      </c>
    </row>
    <row r="21" spans="1:3" x14ac:dyDescent="0.3">
      <c r="A21" t="s">
        <v>3910</v>
      </c>
      <c r="B21" t="s">
        <v>3911</v>
      </c>
      <c r="C21" s="5">
        <v>0.31000000000000005</v>
      </c>
    </row>
    <row r="22" spans="1:3" x14ac:dyDescent="0.3">
      <c r="A22" t="s">
        <v>3912</v>
      </c>
      <c r="B22" t="s">
        <v>3913</v>
      </c>
      <c r="C22" s="5">
        <v>0.21000000000000796</v>
      </c>
    </row>
    <row r="23" spans="1:3" x14ac:dyDescent="0.3">
      <c r="A23" t="s">
        <v>3914</v>
      </c>
      <c r="B23" t="s">
        <v>3915</v>
      </c>
      <c r="C23" s="5">
        <v>4.289999999999992</v>
      </c>
    </row>
    <row r="24" spans="1:3" x14ac:dyDescent="0.3">
      <c r="A24" t="s">
        <v>3916</v>
      </c>
      <c r="B24" t="s">
        <v>3917</v>
      </c>
      <c r="C24" s="5">
        <v>0.69999999999999574</v>
      </c>
    </row>
    <row r="25" spans="1:3" x14ac:dyDescent="0.3">
      <c r="A25" t="s">
        <v>3918</v>
      </c>
      <c r="B25" t="s">
        <v>2759</v>
      </c>
      <c r="C25" s="5">
        <v>3.6</v>
      </c>
    </row>
    <row r="26" spans="1:3" x14ac:dyDescent="0.3">
      <c r="A26" t="s">
        <v>3919</v>
      </c>
      <c r="B26" t="s">
        <v>3920</v>
      </c>
      <c r="C26" s="5">
        <v>4.58</v>
      </c>
    </row>
    <row r="27" spans="1:3" x14ac:dyDescent="0.3">
      <c r="A27" t="s">
        <v>3921</v>
      </c>
      <c r="B27" t="s">
        <v>3922</v>
      </c>
      <c r="C27" s="5">
        <v>1.8000000000000114</v>
      </c>
    </row>
    <row r="28" spans="1:3" x14ac:dyDescent="0.3">
      <c r="A28" t="s">
        <v>3923</v>
      </c>
      <c r="B28" t="s">
        <v>3924</v>
      </c>
      <c r="C28" s="5">
        <v>2.1999999999999993</v>
      </c>
    </row>
    <row r="29" spans="1:3" x14ac:dyDescent="0.3">
      <c r="A29" t="s">
        <v>3925</v>
      </c>
      <c r="B29" t="s">
        <v>3926</v>
      </c>
      <c r="C29" s="5">
        <v>181.41999999999996</v>
      </c>
    </row>
    <row r="30" spans="1:3" x14ac:dyDescent="0.3">
      <c r="A30" t="s">
        <v>3927</v>
      </c>
      <c r="B30" t="s">
        <v>2733</v>
      </c>
      <c r="C30" s="5">
        <v>27.200000000000003</v>
      </c>
    </row>
    <row r="31" spans="1:3" x14ac:dyDescent="0.3">
      <c r="A31" t="s">
        <v>3928</v>
      </c>
      <c r="B31" t="s">
        <v>2584</v>
      </c>
      <c r="C31" s="5">
        <v>21.880000000000024</v>
      </c>
    </row>
    <row r="32" spans="1:3" x14ac:dyDescent="0.3">
      <c r="A32" t="s">
        <v>3929</v>
      </c>
      <c r="B32" t="s">
        <v>2580</v>
      </c>
      <c r="C32" s="5">
        <v>103.61</v>
      </c>
    </row>
    <row r="33" spans="1:3" x14ac:dyDescent="0.3">
      <c r="A33" t="s">
        <v>3930</v>
      </c>
      <c r="B33" t="s">
        <v>2616</v>
      </c>
      <c r="C33" s="5">
        <v>40.090000000000003</v>
      </c>
    </row>
    <row r="34" spans="1:3" x14ac:dyDescent="0.3">
      <c r="A34" t="s">
        <v>3931</v>
      </c>
      <c r="B34" t="s">
        <v>2765</v>
      </c>
      <c r="C34" s="5">
        <v>40.970000000000027</v>
      </c>
    </row>
    <row r="35" spans="1:3" x14ac:dyDescent="0.3">
      <c r="A35" t="s">
        <v>3932</v>
      </c>
      <c r="B35" t="s">
        <v>744</v>
      </c>
      <c r="C35" s="5">
        <v>40</v>
      </c>
    </row>
    <row r="36" spans="1:3" x14ac:dyDescent="0.3">
      <c r="A36" t="s">
        <v>3933</v>
      </c>
      <c r="B36" t="s">
        <v>3934</v>
      </c>
      <c r="C36" s="5">
        <v>322.2399999999999</v>
      </c>
    </row>
    <row r="37" spans="1:3" x14ac:dyDescent="0.3">
      <c r="A37" t="s">
        <v>3935</v>
      </c>
      <c r="B37" t="s">
        <v>866</v>
      </c>
      <c r="C37" s="5">
        <v>71.02</v>
      </c>
    </row>
    <row r="38" spans="1:3" x14ac:dyDescent="0.3">
      <c r="A38" t="s">
        <v>3936</v>
      </c>
      <c r="B38" t="s">
        <v>3937</v>
      </c>
      <c r="C38" s="5">
        <v>27.5</v>
      </c>
    </row>
    <row r="39" spans="1:3" x14ac:dyDescent="0.3">
      <c r="A39" t="s">
        <v>3938</v>
      </c>
      <c r="B39" t="s">
        <v>3939</v>
      </c>
      <c r="C39" s="5">
        <v>0.1400000000000432</v>
      </c>
    </row>
    <row r="40" spans="1:3" x14ac:dyDescent="0.3">
      <c r="A40" t="s">
        <v>3940</v>
      </c>
      <c r="B40" t="s">
        <v>3941</v>
      </c>
      <c r="C40" s="5">
        <v>10.640000000000015</v>
      </c>
    </row>
    <row r="41" spans="1:3" x14ac:dyDescent="0.3">
      <c r="A41" t="s">
        <v>3942</v>
      </c>
      <c r="B41" t="s">
        <v>487</v>
      </c>
      <c r="C41" s="5">
        <v>31.689999999999969</v>
      </c>
    </row>
    <row r="42" spans="1:3" x14ac:dyDescent="0.3">
      <c r="A42" t="s">
        <v>3943</v>
      </c>
      <c r="B42" t="s">
        <v>3944</v>
      </c>
      <c r="C42" s="5">
        <v>1.7699999999999996</v>
      </c>
    </row>
    <row r="43" spans="1:3" x14ac:dyDescent="0.3">
      <c r="A43" t="s">
        <v>3945</v>
      </c>
      <c r="B43" t="s">
        <v>489</v>
      </c>
      <c r="C43" s="5">
        <v>38.040000000000418</v>
      </c>
    </row>
    <row r="44" spans="1:3" x14ac:dyDescent="0.3">
      <c r="A44" t="s">
        <v>3946</v>
      </c>
      <c r="B44" t="s">
        <v>3947</v>
      </c>
      <c r="C44" s="5">
        <v>0.91999999999999993</v>
      </c>
    </row>
    <row r="45" spans="1:3" x14ac:dyDescent="0.3">
      <c r="A45" t="s">
        <v>3948</v>
      </c>
      <c r="B45" t="s">
        <v>3949</v>
      </c>
      <c r="C45" s="5">
        <v>58</v>
      </c>
    </row>
    <row r="46" spans="1:3" x14ac:dyDescent="0.3">
      <c r="A46" t="s">
        <v>3950</v>
      </c>
      <c r="B46" t="s">
        <v>3951</v>
      </c>
      <c r="C46" s="5">
        <v>167.32999999999998</v>
      </c>
    </row>
    <row r="47" spans="1:3" x14ac:dyDescent="0.3">
      <c r="A47" t="s">
        <v>3952</v>
      </c>
      <c r="B47" t="s">
        <v>3953</v>
      </c>
      <c r="C47" s="5">
        <v>1.0000000000000009E-2</v>
      </c>
    </row>
    <row r="48" spans="1:3" x14ac:dyDescent="0.3">
      <c r="A48" t="s">
        <v>3954</v>
      </c>
      <c r="B48" t="s">
        <v>3955</v>
      </c>
      <c r="C48" s="5">
        <v>3.0300000000000011</v>
      </c>
    </row>
    <row r="49" spans="1:3" x14ac:dyDescent="0.3">
      <c r="A49" t="s">
        <v>3956</v>
      </c>
      <c r="B49" t="s">
        <v>2813</v>
      </c>
      <c r="C49" s="5">
        <v>4.9999999999997158E-2</v>
      </c>
    </row>
    <row r="50" spans="1:3" x14ac:dyDescent="0.3">
      <c r="A50" t="s">
        <v>3957</v>
      </c>
      <c r="B50" t="s">
        <v>3958</v>
      </c>
      <c r="C50" s="5">
        <v>1.2400000000000091</v>
      </c>
    </row>
    <row r="51" spans="1:3" x14ac:dyDescent="0.3">
      <c r="A51" t="s">
        <v>3959</v>
      </c>
      <c r="B51" t="s">
        <v>2572</v>
      </c>
      <c r="C51" s="5">
        <v>118.4</v>
      </c>
    </row>
    <row r="52" spans="1:3" x14ac:dyDescent="0.3">
      <c r="A52" t="s">
        <v>3960</v>
      </c>
      <c r="B52" t="s">
        <v>3961</v>
      </c>
      <c r="C52" s="5">
        <v>5.53</v>
      </c>
    </row>
    <row r="53" spans="1:3" x14ac:dyDescent="0.3">
      <c r="A53" t="s">
        <v>3962</v>
      </c>
      <c r="B53" t="s">
        <v>3963</v>
      </c>
      <c r="C53" s="5">
        <v>13.310000000000002</v>
      </c>
    </row>
    <row r="54" spans="1:3" x14ac:dyDescent="0.3">
      <c r="A54" t="s">
        <v>3964</v>
      </c>
      <c r="B54" t="s">
        <v>3965</v>
      </c>
      <c r="C54" s="5">
        <v>37.100000000000023</v>
      </c>
    </row>
    <row r="55" spans="1:3" x14ac:dyDescent="0.3">
      <c r="A55" t="s">
        <v>3966</v>
      </c>
      <c r="B55" t="s">
        <v>3967</v>
      </c>
      <c r="C55" s="5">
        <v>0.42000000000001592</v>
      </c>
    </row>
    <row r="56" spans="1:3" x14ac:dyDescent="0.3">
      <c r="A56" t="s">
        <v>3968</v>
      </c>
      <c r="B56" t="s">
        <v>2608</v>
      </c>
      <c r="C56" s="5">
        <v>17.899999999999999</v>
      </c>
    </row>
    <row r="57" spans="1:3" x14ac:dyDescent="0.3">
      <c r="A57" t="s">
        <v>3969</v>
      </c>
      <c r="B57" t="s">
        <v>2626</v>
      </c>
      <c r="C57" s="5">
        <v>45.52000000000001</v>
      </c>
    </row>
    <row r="58" spans="1:3" x14ac:dyDescent="0.3">
      <c r="A58" t="s">
        <v>3970</v>
      </c>
      <c r="B58" t="s">
        <v>3971</v>
      </c>
      <c r="C58" s="5">
        <v>92</v>
      </c>
    </row>
    <row r="59" spans="1:3" x14ac:dyDescent="0.3">
      <c r="A59" t="s">
        <v>3972</v>
      </c>
      <c r="B59" t="s">
        <v>3973</v>
      </c>
      <c r="C59" s="5">
        <v>98.079999999999927</v>
      </c>
    </row>
    <row r="60" spans="1:3" x14ac:dyDescent="0.3">
      <c r="A60" t="s">
        <v>3974</v>
      </c>
      <c r="B60" t="s">
        <v>2919</v>
      </c>
      <c r="C60" s="5">
        <v>0.4</v>
      </c>
    </row>
    <row r="61" spans="1:3" x14ac:dyDescent="0.3">
      <c r="A61" t="s">
        <v>3975</v>
      </c>
      <c r="B61" t="s">
        <v>499</v>
      </c>
      <c r="C61" s="5">
        <v>625.48</v>
      </c>
    </row>
    <row r="62" spans="1:3" x14ac:dyDescent="0.3">
      <c r="A62" t="s">
        <v>3976</v>
      </c>
      <c r="B62" t="s">
        <v>3977</v>
      </c>
      <c r="C62" s="5">
        <v>7.0399999999999636</v>
      </c>
    </row>
    <row r="63" spans="1:3" x14ac:dyDescent="0.3">
      <c r="A63" t="s">
        <v>3978</v>
      </c>
      <c r="B63" t="s">
        <v>3979</v>
      </c>
      <c r="C63" s="5">
        <v>38.1</v>
      </c>
    </row>
    <row r="64" spans="1:3" x14ac:dyDescent="0.3">
      <c r="A64" t="s">
        <v>3980</v>
      </c>
      <c r="B64" t="s">
        <v>3981</v>
      </c>
      <c r="C64" s="5">
        <v>9.5499999999999972</v>
      </c>
    </row>
    <row r="65" spans="1:3" x14ac:dyDescent="0.3">
      <c r="A65" t="s">
        <v>3982</v>
      </c>
      <c r="B65" t="s">
        <v>3983</v>
      </c>
      <c r="C65" s="5">
        <v>13.11</v>
      </c>
    </row>
    <row r="66" spans="1:3" x14ac:dyDescent="0.3">
      <c r="A66" t="s">
        <v>3984</v>
      </c>
      <c r="B66" t="s">
        <v>3985</v>
      </c>
      <c r="C66" s="5">
        <v>12.75</v>
      </c>
    </row>
    <row r="67" spans="1:3" x14ac:dyDescent="0.3">
      <c r="A67" t="s">
        <v>3986</v>
      </c>
      <c r="B67" t="s">
        <v>2636</v>
      </c>
      <c r="C67" s="5">
        <v>0.4199999999999946</v>
      </c>
    </row>
    <row r="68" spans="1:3" x14ac:dyDescent="0.3">
      <c r="A68" t="s">
        <v>3987</v>
      </c>
      <c r="B68" t="s">
        <v>2600</v>
      </c>
      <c r="C68" s="5">
        <v>1.0800000000000409</v>
      </c>
    </row>
    <row r="69" spans="1:3" x14ac:dyDescent="0.3">
      <c r="A69" t="s">
        <v>3988</v>
      </c>
      <c r="B69" t="s">
        <v>2634</v>
      </c>
      <c r="C69" s="5">
        <v>8.6</v>
      </c>
    </row>
    <row r="70" spans="1:3" x14ac:dyDescent="0.3">
      <c r="A70" t="s">
        <v>3989</v>
      </c>
      <c r="B70" t="s">
        <v>3990</v>
      </c>
      <c r="C70" s="5">
        <v>9.9999999999980105E-3</v>
      </c>
    </row>
    <row r="71" spans="1:3" x14ac:dyDescent="0.3">
      <c r="A71" t="s">
        <v>3991</v>
      </c>
      <c r="B71" t="s">
        <v>3992</v>
      </c>
      <c r="C71" s="5">
        <v>22.83</v>
      </c>
    </row>
    <row r="72" spans="1:3" x14ac:dyDescent="0.3">
      <c r="A72" t="s">
        <v>3993</v>
      </c>
      <c r="B72" t="s">
        <v>3064</v>
      </c>
      <c r="C72" s="5">
        <v>26.189999999999998</v>
      </c>
    </row>
    <row r="73" spans="1:3" x14ac:dyDescent="0.3">
      <c r="A73" t="s">
        <v>3994</v>
      </c>
      <c r="B73" t="s">
        <v>3995</v>
      </c>
      <c r="C73" s="5">
        <v>0.19999999999999574</v>
      </c>
    </row>
    <row r="74" spans="1:3" x14ac:dyDescent="0.3">
      <c r="A74" t="s">
        <v>3996</v>
      </c>
      <c r="B74" t="s">
        <v>3997</v>
      </c>
      <c r="C74" s="5">
        <v>56.45999999999998</v>
      </c>
    </row>
    <row r="75" spans="1:3" x14ac:dyDescent="0.3">
      <c r="A75" t="s">
        <v>3998</v>
      </c>
      <c r="B75" t="s">
        <v>3999</v>
      </c>
      <c r="C75" s="5">
        <v>2.6600000000000819</v>
      </c>
    </row>
    <row r="76" spans="1:3" x14ac:dyDescent="0.3">
      <c r="A76" t="s">
        <v>4000</v>
      </c>
      <c r="B76" t="s">
        <v>3098</v>
      </c>
      <c r="C76" s="5">
        <v>3.5</v>
      </c>
    </row>
    <row r="77" spans="1:3" x14ac:dyDescent="0.3">
      <c r="A77" t="s">
        <v>4001</v>
      </c>
      <c r="B77" t="s">
        <v>4002</v>
      </c>
      <c r="C77" s="5">
        <v>12.399999999999999</v>
      </c>
    </row>
    <row r="78" spans="1:3" x14ac:dyDescent="0.3">
      <c r="A78" t="s">
        <v>4003</v>
      </c>
      <c r="B78" t="s">
        <v>4004</v>
      </c>
      <c r="C78" s="5">
        <v>0.5</v>
      </c>
    </row>
    <row r="79" spans="1:3" x14ac:dyDescent="0.3">
      <c r="A79" t="s">
        <v>4005</v>
      </c>
      <c r="B79" t="s">
        <v>778</v>
      </c>
      <c r="C79" s="5">
        <v>244.61</v>
      </c>
    </row>
    <row r="80" spans="1:3" x14ac:dyDescent="0.3">
      <c r="A80" t="s">
        <v>4006</v>
      </c>
      <c r="B80" t="s">
        <v>4007</v>
      </c>
      <c r="C80" s="5">
        <v>336.90000000000009</v>
      </c>
    </row>
    <row r="81" spans="1:3" x14ac:dyDescent="0.3">
      <c r="A81" t="s">
        <v>4008</v>
      </c>
      <c r="B81" t="s">
        <v>4009</v>
      </c>
      <c r="C81" s="5">
        <v>36.700000000000003</v>
      </c>
    </row>
    <row r="82" spans="1:3" x14ac:dyDescent="0.3">
      <c r="A82" t="s">
        <v>4010</v>
      </c>
      <c r="B82" t="s">
        <v>4011</v>
      </c>
      <c r="C82" s="5">
        <v>42.2</v>
      </c>
    </row>
    <row r="83" spans="1:3" x14ac:dyDescent="0.3">
      <c r="A83" t="s">
        <v>4012</v>
      </c>
      <c r="B83" t="s">
        <v>4013</v>
      </c>
      <c r="C83" s="5">
        <v>2.480000000000004</v>
      </c>
    </row>
    <row r="84" spans="1:3" x14ac:dyDescent="0.3">
      <c r="A84" t="s">
        <v>4014</v>
      </c>
      <c r="B84" t="s">
        <v>3100</v>
      </c>
      <c r="C84" s="5">
        <v>3.8599999999999994</v>
      </c>
    </row>
    <row r="85" spans="1:3" x14ac:dyDescent="0.3">
      <c r="A85" t="s">
        <v>4015</v>
      </c>
      <c r="B85" t="s">
        <v>4016</v>
      </c>
      <c r="C85" s="5">
        <v>344.96000000000004</v>
      </c>
    </row>
    <row r="86" spans="1:3" x14ac:dyDescent="0.3">
      <c r="A86" t="s">
        <v>4017</v>
      </c>
      <c r="B86" t="s">
        <v>4018</v>
      </c>
      <c r="C86" s="5">
        <v>14.009999999999998</v>
      </c>
    </row>
    <row r="87" spans="1:3" x14ac:dyDescent="0.3">
      <c r="A87" t="s">
        <v>4019</v>
      </c>
      <c r="B87" t="s">
        <v>4020</v>
      </c>
      <c r="C87" s="5">
        <v>18.600000000000001</v>
      </c>
    </row>
    <row r="88" spans="1:3" x14ac:dyDescent="0.3">
      <c r="A88" t="s">
        <v>4021</v>
      </c>
      <c r="B88" t="s">
        <v>4022</v>
      </c>
      <c r="C88" s="5">
        <v>19.139999999999986</v>
      </c>
    </row>
    <row r="89" spans="1:3" x14ac:dyDescent="0.3">
      <c r="A89" t="s">
        <v>4023</v>
      </c>
      <c r="B89" t="s">
        <v>4024</v>
      </c>
      <c r="C89" s="5">
        <v>184.7</v>
      </c>
    </row>
    <row r="90" spans="1:3" x14ac:dyDescent="0.3">
      <c r="A90" t="s">
        <v>4025</v>
      </c>
      <c r="B90" t="s">
        <v>4026</v>
      </c>
      <c r="C90" s="5">
        <v>5.5500000000000114</v>
      </c>
    </row>
    <row r="91" spans="1:3" x14ac:dyDescent="0.3">
      <c r="A91" t="s">
        <v>4027</v>
      </c>
      <c r="B91" t="s">
        <v>4028</v>
      </c>
      <c r="C91" s="5">
        <v>0.30000000000000071</v>
      </c>
    </row>
    <row r="92" spans="1:3" x14ac:dyDescent="0.3">
      <c r="A92" t="s">
        <v>4029</v>
      </c>
      <c r="B92" t="s">
        <v>4030</v>
      </c>
      <c r="C92" s="5">
        <v>5.2800000000000011</v>
      </c>
    </row>
    <row r="93" spans="1:3" x14ac:dyDescent="0.3">
      <c r="A93" t="s">
        <v>4031</v>
      </c>
      <c r="B93" t="s">
        <v>4032</v>
      </c>
      <c r="C93" s="5">
        <v>18.739999999999995</v>
      </c>
    </row>
    <row r="94" spans="1:3" x14ac:dyDescent="0.3">
      <c r="A94" t="s">
        <v>4033</v>
      </c>
      <c r="B94" t="s">
        <v>4034</v>
      </c>
      <c r="C94" s="5">
        <v>40.1</v>
      </c>
    </row>
    <row r="95" spans="1:3" x14ac:dyDescent="0.3">
      <c r="A95" t="s">
        <v>4035</v>
      </c>
      <c r="B95" t="s">
        <v>4036</v>
      </c>
      <c r="C95" s="5">
        <v>0.64999999999999858</v>
      </c>
    </row>
    <row r="96" spans="1:3" x14ac:dyDescent="0.3">
      <c r="A96" t="s">
        <v>4037</v>
      </c>
      <c r="B96" t="s">
        <v>4038</v>
      </c>
      <c r="C96" s="5">
        <v>6.3099999999999987</v>
      </c>
    </row>
    <row r="97" spans="1:3" x14ac:dyDescent="0.3">
      <c r="A97" t="s">
        <v>4039</v>
      </c>
      <c r="B97" t="s">
        <v>4040</v>
      </c>
      <c r="C97" s="5">
        <v>35.85</v>
      </c>
    </row>
    <row r="98" spans="1:3" x14ac:dyDescent="0.3">
      <c r="A98" t="s">
        <v>4041</v>
      </c>
      <c r="B98" t="s">
        <v>519</v>
      </c>
      <c r="C98" s="5">
        <v>9.8000000000000007</v>
      </c>
    </row>
    <row r="99" spans="1:3" x14ac:dyDescent="0.3">
      <c r="A99" t="s">
        <v>4042</v>
      </c>
      <c r="B99" t="s">
        <v>2745</v>
      </c>
      <c r="C99" s="5">
        <v>0.5</v>
      </c>
    </row>
    <row r="100" spans="1:3" x14ac:dyDescent="0.3">
      <c r="A100" t="s">
        <v>4043</v>
      </c>
      <c r="B100" t="s">
        <v>4044</v>
      </c>
      <c r="C100" s="5">
        <v>9.4400000000000546</v>
      </c>
    </row>
    <row r="101" spans="1:3" x14ac:dyDescent="0.3">
      <c r="A101" t="s">
        <v>4045</v>
      </c>
      <c r="B101" t="s">
        <v>4046</v>
      </c>
      <c r="C101" s="5">
        <v>2</v>
      </c>
    </row>
    <row r="102" spans="1:3" x14ac:dyDescent="0.3">
      <c r="A102">
        <v>0</v>
      </c>
      <c r="B102" t="s">
        <v>4047</v>
      </c>
      <c r="C102" s="5">
        <v>2.3599999999999994</v>
      </c>
    </row>
    <row r="103" spans="1:3" x14ac:dyDescent="0.3">
      <c r="A103" t="s">
        <v>4048</v>
      </c>
      <c r="B103" t="s">
        <v>4049</v>
      </c>
      <c r="C103" s="5">
        <v>37.25</v>
      </c>
    </row>
    <row r="104" spans="1:3" x14ac:dyDescent="0.3">
      <c r="A104" t="s">
        <v>4050</v>
      </c>
      <c r="B104" t="s">
        <v>4051</v>
      </c>
      <c r="C104" s="5">
        <v>20.270000000000003</v>
      </c>
    </row>
    <row r="105" spans="1:3" x14ac:dyDescent="0.3">
      <c r="A105" t="s">
        <v>4052</v>
      </c>
      <c r="B105" t="s">
        <v>4053</v>
      </c>
      <c r="C105" s="5">
        <v>0.4</v>
      </c>
    </row>
    <row r="106" spans="1:3" x14ac:dyDescent="0.3">
      <c r="A106" t="s">
        <v>4054</v>
      </c>
      <c r="B106" t="s">
        <v>2578</v>
      </c>
      <c r="C106" s="5">
        <v>73.41</v>
      </c>
    </row>
    <row r="107" spans="1:3" x14ac:dyDescent="0.3">
      <c r="A107" t="s">
        <v>4055</v>
      </c>
      <c r="B107" t="s">
        <v>4056</v>
      </c>
      <c r="C107" s="5">
        <v>16.7</v>
      </c>
    </row>
    <row r="108" spans="1:3" x14ac:dyDescent="0.3">
      <c r="A108" t="s">
        <v>4057</v>
      </c>
      <c r="B108" t="s">
        <v>3069</v>
      </c>
      <c r="C108" s="5">
        <v>123.18</v>
      </c>
    </row>
    <row r="109" spans="1:3" x14ac:dyDescent="0.3">
      <c r="A109" t="s">
        <v>4057</v>
      </c>
      <c r="B109" t="s">
        <v>4058</v>
      </c>
      <c r="C109" s="5">
        <v>74.09</v>
      </c>
    </row>
    <row r="110" spans="1:3" x14ac:dyDescent="0.3">
      <c r="A110" t="s">
        <v>4059</v>
      </c>
      <c r="B110" t="s">
        <v>4060</v>
      </c>
      <c r="C110" s="5">
        <v>10.67</v>
      </c>
    </row>
    <row r="111" spans="1:3" x14ac:dyDescent="0.3">
      <c r="A111" t="s">
        <v>4061</v>
      </c>
      <c r="B111" t="s">
        <v>4062</v>
      </c>
      <c r="C111" s="5">
        <v>235.44</v>
      </c>
    </row>
    <row r="112" spans="1:3" x14ac:dyDescent="0.3">
      <c r="A112" t="s">
        <v>4063</v>
      </c>
      <c r="B112" t="s">
        <v>2614</v>
      </c>
      <c r="C112" s="5">
        <v>44.2</v>
      </c>
    </row>
    <row r="113" spans="1:3" x14ac:dyDescent="0.3">
      <c r="A113" t="s">
        <v>4064</v>
      </c>
      <c r="B113" t="s">
        <v>539</v>
      </c>
      <c r="C113" s="5">
        <v>10.25</v>
      </c>
    </row>
    <row r="114" spans="1:3" x14ac:dyDescent="0.3">
      <c r="A114" t="s">
        <v>4065</v>
      </c>
      <c r="B114" t="s">
        <v>2644</v>
      </c>
      <c r="C114" s="5">
        <v>23.119999999999997</v>
      </c>
    </row>
    <row r="115" spans="1:3" x14ac:dyDescent="0.3">
      <c r="A115" t="s">
        <v>4066</v>
      </c>
      <c r="B115" t="s">
        <v>4067</v>
      </c>
      <c r="C115" s="5">
        <v>3.0000000000001137E-2</v>
      </c>
    </row>
    <row r="116" spans="1:3" x14ac:dyDescent="0.3">
      <c r="A116" t="s">
        <v>4068</v>
      </c>
      <c r="B116" t="s">
        <v>4069</v>
      </c>
      <c r="C116" s="5">
        <v>1.2100000000000009</v>
      </c>
    </row>
    <row r="117" spans="1:3" x14ac:dyDescent="0.3">
      <c r="A117" t="s">
        <v>4070</v>
      </c>
      <c r="B117" t="s">
        <v>4071</v>
      </c>
      <c r="C117" s="5">
        <v>39.20999999999998</v>
      </c>
    </row>
    <row r="118" spans="1:3" x14ac:dyDescent="0.3">
      <c r="A118" t="s">
        <v>4072</v>
      </c>
      <c r="B118" t="s">
        <v>4073</v>
      </c>
      <c r="C118" s="5">
        <v>0.57000000000000028</v>
      </c>
    </row>
    <row r="119" spans="1:3" x14ac:dyDescent="0.3">
      <c r="A119" t="s">
        <v>4074</v>
      </c>
      <c r="B119" t="s">
        <v>4075</v>
      </c>
      <c r="C119" s="5">
        <v>16.860000000000003</v>
      </c>
    </row>
    <row r="120" spans="1:3" x14ac:dyDescent="0.3">
      <c r="A120" t="s">
        <v>4076</v>
      </c>
      <c r="B120" t="s">
        <v>796</v>
      </c>
      <c r="C120" s="5">
        <v>18</v>
      </c>
    </row>
    <row r="121" spans="1:3" x14ac:dyDescent="0.3">
      <c r="A121" t="s">
        <v>4077</v>
      </c>
      <c r="B121" t="s">
        <v>4078</v>
      </c>
      <c r="C121" s="5">
        <v>36.229999999999997</v>
      </c>
    </row>
    <row r="122" spans="1:3" x14ac:dyDescent="0.3">
      <c r="A122" t="s">
        <v>4079</v>
      </c>
      <c r="B122" t="s">
        <v>4080</v>
      </c>
      <c r="C122" s="5">
        <v>2.6599999999999966</v>
      </c>
    </row>
    <row r="123" spans="1:3" x14ac:dyDescent="0.3">
      <c r="A123" t="s">
        <v>4081</v>
      </c>
      <c r="B123" t="s">
        <v>4082</v>
      </c>
      <c r="C123" s="5">
        <v>19.920000000000016</v>
      </c>
    </row>
    <row r="124" spans="1:3" x14ac:dyDescent="0.3">
      <c r="A124" t="s">
        <v>4083</v>
      </c>
      <c r="B124" t="s">
        <v>4084</v>
      </c>
      <c r="C124" s="5">
        <v>42.75</v>
      </c>
    </row>
    <row r="125" spans="1:3" x14ac:dyDescent="0.3">
      <c r="A125" t="s">
        <v>4085</v>
      </c>
      <c r="B125" t="s">
        <v>4086</v>
      </c>
      <c r="C125" s="5">
        <v>1.0399999999999991</v>
      </c>
    </row>
    <row r="126" spans="1:3" x14ac:dyDescent="0.3">
      <c r="A126" t="s">
        <v>4087</v>
      </c>
      <c r="B126" t="s">
        <v>4088</v>
      </c>
      <c r="C126" s="5">
        <v>84.53</v>
      </c>
    </row>
    <row r="127" spans="1:3" x14ac:dyDescent="0.3">
      <c r="A127" t="s">
        <v>4089</v>
      </c>
      <c r="B127" t="s">
        <v>881</v>
      </c>
      <c r="C127" s="5">
        <v>26.279999999999973</v>
      </c>
    </row>
    <row r="128" spans="1:3" x14ac:dyDescent="0.3">
      <c r="A128" t="s">
        <v>4090</v>
      </c>
      <c r="B128" t="s">
        <v>4091</v>
      </c>
      <c r="C128" s="5">
        <v>99.94</v>
      </c>
    </row>
    <row r="129" spans="1:3" x14ac:dyDescent="0.3">
      <c r="A129" t="s">
        <v>4092</v>
      </c>
      <c r="B129" t="s">
        <v>4093</v>
      </c>
      <c r="C129" s="5">
        <v>103.95999999999998</v>
      </c>
    </row>
    <row r="130" spans="1:3" x14ac:dyDescent="0.3">
      <c r="A130" t="s">
        <v>4094</v>
      </c>
      <c r="B130" t="s">
        <v>4095</v>
      </c>
      <c r="C130" s="5">
        <v>0.8</v>
      </c>
    </row>
    <row r="131" spans="1:3" x14ac:dyDescent="0.3">
      <c r="A131" t="s">
        <v>4096</v>
      </c>
      <c r="B131" t="s">
        <v>4097</v>
      </c>
      <c r="C131" s="5">
        <v>0.40000000000000036</v>
      </c>
    </row>
    <row r="132" spans="1:3" x14ac:dyDescent="0.3">
      <c r="A132" t="s">
        <v>4098</v>
      </c>
      <c r="B132" t="s">
        <v>4099</v>
      </c>
      <c r="C132" s="5">
        <v>2.8700000000000045</v>
      </c>
    </row>
    <row r="133" spans="1:3" x14ac:dyDescent="0.3">
      <c r="A133" t="s">
        <v>4100</v>
      </c>
      <c r="B133" t="s">
        <v>4101</v>
      </c>
      <c r="C133" s="5">
        <v>24.760000000000005</v>
      </c>
    </row>
    <row r="134" spans="1:3" x14ac:dyDescent="0.3">
      <c r="A134" t="s">
        <v>4102</v>
      </c>
      <c r="B134" t="s">
        <v>4103</v>
      </c>
      <c r="C134" s="5">
        <v>14.899999999999977</v>
      </c>
    </row>
    <row r="135" spans="1:3" x14ac:dyDescent="0.3">
      <c r="A135" t="s">
        <v>4104</v>
      </c>
      <c r="B135" t="s">
        <v>4105</v>
      </c>
      <c r="C135" s="5">
        <v>2.0700000000000216</v>
      </c>
    </row>
    <row r="136" spans="1:3" x14ac:dyDescent="0.3">
      <c r="A136" t="s">
        <v>4106</v>
      </c>
      <c r="B136" t="s">
        <v>2791</v>
      </c>
      <c r="C136" s="5">
        <v>0.2</v>
      </c>
    </row>
    <row r="137" spans="1:3" x14ac:dyDescent="0.3">
      <c r="A137" t="s">
        <v>4107</v>
      </c>
      <c r="B137" t="s">
        <v>529</v>
      </c>
      <c r="C137" s="5">
        <v>1</v>
      </c>
    </row>
    <row r="138" spans="1:3" x14ac:dyDescent="0.3">
      <c r="A138" t="s">
        <v>4107</v>
      </c>
      <c r="B138" t="s">
        <v>4108</v>
      </c>
      <c r="C138" s="5">
        <v>42</v>
      </c>
    </row>
    <row r="139" spans="1:3" x14ac:dyDescent="0.3">
      <c r="A139" t="s">
        <v>4109</v>
      </c>
      <c r="B139" t="s">
        <v>4110</v>
      </c>
      <c r="C139" s="5">
        <v>29.82</v>
      </c>
    </row>
    <row r="140" spans="1:3" x14ac:dyDescent="0.3">
      <c r="A140" t="s">
        <v>4111</v>
      </c>
      <c r="B140" t="s">
        <v>2795</v>
      </c>
      <c r="C140" s="5">
        <v>18.909999999999997</v>
      </c>
    </row>
    <row r="141" spans="1:3" x14ac:dyDescent="0.3">
      <c r="A141" t="s">
        <v>4112</v>
      </c>
      <c r="B141" t="s">
        <v>4113</v>
      </c>
      <c r="C141" s="5">
        <v>59.190000000000055</v>
      </c>
    </row>
    <row r="142" spans="1:3" x14ac:dyDescent="0.3">
      <c r="A142" t="s">
        <v>4114</v>
      </c>
      <c r="B142" t="s">
        <v>3111</v>
      </c>
      <c r="C142" s="5">
        <v>6.4</v>
      </c>
    </row>
    <row r="143" spans="1:3" x14ac:dyDescent="0.3">
      <c r="A143" t="s">
        <v>4115</v>
      </c>
      <c r="B143" t="s">
        <v>806</v>
      </c>
      <c r="C143" s="5">
        <v>0.17999999999999972</v>
      </c>
    </row>
    <row r="144" spans="1:3" x14ac:dyDescent="0.3">
      <c r="A144" t="s">
        <v>4116</v>
      </c>
      <c r="B144" t="s">
        <v>4117</v>
      </c>
      <c r="C144" s="5">
        <v>2.0499999999999998</v>
      </c>
    </row>
    <row r="145" spans="1:3" x14ac:dyDescent="0.3">
      <c r="A145" t="s">
        <v>4118</v>
      </c>
      <c r="B145" t="s">
        <v>4119</v>
      </c>
      <c r="C145" s="5">
        <v>7</v>
      </c>
    </row>
    <row r="146" spans="1:3" x14ac:dyDescent="0.3">
      <c r="A146" t="s">
        <v>4120</v>
      </c>
      <c r="B146" t="s">
        <v>4121</v>
      </c>
      <c r="C146" s="5">
        <v>0.40000000000000036</v>
      </c>
    </row>
    <row r="147" spans="1:3" x14ac:dyDescent="0.3">
      <c r="A147" t="s">
        <v>4122</v>
      </c>
      <c r="B147" t="s">
        <v>4123</v>
      </c>
      <c r="C147" s="5">
        <v>2.2300000000000004</v>
      </c>
    </row>
    <row r="148" spans="1:3" x14ac:dyDescent="0.3">
      <c r="A148">
        <v>0</v>
      </c>
      <c r="B148" t="s">
        <v>4124</v>
      </c>
      <c r="C148" s="5">
        <v>0.56000000000000227</v>
      </c>
    </row>
    <row r="149" spans="1:3" x14ac:dyDescent="0.3">
      <c r="A149" t="s">
        <v>4125</v>
      </c>
      <c r="B149" t="s">
        <v>4126</v>
      </c>
      <c r="C149" s="5">
        <v>14.399999999999999</v>
      </c>
    </row>
    <row r="150" spans="1:3" x14ac:dyDescent="0.3">
      <c r="A150" t="s">
        <v>4127</v>
      </c>
      <c r="B150" t="s">
        <v>4128</v>
      </c>
      <c r="C150" s="5">
        <v>2.0999999999999996</v>
      </c>
    </row>
    <row r="151" spans="1:3" x14ac:dyDescent="0.3">
      <c r="A151" t="s">
        <v>4129</v>
      </c>
      <c r="B151" t="s">
        <v>4130</v>
      </c>
      <c r="C151" s="5">
        <v>1.6399999999999864</v>
      </c>
    </row>
    <row r="152" spans="1:3" x14ac:dyDescent="0.3">
      <c r="A152" t="s">
        <v>4131</v>
      </c>
      <c r="B152" t="s">
        <v>4132</v>
      </c>
      <c r="C152" s="5">
        <v>79.61</v>
      </c>
    </row>
    <row r="153" spans="1:3" x14ac:dyDescent="0.3">
      <c r="A153" t="s">
        <v>4133</v>
      </c>
      <c r="B153" t="s">
        <v>3135</v>
      </c>
      <c r="C153" s="5">
        <v>0.6</v>
      </c>
    </row>
    <row r="154" spans="1:3" x14ac:dyDescent="0.3">
      <c r="A154" t="s">
        <v>4134</v>
      </c>
      <c r="B154" t="s">
        <v>2659</v>
      </c>
      <c r="C154" s="5">
        <v>89.12</v>
      </c>
    </row>
    <row r="155" spans="1:3" x14ac:dyDescent="0.3">
      <c r="A155" t="s">
        <v>4135</v>
      </c>
      <c r="B155" t="s">
        <v>4136</v>
      </c>
      <c r="C155" s="5">
        <v>4.4199999999999875</v>
      </c>
    </row>
    <row r="156" spans="1:3" x14ac:dyDescent="0.3">
      <c r="A156" t="s">
        <v>4137</v>
      </c>
      <c r="B156" t="s">
        <v>4138</v>
      </c>
      <c r="C156" s="5">
        <v>3</v>
      </c>
    </row>
    <row r="157" spans="1:3" x14ac:dyDescent="0.3">
      <c r="A157" t="s">
        <v>4139</v>
      </c>
      <c r="B157" t="s">
        <v>4140</v>
      </c>
      <c r="C157" s="5">
        <v>4.9999999999998934E-2</v>
      </c>
    </row>
    <row r="158" spans="1:3" x14ac:dyDescent="0.3">
      <c r="A158" t="s">
        <v>4141</v>
      </c>
      <c r="B158" t="s">
        <v>4142</v>
      </c>
      <c r="C158" s="5">
        <v>1.0400000000000009</v>
      </c>
    </row>
    <row r="159" spans="1:3" x14ac:dyDescent="0.3">
      <c r="A159" t="s">
        <v>4143</v>
      </c>
      <c r="B159" t="s">
        <v>2815</v>
      </c>
      <c r="C159" s="5">
        <v>31.299999999999997</v>
      </c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EB94B-0546-4514-B992-8E9CAF63BC9B}">
  <dimension ref="A1:D126"/>
  <sheetViews>
    <sheetView workbookViewId="0">
      <selection activeCell="H19" sqref="H18:J19"/>
    </sheetView>
  </sheetViews>
  <sheetFormatPr defaultRowHeight="14.4" x14ac:dyDescent="0.3"/>
  <cols>
    <col min="1" max="2" width="63.109375" customWidth="1"/>
    <col min="3" max="3" width="11.5546875" customWidth="1"/>
    <col min="4" max="4" width="25" bestFit="1" customWidth="1"/>
  </cols>
  <sheetData>
    <row r="1" spans="1:4" x14ac:dyDescent="0.3">
      <c r="D1" s="5">
        <f>SUBTOTAL(9,D3:D126)</f>
        <v>6812.4899999999989</v>
      </c>
    </row>
    <row r="2" spans="1:4" x14ac:dyDescent="0.3">
      <c r="A2" t="s">
        <v>251</v>
      </c>
      <c r="B2" t="s">
        <v>171</v>
      </c>
      <c r="C2" t="s">
        <v>252</v>
      </c>
      <c r="D2" t="s">
        <v>3877</v>
      </c>
    </row>
    <row r="3" spans="1:4" x14ac:dyDescent="0.3">
      <c r="A3" s="4" t="s">
        <v>4144</v>
      </c>
      <c r="B3" s="4" t="s">
        <v>4145</v>
      </c>
      <c r="C3" s="4" t="s">
        <v>4146</v>
      </c>
      <c r="D3" s="76">
        <v>1633.2400000000002</v>
      </c>
    </row>
    <row r="4" spans="1:4" x14ac:dyDescent="0.3">
      <c r="A4" s="4" t="s">
        <v>4147</v>
      </c>
      <c r="B4" s="4" t="s">
        <v>4148</v>
      </c>
      <c r="C4" s="4" t="s">
        <v>4149</v>
      </c>
      <c r="D4" s="76">
        <v>581.88</v>
      </c>
    </row>
    <row r="5" spans="1:4" x14ac:dyDescent="0.3">
      <c r="A5" s="4" t="s">
        <v>4150</v>
      </c>
      <c r="B5" s="4" t="s">
        <v>4151</v>
      </c>
      <c r="C5" s="4" t="s">
        <v>4152</v>
      </c>
      <c r="D5" s="76">
        <v>396.7</v>
      </c>
    </row>
    <row r="6" spans="1:4" x14ac:dyDescent="0.3">
      <c r="A6" s="4" t="s">
        <v>4153</v>
      </c>
      <c r="B6" s="4" t="s">
        <v>4154</v>
      </c>
      <c r="C6" s="4" t="s">
        <v>4155</v>
      </c>
      <c r="D6" s="76">
        <v>297.39999999999998</v>
      </c>
    </row>
    <row r="7" spans="1:4" x14ac:dyDescent="0.3">
      <c r="A7" s="4" t="s">
        <v>2623</v>
      </c>
      <c r="B7" s="4" t="s">
        <v>4156</v>
      </c>
      <c r="C7" s="4" t="s">
        <v>2624</v>
      </c>
      <c r="D7" s="76">
        <v>280.37000000000012</v>
      </c>
    </row>
    <row r="8" spans="1:4" x14ac:dyDescent="0.3">
      <c r="A8" s="4" t="s">
        <v>777</v>
      </c>
      <c r="B8" s="4" t="s">
        <v>4005</v>
      </c>
      <c r="C8" s="4" t="s">
        <v>778</v>
      </c>
      <c r="D8" s="76">
        <v>268.22000000000003</v>
      </c>
    </row>
    <row r="9" spans="1:4" x14ac:dyDescent="0.3">
      <c r="A9" s="4" t="s">
        <v>4157</v>
      </c>
      <c r="B9" s="4" t="s">
        <v>4158</v>
      </c>
      <c r="C9" s="4" t="s">
        <v>879</v>
      </c>
      <c r="D9" s="76">
        <v>255</v>
      </c>
    </row>
    <row r="10" spans="1:4" x14ac:dyDescent="0.3">
      <c r="A10" s="4" t="s">
        <v>4159</v>
      </c>
      <c r="B10" s="4" t="s">
        <v>4160</v>
      </c>
      <c r="C10" s="4" t="s">
        <v>4161</v>
      </c>
      <c r="D10" s="76">
        <v>251.18999999999994</v>
      </c>
    </row>
    <row r="11" spans="1:4" x14ac:dyDescent="0.3">
      <c r="A11" s="4" t="s">
        <v>4162</v>
      </c>
      <c r="B11" s="4" t="s">
        <v>4163</v>
      </c>
      <c r="C11" s="4" t="s">
        <v>3059</v>
      </c>
      <c r="D11" s="76">
        <v>174.02</v>
      </c>
    </row>
    <row r="12" spans="1:4" x14ac:dyDescent="0.3">
      <c r="A12" s="4" t="s">
        <v>4164</v>
      </c>
      <c r="B12" s="4" t="s">
        <v>4057</v>
      </c>
      <c r="C12" s="4" t="s">
        <v>873</v>
      </c>
      <c r="D12" s="76">
        <v>140.38000000000011</v>
      </c>
    </row>
    <row r="13" spans="1:4" x14ac:dyDescent="0.3">
      <c r="A13" s="4" t="s">
        <v>4165</v>
      </c>
      <c r="B13" s="4" t="s">
        <v>4081</v>
      </c>
      <c r="C13" s="4" t="s">
        <v>4082</v>
      </c>
      <c r="D13" s="76">
        <v>135.81</v>
      </c>
    </row>
    <row r="14" spans="1:4" x14ac:dyDescent="0.3">
      <c r="A14" s="4" t="s">
        <v>4166</v>
      </c>
      <c r="B14" s="4" t="s">
        <v>3894</v>
      </c>
      <c r="C14" s="4" t="s">
        <v>3895</v>
      </c>
      <c r="D14" s="76">
        <v>132.5</v>
      </c>
    </row>
    <row r="15" spans="1:4" x14ac:dyDescent="0.3">
      <c r="A15" s="4" t="s">
        <v>4167</v>
      </c>
      <c r="B15" s="4" t="s">
        <v>3940</v>
      </c>
      <c r="C15" s="4" t="s">
        <v>3941</v>
      </c>
      <c r="D15" s="76">
        <v>114.13</v>
      </c>
    </row>
    <row r="16" spans="1:4" x14ac:dyDescent="0.3">
      <c r="A16" s="4" t="s">
        <v>4168</v>
      </c>
      <c r="B16" s="4" t="s">
        <v>4169</v>
      </c>
      <c r="C16" s="4" t="s">
        <v>4170</v>
      </c>
      <c r="D16" s="76">
        <v>94.03000000000003</v>
      </c>
    </row>
    <row r="17" spans="1:4" x14ac:dyDescent="0.3">
      <c r="A17" s="4" t="s">
        <v>4171</v>
      </c>
      <c r="B17" s="4" t="s">
        <v>4172</v>
      </c>
      <c r="C17" s="4" t="s">
        <v>4173</v>
      </c>
      <c r="D17" s="76">
        <v>91.520000000000039</v>
      </c>
    </row>
    <row r="18" spans="1:4" x14ac:dyDescent="0.3">
      <c r="A18" s="4" t="s">
        <v>4174</v>
      </c>
      <c r="B18" s="4" t="s">
        <v>4175</v>
      </c>
      <c r="C18" s="4" t="s">
        <v>4176</v>
      </c>
      <c r="D18" s="76">
        <v>87.3</v>
      </c>
    </row>
    <row r="19" spans="1:4" x14ac:dyDescent="0.3">
      <c r="A19" s="4" t="s">
        <v>4177</v>
      </c>
      <c r="B19" s="4" t="s">
        <v>4012</v>
      </c>
      <c r="C19" s="4" t="s">
        <v>4013</v>
      </c>
      <c r="D19" s="76">
        <v>73.38</v>
      </c>
    </row>
    <row r="20" spans="1:4" x14ac:dyDescent="0.3">
      <c r="A20" s="4" t="s">
        <v>4178</v>
      </c>
      <c r="B20" s="4" t="s">
        <v>4179</v>
      </c>
      <c r="C20" s="4" t="s">
        <v>4180</v>
      </c>
      <c r="D20" s="76">
        <v>67.37</v>
      </c>
    </row>
    <row r="21" spans="1:4" x14ac:dyDescent="0.3">
      <c r="A21" s="4" t="s">
        <v>4181</v>
      </c>
      <c r="B21" s="4" t="s">
        <v>4182</v>
      </c>
      <c r="C21" s="4" t="s">
        <v>4183</v>
      </c>
      <c r="D21" s="76">
        <v>61.82000000000005</v>
      </c>
    </row>
    <row r="22" spans="1:4" x14ac:dyDescent="0.3">
      <c r="A22" s="4" t="s">
        <v>4184</v>
      </c>
      <c r="B22" s="4" t="s">
        <v>4185</v>
      </c>
      <c r="C22" s="4" t="s">
        <v>4186</v>
      </c>
      <c r="D22" s="76">
        <v>60.610000000000014</v>
      </c>
    </row>
    <row r="23" spans="1:4" x14ac:dyDescent="0.3">
      <c r="A23" s="4" t="s">
        <v>4187</v>
      </c>
      <c r="B23" s="4" t="s">
        <v>4188</v>
      </c>
      <c r="C23" s="4" t="s">
        <v>4189</v>
      </c>
      <c r="D23" s="76">
        <v>58.92999999999995</v>
      </c>
    </row>
    <row r="24" spans="1:4" x14ac:dyDescent="0.3">
      <c r="A24" s="4" t="s">
        <v>4190</v>
      </c>
      <c r="B24" s="4" t="s">
        <v>4191</v>
      </c>
      <c r="C24" s="4" t="s">
        <v>4192</v>
      </c>
      <c r="D24" s="76">
        <v>56.42</v>
      </c>
    </row>
    <row r="25" spans="1:4" x14ac:dyDescent="0.3">
      <c r="A25" s="4" t="s">
        <v>4193</v>
      </c>
      <c r="B25" s="4" t="s">
        <v>4194</v>
      </c>
      <c r="C25" s="4" t="s">
        <v>4195</v>
      </c>
      <c r="D25" s="76">
        <v>55.649999999999977</v>
      </c>
    </row>
    <row r="26" spans="1:4" x14ac:dyDescent="0.3">
      <c r="A26" s="4" t="s">
        <v>4196</v>
      </c>
      <c r="B26" s="4" t="s">
        <v>4197</v>
      </c>
      <c r="C26" s="4" t="s">
        <v>4198</v>
      </c>
      <c r="D26" s="76">
        <v>52.94</v>
      </c>
    </row>
    <row r="27" spans="1:4" x14ac:dyDescent="0.3">
      <c r="A27" s="4" t="s">
        <v>4199</v>
      </c>
      <c r="B27" s="4" t="s">
        <v>4200</v>
      </c>
      <c r="C27" s="4" t="s">
        <v>4201</v>
      </c>
      <c r="D27" s="76">
        <v>52.080000000000041</v>
      </c>
    </row>
    <row r="28" spans="1:4" x14ac:dyDescent="0.3">
      <c r="A28" s="4" t="s">
        <v>4202</v>
      </c>
      <c r="B28" s="4" t="s">
        <v>4203</v>
      </c>
      <c r="C28" s="4" t="s">
        <v>4204</v>
      </c>
      <c r="D28" s="76">
        <v>51.8</v>
      </c>
    </row>
    <row r="29" spans="1:4" x14ac:dyDescent="0.3">
      <c r="A29" s="4" t="s">
        <v>2579</v>
      </c>
      <c r="B29" s="4" t="s">
        <v>3929</v>
      </c>
      <c r="C29" s="4" t="s">
        <v>2580</v>
      </c>
      <c r="D29" s="76">
        <v>47.210000000000008</v>
      </c>
    </row>
    <row r="30" spans="1:4" x14ac:dyDescent="0.3">
      <c r="A30" s="4" t="s">
        <v>4205</v>
      </c>
      <c r="B30" s="4" t="s">
        <v>4206</v>
      </c>
      <c r="C30" s="4" t="s">
        <v>4207</v>
      </c>
      <c r="D30" s="76">
        <v>43.550000000000011</v>
      </c>
    </row>
    <row r="31" spans="1:4" x14ac:dyDescent="0.3">
      <c r="A31" s="4" t="s">
        <v>4208</v>
      </c>
      <c r="B31" s="4" t="s">
        <v>4209</v>
      </c>
      <c r="C31" s="4" t="s">
        <v>4210</v>
      </c>
      <c r="D31" s="76">
        <v>43.480000000000018</v>
      </c>
    </row>
    <row r="32" spans="1:4" x14ac:dyDescent="0.3">
      <c r="A32" s="4" t="s">
        <v>2920</v>
      </c>
      <c r="B32" s="4" t="s">
        <v>4211</v>
      </c>
      <c r="C32" s="4" t="s">
        <v>2921</v>
      </c>
      <c r="D32" s="76">
        <v>42.3</v>
      </c>
    </row>
    <row r="33" spans="1:4" x14ac:dyDescent="0.3">
      <c r="A33" s="4" t="s">
        <v>4212</v>
      </c>
      <c r="B33" s="4" t="s">
        <v>4213</v>
      </c>
      <c r="C33" s="4" t="s">
        <v>4214</v>
      </c>
      <c r="D33" s="76">
        <v>38.869999999999976</v>
      </c>
    </row>
    <row r="34" spans="1:4" x14ac:dyDescent="0.3">
      <c r="A34" s="4" t="s">
        <v>4215</v>
      </c>
      <c r="B34" s="4" t="s">
        <v>3921</v>
      </c>
      <c r="C34" s="4" t="s">
        <v>3922</v>
      </c>
      <c r="D34" s="76">
        <v>38.569999999999993</v>
      </c>
    </row>
    <row r="35" spans="1:4" x14ac:dyDescent="0.3">
      <c r="A35" s="4" t="s">
        <v>2625</v>
      </c>
      <c r="B35" s="4" t="s">
        <v>3969</v>
      </c>
      <c r="C35" s="4" t="s">
        <v>2626</v>
      </c>
      <c r="D35" s="76">
        <v>36.870000000000005</v>
      </c>
    </row>
    <row r="36" spans="1:4" x14ac:dyDescent="0.3">
      <c r="A36" s="4" t="s">
        <v>4216</v>
      </c>
      <c r="B36" s="4" t="s">
        <v>4217</v>
      </c>
      <c r="C36" s="4" t="s">
        <v>4218</v>
      </c>
      <c r="D36" s="76">
        <v>34.799999999999997</v>
      </c>
    </row>
    <row r="37" spans="1:4" x14ac:dyDescent="0.3">
      <c r="A37" s="4" t="s">
        <v>2567</v>
      </c>
      <c r="B37" s="4" t="s">
        <v>3905</v>
      </c>
      <c r="C37" s="4" t="s">
        <v>2568</v>
      </c>
      <c r="D37" s="76">
        <v>34.010000000000005</v>
      </c>
    </row>
    <row r="38" spans="1:4" x14ac:dyDescent="0.3">
      <c r="A38" s="4" t="s">
        <v>4219</v>
      </c>
      <c r="B38" s="4" t="s">
        <v>4220</v>
      </c>
      <c r="C38" s="4" t="s">
        <v>4221</v>
      </c>
      <c r="D38" s="76">
        <v>31.03000000000003</v>
      </c>
    </row>
    <row r="39" spans="1:4" x14ac:dyDescent="0.3">
      <c r="A39" s="4" t="s">
        <v>4222</v>
      </c>
      <c r="B39" s="4" t="s">
        <v>4223</v>
      </c>
      <c r="C39" s="4" t="s">
        <v>4224</v>
      </c>
      <c r="D39" s="76">
        <v>30.670000000000073</v>
      </c>
    </row>
    <row r="40" spans="1:4" x14ac:dyDescent="0.3">
      <c r="A40" s="4" t="s">
        <v>4225</v>
      </c>
      <c r="B40" s="4" t="s">
        <v>3908</v>
      </c>
      <c r="C40" s="4" t="s">
        <v>3909</v>
      </c>
      <c r="D40" s="76">
        <v>29.750000000000004</v>
      </c>
    </row>
    <row r="41" spans="1:4" x14ac:dyDescent="0.3">
      <c r="A41" s="4" t="s">
        <v>2607</v>
      </c>
      <c r="B41" s="4" t="s">
        <v>3968</v>
      </c>
      <c r="C41" s="4" t="s">
        <v>2608</v>
      </c>
      <c r="D41" s="76">
        <v>28.9</v>
      </c>
    </row>
    <row r="42" spans="1:4" x14ac:dyDescent="0.3">
      <c r="A42" s="4" t="s">
        <v>4226</v>
      </c>
      <c r="B42" s="4" t="s">
        <v>4227</v>
      </c>
      <c r="C42" s="4" t="s">
        <v>4228</v>
      </c>
      <c r="D42" s="76">
        <v>28.75</v>
      </c>
    </row>
    <row r="43" spans="1:4" x14ac:dyDescent="0.3">
      <c r="A43" s="4" t="s">
        <v>4229</v>
      </c>
      <c r="B43" s="4" t="s">
        <v>3970</v>
      </c>
      <c r="C43" s="4" t="s">
        <v>3971</v>
      </c>
      <c r="D43" s="76">
        <v>26.7</v>
      </c>
    </row>
    <row r="44" spans="1:4" x14ac:dyDescent="0.3">
      <c r="A44" s="4" t="s">
        <v>4230</v>
      </c>
      <c r="B44" s="4" t="s">
        <v>4231</v>
      </c>
      <c r="C44" s="4" t="s">
        <v>4232</v>
      </c>
      <c r="D44" s="76">
        <v>26.450000000000003</v>
      </c>
    </row>
    <row r="45" spans="1:4" x14ac:dyDescent="0.3">
      <c r="A45" s="4" t="s">
        <v>4233</v>
      </c>
      <c r="B45" s="4" t="s">
        <v>3936</v>
      </c>
      <c r="C45" s="4" t="s">
        <v>3937</v>
      </c>
      <c r="D45" s="76">
        <v>26.1</v>
      </c>
    </row>
    <row r="46" spans="1:4" x14ac:dyDescent="0.3">
      <c r="A46" s="4" t="s">
        <v>4234</v>
      </c>
      <c r="B46" s="4" t="s">
        <v>4235</v>
      </c>
      <c r="C46" s="4" t="s">
        <v>4236</v>
      </c>
      <c r="D46" s="76">
        <v>24.9</v>
      </c>
    </row>
    <row r="47" spans="1:4" x14ac:dyDescent="0.3">
      <c r="A47" s="4" t="s">
        <v>2752</v>
      </c>
      <c r="B47" s="4" t="s">
        <v>4237</v>
      </c>
      <c r="C47" s="4" t="s">
        <v>2753</v>
      </c>
      <c r="D47" s="76">
        <v>23.930000000000007</v>
      </c>
    </row>
    <row r="48" spans="1:4" x14ac:dyDescent="0.3">
      <c r="A48" s="4" t="s">
        <v>4238</v>
      </c>
      <c r="B48" s="4" t="s">
        <v>4239</v>
      </c>
      <c r="C48" s="4" t="s">
        <v>4240</v>
      </c>
      <c r="D48" s="76">
        <v>22.620000000000005</v>
      </c>
    </row>
    <row r="49" spans="1:4" x14ac:dyDescent="0.3">
      <c r="A49" s="4" t="s">
        <v>4241</v>
      </c>
      <c r="B49" s="4" t="s">
        <v>3996</v>
      </c>
      <c r="C49" s="4" t="s">
        <v>3997</v>
      </c>
      <c r="D49" s="76">
        <v>22.349999999999966</v>
      </c>
    </row>
    <row r="50" spans="1:4" x14ac:dyDescent="0.3">
      <c r="A50" s="4" t="s">
        <v>4242</v>
      </c>
      <c r="B50" s="4" t="s">
        <v>4243</v>
      </c>
      <c r="C50" s="4" t="s">
        <v>4244</v>
      </c>
      <c r="D50" s="76">
        <v>22.230000000000018</v>
      </c>
    </row>
    <row r="51" spans="1:4" x14ac:dyDescent="0.3">
      <c r="A51" s="4" t="s">
        <v>4245</v>
      </c>
      <c r="B51" s="4" t="s">
        <v>4246</v>
      </c>
      <c r="C51" s="4" t="s">
        <v>4247</v>
      </c>
      <c r="D51" s="76">
        <v>21.689999999999998</v>
      </c>
    </row>
    <row r="52" spans="1:4" x14ac:dyDescent="0.3">
      <c r="A52" s="4" t="s">
        <v>2796</v>
      </c>
      <c r="B52" s="4" t="s">
        <v>4248</v>
      </c>
      <c r="C52" s="4" t="s">
        <v>2797</v>
      </c>
      <c r="D52" s="76">
        <v>21.149999999999977</v>
      </c>
    </row>
    <row r="53" spans="1:4" x14ac:dyDescent="0.3">
      <c r="A53" s="4" t="s">
        <v>4249</v>
      </c>
      <c r="B53" s="4" t="s">
        <v>4250</v>
      </c>
      <c r="C53" s="4" t="s">
        <v>4251</v>
      </c>
      <c r="D53" s="76">
        <v>21.040000000000006</v>
      </c>
    </row>
    <row r="54" spans="1:4" x14ac:dyDescent="0.3">
      <c r="A54" s="4" t="s">
        <v>4252</v>
      </c>
      <c r="B54" s="4" t="s">
        <v>4253</v>
      </c>
      <c r="C54" s="4" t="s">
        <v>4254</v>
      </c>
      <c r="D54" s="76">
        <v>20.339999999999918</v>
      </c>
    </row>
    <row r="55" spans="1:4" x14ac:dyDescent="0.3">
      <c r="A55" s="4" t="s">
        <v>4255</v>
      </c>
      <c r="B55" s="4" t="s">
        <v>4256</v>
      </c>
      <c r="C55" s="4" t="s">
        <v>4257</v>
      </c>
      <c r="D55" s="76">
        <v>19.919999999999998</v>
      </c>
    </row>
    <row r="56" spans="1:4" x14ac:dyDescent="0.3">
      <c r="A56" s="4" t="s">
        <v>799</v>
      </c>
      <c r="B56" s="4" t="s">
        <v>4258</v>
      </c>
      <c r="C56" s="4" t="s">
        <v>800</v>
      </c>
      <c r="D56" s="76">
        <v>19.459999999999923</v>
      </c>
    </row>
    <row r="57" spans="1:4" x14ac:dyDescent="0.3">
      <c r="A57" s="4" t="s">
        <v>4259</v>
      </c>
      <c r="B57" s="4" t="s">
        <v>4260</v>
      </c>
      <c r="C57" s="4" t="s">
        <v>4261</v>
      </c>
      <c r="D57" s="76">
        <v>18.3</v>
      </c>
    </row>
    <row r="58" spans="1:4" x14ac:dyDescent="0.3">
      <c r="A58" s="4" t="s">
        <v>4262</v>
      </c>
      <c r="B58" s="4" t="s">
        <v>4263</v>
      </c>
      <c r="C58" s="4" t="s">
        <v>4264</v>
      </c>
      <c r="D58" s="76">
        <v>18.189999999999998</v>
      </c>
    </row>
    <row r="59" spans="1:4" x14ac:dyDescent="0.3">
      <c r="A59" s="4" t="s">
        <v>4265</v>
      </c>
      <c r="B59" s="4" t="s">
        <v>4266</v>
      </c>
      <c r="C59" s="4" t="s">
        <v>4267</v>
      </c>
      <c r="D59" s="76">
        <v>18.169999999999998</v>
      </c>
    </row>
    <row r="60" spans="1:4" x14ac:dyDescent="0.3">
      <c r="A60" s="4" t="s">
        <v>4268</v>
      </c>
      <c r="B60" s="4" t="s">
        <v>4098</v>
      </c>
      <c r="C60" s="4" t="s">
        <v>4099</v>
      </c>
      <c r="D60" s="76">
        <v>16.600000000000001</v>
      </c>
    </row>
    <row r="61" spans="1:4" x14ac:dyDescent="0.3">
      <c r="A61" s="4" t="s">
        <v>4269</v>
      </c>
      <c r="B61" s="4" t="s">
        <v>3884</v>
      </c>
      <c r="C61" s="4" t="s">
        <v>3885</v>
      </c>
      <c r="D61" s="76">
        <v>16.379999999999995</v>
      </c>
    </row>
    <row r="62" spans="1:4" x14ac:dyDescent="0.3">
      <c r="A62" s="4" t="s">
        <v>4270</v>
      </c>
      <c r="B62" s="4" t="s">
        <v>4271</v>
      </c>
      <c r="C62" s="4" t="s">
        <v>4272</v>
      </c>
      <c r="D62" s="76">
        <v>16.130000000000003</v>
      </c>
    </row>
    <row r="63" spans="1:4" x14ac:dyDescent="0.3">
      <c r="A63" s="4" t="s">
        <v>4273</v>
      </c>
      <c r="B63" s="4" t="s">
        <v>3946</v>
      </c>
      <c r="C63" s="4" t="s">
        <v>4274</v>
      </c>
      <c r="D63" s="76">
        <v>15.21</v>
      </c>
    </row>
    <row r="64" spans="1:4" x14ac:dyDescent="0.3">
      <c r="A64" s="4" t="s">
        <v>4275</v>
      </c>
      <c r="B64" s="4" t="s">
        <v>4276</v>
      </c>
      <c r="C64" s="4" t="s">
        <v>4277</v>
      </c>
      <c r="D64" s="76">
        <v>14.340000000000003</v>
      </c>
    </row>
    <row r="65" spans="1:4" x14ac:dyDescent="0.3">
      <c r="A65" s="4" t="s">
        <v>4278</v>
      </c>
      <c r="B65" s="4" t="s">
        <v>3952</v>
      </c>
      <c r="C65" s="4" t="s">
        <v>4279</v>
      </c>
      <c r="D65" s="76">
        <v>14.08</v>
      </c>
    </row>
    <row r="66" spans="1:4" x14ac:dyDescent="0.3">
      <c r="A66" s="4" t="s">
        <v>795</v>
      </c>
      <c r="B66" s="4" t="s">
        <v>4076</v>
      </c>
      <c r="C66" s="4" t="s">
        <v>796</v>
      </c>
      <c r="D66" s="76">
        <v>14</v>
      </c>
    </row>
    <row r="67" spans="1:4" x14ac:dyDescent="0.3">
      <c r="A67" s="4" t="s">
        <v>4280</v>
      </c>
      <c r="B67" s="4">
        <v>0</v>
      </c>
      <c r="C67" s="4" t="s">
        <v>4281</v>
      </c>
      <c r="D67" s="76">
        <v>13.37</v>
      </c>
    </row>
    <row r="68" spans="1:4" x14ac:dyDescent="0.3">
      <c r="A68" s="4" t="s">
        <v>2708</v>
      </c>
      <c r="B68" s="4" t="s">
        <v>4282</v>
      </c>
      <c r="C68" s="4" t="s">
        <v>2709</v>
      </c>
      <c r="D68" s="76">
        <v>12.139999999999986</v>
      </c>
    </row>
    <row r="69" spans="1:4" x14ac:dyDescent="0.3">
      <c r="A69" s="4" t="s">
        <v>4283</v>
      </c>
      <c r="B69" s="4" t="s">
        <v>4284</v>
      </c>
      <c r="C69" s="4" t="s">
        <v>4285</v>
      </c>
      <c r="D69" s="76">
        <v>12.080000000000041</v>
      </c>
    </row>
    <row r="70" spans="1:4" x14ac:dyDescent="0.3">
      <c r="A70" s="4" t="s">
        <v>4286</v>
      </c>
      <c r="B70" s="4" t="s">
        <v>4287</v>
      </c>
      <c r="C70" s="4" t="s">
        <v>4288</v>
      </c>
      <c r="D70" s="76">
        <v>11.5</v>
      </c>
    </row>
    <row r="71" spans="1:4" x14ac:dyDescent="0.3">
      <c r="A71" s="4" t="s">
        <v>769</v>
      </c>
      <c r="B71" s="4" t="s">
        <v>4289</v>
      </c>
      <c r="C71" s="4" t="s">
        <v>770</v>
      </c>
      <c r="D71" s="76">
        <v>11.439999999999998</v>
      </c>
    </row>
    <row r="72" spans="1:4" x14ac:dyDescent="0.3">
      <c r="A72" s="4" t="s">
        <v>4290</v>
      </c>
      <c r="B72" s="4" t="s">
        <v>4291</v>
      </c>
      <c r="C72" s="4" t="s">
        <v>4292</v>
      </c>
      <c r="D72" s="76">
        <v>11.059999999999988</v>
      </c>
    </row>
    <row r="73" spans="1:4" x14ac:dyDescent="0.3">
      <c r="A73" s="4" t="s">
        <v>3075</v>
      </c>
      <c r="B73" s="4" t="s">
        <v>4293</v>
      </c>
      <c r="C73" s="4" t="s">
        <v>3076</v>
      </c>
      <c r="D73" s="76">
        <v>10.699999999999989</v>
      </c>
    </row>
    <row r="74" spans="1:4" x14ac:dyDescent="0.3">
      <c r="A74" s="4" t="s">
        <v>4294</v>
      </c>
      <c r="B74" s="4" t="s">
        <v>4295</v>
      </c>
      <c r="C74" s="4" t="s">
        <v>4296</v>
      </c>
      <c r="D74" s="76">
        <v>10.600000000000001</v>
      </c>
    </row>
    <row r="75" spans="1:4" x14ac:dyDescent="0.3">
      <c r="A75" s="4" t="s">
        <v>2694</v>
      </c>
      <c r="B75" s="4" t="s">
        <v>4297</v>
      </c>
      <c r="C75" s="4" t="s">
        <v>2695</v>
      </c>
      <c r="D75" s="76">
        <v>9.9100000000000037</v>
      </c>
    </row>
    <row r="76" spans="1:4" x14ac:dyDescent="0.3">
      <c r="A76" s="4" t="s">
        <v>4298</v>
      </c>
      <c r="B76" s="4" t="s">
        <v>4299</v>
      </c>
      <c r="C76" s="4" t="s">
        <v>4300</v>
      </c>
      <c r="D76" s="76">
        <v>9.7800000000000011</v>
      </c>
    </row>
    <row r="77" spans="1:4" x14ac:dyDescent="0.3">
      <c r="A77" s="4" t="s">
        <v>2756</v>
      </c>
      <c r="B77" s="4" t="s">
        <v>4301</v>
      </c>
      <c r="C77" s="4" t="s">
        <v>2757</v>
      </c>
      <c r="D77" s="76">
        <v>9.759999999999998</v>
      </c>
    </row>
    <row r="78" spans="1:4" x14ac:dyDescent="0.3">
      <c r="A78" s="4" t="s">
        <v>4302</v>
      </c>
      <c r="B78" s="4" t="s">
        <v>4303</v>
      </c>
      <c r="C78" s="4" t="s">
        <v>4304</v>
      </c>
      <c r="D78" s="76">
        <v>9.4499999999999886</v>
      </c>
    </row>
    <row r="79" spans="1:4" x14ac:dyDescent="0.3">
      <c r="A79" s="4" t="s">
        <v>4305</v>
      </c>
      <c r="B79" s="4" t="s">
        <v>4231</v>
      </c>
      <c r="C79" s="4" t="s">
        <v>4306</v>
      </c>
      <c r="D79" s="76">
        <v>8.3000000000000007</v>
      </c>
    </row>
    <row r="80" spans="1:4" x14ac:dyDescent="0.3">
      <c r="A80" s="4" t="s">
        <v>2633</v>
      </c>
      <c r="B80" s="4" t="s">
        <v>3988</v>
      </c>
      <c r="C80" s="4" t="s">
        <v>2634</v>
      </c>
      <c r="D80" s="76">
        <v>8.0200000000000031</v>
      </c>
    </row>
    <row r="81" spans="1:4" x14ac:dyDescent="0.3">
      <c r="A81" s="4" t="s">
        <v>4307</v>
      </c>
      <c r="B81" s="4" t="s">
        <v>4308</v>
      </c>
      <c r="C81" s="4" t="s">
        <v>4309</v>
      </c>
      <c r="D81" s="76">
        <v>7.9</v>
      </c>
    </row>
    <row r="82" spans="1:4" x14ac:dyDescent="0.3">
      <c r="A82" s="4" t="s">
        <v>4310</v>
      </c>
      <c r="B82" s="4" t="s">
        <v>4311</v>
      </c>
      <c r="C82" s="4" t="s">
        <v>4312</v>
      </c>
      <c r="D82" s="76">
        <v>7.5499999999999972</v>
      </c>
    </row>
    <row r="83" spans="1:4" x14ac:dyDescent="0.3">
      <c r="A83" s="4" t="s">
        <v>2658</v>
      </c>
      <c r="B83" s="4" t="s">
        <v>4134</v>
      </c>
      <c r="C83" s="4" t="s">
        <v>2659</v>
      </c>
      <c r="D83" s="76">
        <v>6.5900000000000034</v>
      </c>
    </row>
    <row r="84" spans="1:4" x14ac:dyDescent="0.3">
      <c r="A84" s="4" t="s">
        <v>761</v>
      </c>
      <c r="B84" s="4" t="s">
        <v>4313</v>
      </c>
      <c r="C84" s="4" t="s">
        <v>762</v>
      </c>
      <c r="D84" s="76">
        <v>6.1400000000000006</v>
      </c>
    </row>
    <row r="85" spans="1:4" x14ac:dyDescent="0.3">
      <c r="A85" s="4" t="s">
        <v>4314</v>
      </c>
      <c r="B85" s="4" t="s">
        <v>4315</v>
      </c>
      <c r="C85" s="4" t="s">
        <v>4316</v>
      </c>
      <c r="D85" s="76">
        <v>5.8700000000001182</v>
      </c>
    </row>
    <row r="86" spans="1:4" x14ac:dyDescent="0.3">
      <c r="A86" s="4" t="s">
        <v>4317</v>
      </c>
      <c r="B86" s="4" t="s">
        <v>4318</v>
      </c>
      <c r="C86" s="4" t="s">
        <v>4319</v>
      </c>
      <c r="D86" s="76">
        <v>5.6</v>
      </c>
    </row>
    <row r="87" spans="1:4" x14ac:dyDescent="0.3">
      <c r="A87" s="4" t="s">
        <v>2668</v>
      </c>
      <c r="B87" s="4" t="s">
        <v>4320</v>
      </c>
      <c r="C87" s="4" t="s">
        <v>2669</v>
      </c>
      <c r="D87" s="76">
        <v>5.5500000000000007</v>
      </c>
    </row>
    <row r="88" spans="1:4" x14ac:dyDescent="0.3">
      <c r="A88" s="4" t="s">
        <v>4321</v>
      </c>
      <c r="B88" s="4" t="s">
        <v>4322</v>
      </c>
      <c r="C88" s="4" t="s">
        <v>4323</v>
      </c>
      <c r="D88" s="76">
        <v>5.4</v>
      </c>
    </row>
    <row r="89" spans="1:4" x14ac:dyDescent="0.3">
      <c r="A89" s="4" t="s">
        <v>4324</v>
      </c>
      <c r="B89" s="4" t="s">
        <v>4325</v>
      </c>
      <c r="C89" s="4" t="s">
        <v>4326</v>
      </c>
      <c r="D89" s="76">
        <v>5.2000000000000028</v>
      </c>
    </row>
    <row r="90" spans="1:4" x14ac:dyDescent="0.3">
      <c r="A90" s="4" t="s">
        <v>4327</v>
      </c>
      <c r="B90" s="4" t="s">
        <v>4328</v>
      </c>
      <c r="C90" s="4" t="s">
        <v>4329</v>
      </c>
      <c r="D90" s="76">
        <v>5.1499999999999986</v>
      </c>
    </row>
    <row r="91" spans="1:4" x14ac:dyDescent="0.3">
      <c r="A91" s="4" t="s">
        <v>741</v>
      </c>
      <c r="B91" s="4" t="s">
        <v>4330</v>
      </c>
      <c r="C91" s="4" t="s">
        <v>742</v>
      </c>
      <c r="D91" s="76">
        <v>5.129999999999999</v>
      </c>
    </row>
    <row r="92" spans="1:4" x14ac:dyDescent="0.3">
      <c r="A92" s="4" t="s">
        <v>4331</v>
      </c>
      <c r="B92" s="4" t="s">
        <v>4332</v>
      </c>
      <c r="C92" s="4" t="s">
        <v>4333</v>
      </c>
      <c r="D92" s="76">
        <v>5.1000000000000014</v>
      </c>
    </row>
    <row r="93" spans="1:4" x14ac:dyDescent="0.3">
      <c r="A93" s="4" t="s">
        <v>2635</v>
      </c>
      <c r="B93" s="4" t="s">
        <v>3986</v>
      </c>
      <c r="C93" s="4" t="s">
        <v>2636</v>
      </c>
      <c r="D93" s="76">
        <v>4.9000000000000004</v>
      </c>
    </row>
    <row r="94" spans="1:4" x14ac:dyDescent="0.3">
      <c r="A94" s="4" t="s">
        <v>4334</v>
      </c>
      <c r="B94" s="4" t="s">
        <v>4335</v>
      </c>
      <c r="C94" s="4" t="s">
        <v>4336</v>
      </c>
      <c r="D94" s="76">
        <v>4.879999999999999</v>
      </c>
    </row>
    <row r="95" spans="1:4" x14ac:dyDescent="0.3">
      <c r="A95" s="4" t="s">
        <v>4337</v>
      </c>
      <c r="B95" s="4" t="s">
        <v>4338</v>
      </c>
      <c r="C95" s="4" t="s">
        <v>4339</v>
      </c>
      <c r="D95" s="76">
        <v>4.6999999999999993</v>
      </c>
    </row>
    <row r="96" spans="1:4" x14ac:dyDescent="0.3">
      <c r="A96" s="4" t="s">
        <v>2700</v>
      </c>
      <c r="B96" s="4" t="s">
        <v>4340</v>
      </c>
      <c r="C96" s="4" t="s">
        <v>2701</v>
      </c>
      <c r="D96" s="76">
        <v>4.25</v>
      </c>
    </row>
    <row r="97" spans="1:4" x14ac:dyDescent="0.3">
      <c r="A97" s="4" t="s">
        <v>4341</v>
      </c>
      <c r="B97" s="4" t="s">
        <v>4342</v>
      </c>
      <c r="C97" s="4" t="s">
        <v>4343</v>
      </c>
      <c r="D97" s="76">
        <v>3.9</v>
      </c>
    </row>
    <row r="98" spans="1:4" x14ac:dyDescent="0.3">
      <c r="A98" s="4" t="s">
        <v>4344</v>
      </c>
      <c r="B98" s="4" t="s">
        <v>4345</v>
      </c>
      <c r="C98" s="4" t="s">
        <v>4346</v>
      </c>
      <c r="D98" s="76">
        <v>3.7100000000000009</v>
      </c>
    </row>
    <row r="99" spans="1:4" x14ac:dyDescent="0.3">
      <c r="A99" s="4" t="s">
        <v>735</v>
      </c>
      <c r="B99" s="4" t="s">
        <v>4347</v>
      </c>
      <c r="C99" s="4" t="s">
        <v>736</v>
      </c>
      <c r="D99" s="76">
        <v>3.480000000000004</v>
      </c>
    </row>
    <row r="100" spans="1:4" x14ac:dyDescent="0.3">
      <c r="A100" s="4" t="s">
        <v>2674</v>
      </c>
      <c r="B100" s="4" t="s">
        <v>4348</v>
      </c>
      <c r="C100" s="4" t="s">
        <v>2675</v>
      </c>
      <c r="D100" s="76">
        <v>3.4300000000000068</v>
      </c>
    </row>
    <row r="101" spans="1:4" x14ac:dyDescent="0.3">
      <c r="A101" s="4" t="s">
        <v>3160</v>
      </c>
      <c r="B101" s="4" t="s">
        <v>4349</v>
      </c>
      <c r="C101" s="4" t="s">
        <v>3161</v>
      </c>
      <c r="D101" s="76">
        <v>3.3000000000000043</v>
      </c>
    </row>
    <row r="102" spans="1:4" x14ac:dyDescent="0.3">
      <c r="A102" s="4" t="s">
        <v>4350</v>
      </c>
      <c r="B102" s="4" t="s">
        <v>4351</v>
      </c>
      <c r="C102" s="4" t="s">
        <v>4352</v>
      </c>
      <c r="D102" s="76">
        <v>3.289999999999992</v>
      </c>
    </row>
    <row r="103" spans="1:4" x14ac:dyDescent="0.3">
      <c r="A103" s="4" t="s">
        <v>4353</v>
      </c>
      <c r="B103" s="4" t="s">
        <v>4354</v>
      </c>
      <c r="C103" s="4" t="s">
        <v>4355</v>
      </c>
      <c r="D103" s="76">
        <v>3</v>
      </c>
    </row>
    <row r="104" spans="1:4" x14ac:dyDescent="0.3">
      <c r="A104" s="4" t="s">
        <v>4356</v>
      </c>
      <c r="B104" s="4" t="s">
        <v>4092</v>
      </c>
      <c r="C104" s="4" t="s">
        <v>4357</v>
      </c>
      <c r="D104" s="76">
        <v>3</v>
      </c>
    </row>
    <row r="105" spans="1:4" x14ac:dyDescent="0.3">
      <c r="A105" s="4" t="s">
        <v>4358</v>
      </c>
      <c r="B105" s="4" t="s">
        <v>3960</v>
      </c>
      <c r="C105" s="4" t="s">
        <v>3961</v>
      </c>
      <c r="D105" s="76">
        <v>2.9900000000000011</v>
      </c>
    </row>
    <row r="106" spans="1:4" x14ac:dyDescent="0.3">
      <c r="A106" s="4" t="s">
        <v>4359</v>
      </c>
      <c r="B106" s="4" t="s">
        <v>4360</v>
      </c>
      <c r="C106" s="4" t="s">
        <v>4361</v>
      </c>
      <c r="D106" s="76">
        <v>2.9800000000000004</v>
      </c>
    </row>
    <row r="107" spans="1:4" x14ac:dyDescent="0.3">
      <c r="A107" s="4" t="s">
        <v>4362</v>
      </c>
      <c r="B107" s="4" t="s">
        <v>3886</v>
      </c>
      <c r="C107" s="4" t="s">
        <v>3887</v>
      </c>
      <c r="D107" s="76">
        <v>2.7799999999999727</v>
      </c>
    </row>
    <row r="108" spans="1:4" x14ac:dyDescent="0.3">
      <c r="A108" s="4" t="s">
        <v>3132</v>
      </c>
      <c r="B108" s="4" t="s">
        <v>4363</v>
      </c>
      <c r="C108" s="4" t="s">
        <v>3133</v>
      </c>
      <c r="D108" s="76">
        <v>2.5700000000000074</v>
      </c>
    </row>
    <row r="109" spans="1:4" x14ac:dyDescent="0.3">
      <c r="A109" s="4" t="s">
        <v>2666</v>
      </c>
      <c r="B109" s="4" t="s">
        <v>4364</v>
      </c>
      <c r="C109" s="4" t="s">
        <v>2667</v>
      </c>
      <c r="D109" s="76">
        <v>2.5599999999999987</v>
      </c>
    </row>
    <row r="110" spans="1:4" x14ac:dyDescent="0.3">
      <c r="A110" s="4" t="s">
        <v>4365</v>
      </c>
      <c r="B110" s="4" t="s">
        <v>3881</v>
      </c>
      <c r="C110" s="4" t="s">
        <v>3882</v>
      </c>
      <c r="D110" s="76">
        <v>2.5</v>
      </c>
    </row>
    <row r="111" spans="1:4" x14ac:dyDescent="0.3">
      <c r="A111" s="4" t="s">
        <v>4366</v>
      </c>
      <c r="B111" s="4" t="s">
        <v>4367</v>
      </c>
      <c r="C111" s="4" t="s">
        <v>4368</v>
      </c>
      <c r="D111" s="76">
        <v>2.1499999999999986</v>
      </c>
    </row>
    <row r="112" spans="1:4" x14ac:dyDescent="0.3">
      <c r="A112" s="4" t="s">
        <v>3146</v>
      </c>
      <c r="B112" s="4" t="s">
        <v>4369</v>
      </c>
      <c r="C112" s="4" t="s">
        <v>3147</v>
      </c>
      <c r="D112" s="76">
        <v>2.0700000000000003</v>
      </c>
    </row>
    <row r="113" spans="1:4" x14ac:dyDescent="0.3">
      <c r="A113" s="4" t="s">
        <v>4370</v>
      </c>
      <c r="B113" s="4" t="s">
        <v>4031</v>
      </c>
      <c r="C113" s="4" t="s">
        <v>4032</v>
      </c>
      <c r="D113" s="76">
        <v>1.8999999999999986</v>
      </c>
    </row>
    <row r="114" spans="1:4" x14ac:dyDescent="0.3">
      <c r="A114" s="4" t="s">
        <v>4371</v>
      </c>
      <c r="B114" s="4" t="s">
        <v>4372</v>
      </c>
      <c r="C114" s="4" t="s">
        <v>4373</v>
      </c>
      <c r="D114" s="76">
        <v>1.8000000000000007</v>
      </c>
    </row>
    <row r="115" spans="1:4" x14ac:dyDescent="0.3">
      <c r="A115" s="4" t="s">
        <v>4374</v>
      </c>
      <c r="B115" s="4" t="s">
        <v>4375</v>
      </c>
      <c r="C115" s="4" t="s">
        <v>4376</v>
      </c>
      <c r="D115" s="76">
        <v>1.6400000000000148</v>
      </c>
    </row>
    <row r="116" spans="1:4" x14ac:dyDescent="0.3">
      <c r="A116" s="4" t="s">
        <v>518</v>
      </c>
      <c r="B116" s="4" t="s">
        <v>4041</v>
      </c>
      <c r="C116" s="4" t="s">
        <v>519</v>
      </c>
      <c r="D116" s="76">
        <v>1.4199999999999982</v>
      </c>
    </row>
    <row r="117" spans="1:4" x14ac:dyDescent="0.3">
      <c r="A117" s="4" t="s">
        <v>4377</v>
      </c>
      <c r="B117" s="4" t="s">
        <v>3897</v>
      </c>
      <c r="C117" s="4" t="s">
        <v>3898</v>
      </c>
      <c r="D117" s="76">
        <v>1.0400000000000027</v>
      </c>
    </row>
    <row r="118" spans="1:4" x14ac:dyDescent="0.3">
      <c r="A118" s="4" t="s">
        <v>2860</v>
      </c>
      <c r="B118" s="4" t="s">
        <v>4378</v>
      </c>
      <c r="C118" s="4" t="s">
        <v>2861</v>
      </c>
      <c r="D118" s="76">
        <v>1</v>
      </c>
    </row>
    <row r="119" spans="1:4" x14ac:dyDescent="0.3">
      <c r="A119" s="4" t="s">
        <v>4379</v>
      </c>
      <c r="B119" s="4" t="s">
        <v>4094</v>
      </c>
      <c r="C119" s="4" t="s">
        <v>4095</v>
      </c>
      <c r="D119" s="76">
        <v>1</v>
      </c>
    </row>
    <row r="120" spans="1:4" x14ac:dyDescent="0.3">
      <c r="A120" s="4" t="s">
        <v>4380</v>
      </c>
      <c r="B120" s="4" t="s">
        <v>4381</v>
      </c>
      <c r="C120" s="4" t="s">
        <v>4382</v>
      </c>
      <c r="D120" s="76">
        <v>0.91000000000000014</v>
      </c>
    </row>
    <row r="121" spans="1:4" x14ac:dyDescent="0.3">
      <c r="A121" s="4" t="s">
        <v>4383</v>
      </c>
      <c r="B121" s="4" t="s">
        <v>4384</v>
      </c>
      <c r="C121" s="4" t="s">
        <v>4385</v>
      </c>
      <c r="D121" s="76">
        <v>0.64000000000000057</v>
      </c>
    </row>
    <row r="122" spans="1:4" x14ac:dyDescent="0.3">
      <c r="A122" s="4" t="s">
        <v>3122</v>
      </c>
      <c r="B122" s="4" t="s">
        <v>4386</v>
      </c>
      <c r="C122" s="4" t="s">
        <v>3123</v>
      </c>
      <c r="D122" s="76">
        <v>0.6</v>
      </c>
    </row>
    <row r="123" spans="1:4" x14ac:dyDescent="0.3">
      <c r="A123" s="4" t="s">
        <v>4387</v>
      </c>
      <c r="B123" s="4" t="s">
        <v>4388</v>
      </c>
      <c r="C123" s="4" t="s">
        <v>4389</v>
      </c>
      <c r="D123" s="76">
        <v>0.59999999999999432</v>
      </c>
    </row>
    <row r="124" spans="1:4" x14ac:dyDescent="0.3">
      <c r="A124" s="4" t="s">
        <v>4390</v>
      </c>
      <c r="B124" s="4" t="s">
        <v>4391</v>
      </c>
      <c r="C124" s="4" t="s">
        <v>4392</v>
      </c>
      <c r="D124" s="76">
        <v>0.35999999999999943</v>
      </c>
    </row>
    <row r="125" spans="1:4" x14ac:dyDescent="0.3">
      <c r="A125" s="4" t="s">
        <v>4393</v>
      </c>
      <c r="B125" s="4" t="s">
        <v>4394</v>
      </c>
      <c r="C125" s="4" t="s">
        <v>4395</v>
      </c>
      <c r="D125" s="76">
        <v>7.0000000000000284E-2</v>
      </c>
    </row>
    <row r="126" spans="1:4" x14ac:dyDescent="0.3">
      <c r="A126" s="4" t="s">
        <v>4396</v>
      </c>
      <c r="B126" s="4" t="s">
        <v>4397</v>
      </c>
      <c r="C126" s="4" t="s">
        <v>4398</v>
      </c>
      <c r="D126" s="76">
        <v>4.9999999999997158E-2</v>
      </c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D3C79-90CA-4ED1-AA0C-A125683BA795}">
  <dimension ref="A1:I67"/>
  <sheetViews>
    <sheetView topLeftCell="D48" workbookViewId="0">
      <selection activeCell="H19" sqref="H18:J19"/>
    </sheetView>
  </sheetViews>
  <sheetFormatPr defaultRowHeight="14.4" x14ac:dyDescent="0.3"/>
  <cols>
    <col min="1" max="5" width="43.77734375" customWidth="1"/>
    <col min="6" max="6" width="43.77734375" style="69" customWidth="1"/>
    <col min="7" max="9" width="43.77734375" customWidth="1"/>
  </cols>
  <sheetData>
    <row r="1" spans="1:9" ht="15" thickBot="1" x14ac:dyDescent="0.35">
      <c r="A1" s="111" t="s">
        <v>230</v>
      </c>
      <c r="B1" s="93" t="s">
        <v>407</v>
      </c>
      <c r="C1" s="93" t="s">
        <v>396</v>
      </c>
      <c r="D1" s="93" t="s">
        <v>384</v>
      </c>
      <c r="E1" s="93" t="s">
        <v>40</v>
      </c>
      <c r="F1" s="160" t="s">
        <v>88</v>
      </c>
      <c r="G1" s="93" t="s">
        <v>397</v>
      </c>
      <c r="H1" s="335"/>
      <c r="I1" s="335"/>
    </row>
    <row r="2" spans="1:9" ht="18" thickBot="1" x14ac:dyDescent="0.6">
      <c r="A2" s="112" t="s">
        <v>2279</v>
      </c>
      <c r="B2" s="113" t="s">
        <v>97</v>
      </c>
      <c r="C2" s="114" t="s">
        <v>401</v>
      </c>
      <c r="D2" s="113">
        <v>71986399826</v>
      </c>
      <c r="E2" s="113" t="s">
        <v>98</v>
      </c>
      <c r="F2" s="471">
        <v>381.11</v>
      </c>
      <c r="G2" s="102" t="s">
        <v>59</v>
      </c>
      <c r="H2" s="139"/>
      <c r="I2" s="467" t="s">
        <v>3381</v>
      </c>
    </row>
    <row r="3" spans="1:9" ht="18" thickBot="1" x14ac:dyDescent="0.6">
      <c r="A3" s="116" t="s">
        <v>2280</v>
      </c>
      <c r="B3" s="117" t="s">
        <v>2281</v>
      </c>
      <c r="C3" s="118" t="s">
        <v>401</v>
      </c>
      <c r="D3" s="117">
        <v>71996808748</v>
      </c>
      <c r="E3" s="117" t="s">
        <v>98</v>
      </c>
      <c r="F3" s="472">
        <v>127.04</v>
      </c>
      <c r="G3" s="100" t="s">
        <v>59</v>
      </c>
      <c r="H3" s="336"/>
      <c r="I3" s="468" t="s">
        <v>3382</v>
      </c>
    </row>
    <row r="4" spans="1:9" ht="18" thickBot="1" x14ac:dyDescent="0.6">
      <c r="A4" s="112">
        <v>601</v>
      </c>
      <c r="B4" s="113" t="s">
        <v>2282</v>
      </c>
      <c r="C4" s="98" t="s">
        <v>180</v>
      </c>
      <c r="D4" s="113" t="s">
        <v>561</v>
      </c>
      <c r="E4" s="113" t="s">
        <v>98</v>
      </c>
      <c r="F4" s="473">
        <v>47.73</v>
      </c>
      <c r="G4" s="102" t="s">
        <v>59</v>
      </c>
      <c r="H4" s="139"/>
      <c r="I4" s="467" t="s">
        <v>3383</v>
      </c>
    </row>
    <row r="5" spans="1:9" ht="18" thickBot="1" x14ac:dyDescent="0.6">
      <c r="A5" s="116">
        <v>604</v>
      </c>
      <c r="B5" s="117" t="s">
        <v>3384</v>
      </c>
      <c r="C5" s="118" t="s">
        <v>401</v>
      </c>
      <c r="D5" s="117">
        <v>75992490398</v>
      </c>
      <c r="E5" s="117" t="s">
        <v>98</v>
      </c>
      <c r="F5" s="474">
        <v>157.79</v>
      </c>
      <c r="G5" s="100" t="s">
        <v>59</v>
      </c>
      <c r="H5" s="336"/>
      <c r="I5" s="468" t="s">
        <v>3385</v>
      </c>
    </row>
    <row r="6" spans="1:9" ht="18" thickBot="1" x14ac:dyDescent="0.6">
      <c r="A6" s="112">
        <v>605</v>
      </c>
      <c r="B6" s="113" t="s">
        <v>2284</v>
      </c>
      <c r="C6" s="114" t="s">
        <v>401</v>
      </c>
      <c r="D6" s="113">
        <v>71986813742</v>
      </c>
      <c r="E6" s="113" t="s">
        <v>98</v>
      </c>
      <c r="F6" s="471">
        <v>165.69</v>
      </c>
      <c r="G6" s="102" t="s">
        <v>59</v>
      </c>
      <c r="H6" s="139"/>
      <c r="I6" s="468" t="s">
        <v>3386</v>
      </c>
    </row>
    <row r="7" spans="1:9" ht="18" thickBot="1" x14ac:dyDescent="0.6">
      <c r="A7" s="116">
        <v>608</v>
      </c>
      <c r="B7" s="117" t="s">
        <v>3387</v>
      </c>
      <c r="C7" s="106" t="s">
        <v>180</v>
      </c>
      <c r="D7" s="469" t="s">
        <v>3388</v>
      </c>
      <c r="E7" s="117" t="s">
        <v>98</v>
      </c>
      <c r="F7" s="475">
        <v>106.7</v>
      </c>
      <c r="G7" s="100" t="s">
        <v>59</v>
      </c>
      <c r="H7" s="336"/>
      <c r="I7" s="467" t="s">
        <v>3389</v>
      </c>
    </row>
    <row r="8" spans="1:9" ht="18" thickBot="1" x14ac:dyDescent="0.6">
      <c r="A8" s="112">
        <v>611</v>
      </c>
      <c r="B8" s="113" t="s">
        <v>3390</v>
      </c>
      <c r="C8" s="114" t="s">
        <v>401</v>
      </c>
      <c r="D8" s="113">
        <v>71986206700</v>
      </c>
      <c r="E8" s="113" t="s">
        <v>98</v>
      </c>
      <c r="F8" s="471">
        <v>30.23</v>
      </c>
      <c r="G8" s="102" t="s">
        <v>59</v>
      </c>
      <c r="H8" s="139"/>
      <c r="I8" s="468" t="s">
        <v>3391</v>
      </c>
    </row>
    <row r="9" spans="1:9" ht="18" thickBot="1" x14ac:dyDescent="0.6">
      <c r="A9" s="116" t="s">
        <v>2287</v>
      </c>
      <c r="B9" s="117" t="s">
        <v>89</v>
      </c>
      <c r="C9" s="118" t="s">
        <v>401</v>
      </c>
      <c r="D9" s="117">
        <v>71986016552</v>
      </c>
      <c r="E9" s="117" t="s">
        <v>90</v>
      </c>
      <c r="F9" s="475">
        <v>411.11</v>
      </c>
      <c r="G9" s="100" t="s">
        <v>59</v>
      </c>
      <c r="H9" s="336"/>
      <c r="I9" s="467" t="s">
        <v>3392</v>
      </c>
    </row>
    <row r="10" spans="1:9" ht="18" thickBot="1" x14ac:dyDescent="0.6">
      <c r="A10" s="112" t="s">
        <v>2288</v>
      </c>
      <c r="B10" s="113" t="s">
        <v>2289</v>
      </c>
      <c r="C10" s="114" t="s">
        <v>401</v>
      </c>
      <c r="D10" s="113">
        <v>71988846224</v>
      </c>
      <c r="E10" s="113" t="s">
        <v>90</v>
      </c>
      <c r="F10" s="471">
        <v>137.04</v>
      </c>
      <c r="G10" s="102" t="s">
        <v>59</v>
      </c>
      <c r="H10" s="139"/>
      <c r="I10" s="468" t="s">
        <v>3393</v>
      </c>
    </row>
    <row r="11" spans="1:9" ht="18" thickBot="1" x14ac:dyDescent="0.6">
      <c r="A11" s="116">
        <v>5101</v>
      </c>
      <c r="B11" s="117" t="s">
        <v>2290</v>
      </c>
      <c r="C11" s="118" t="s">
        <v>401</v>
      </c>
      <c r="D11" s="117">
        <v>71986048550</v>
      </c>
      <c r="E11" s="117" t="s">
        <v>90</v>
      </c>
      <c r="F11" s="475">
        <v>78.08</v>
      </c>
      <c r="G11" s="100" t="s">
        <v>59</v>
      </c>
      <c r="H11" s="336"/>
      <c r="I11" s="467" t="s">
        <v>3394</v>
      </c>
    </row>
    <row r="12" spans="1:9" ht="18" thickBot="1" x14ac:dyDescent="0.6">
      <c r="A12" s="112">
        <v>5102</v>
      </c>
      <c r="B12" s="113" t="s">
        <v>2291</v>
      </c>
      <c r="C12" s="114" t="s">
        <v>401</v>
      </c>
      <c r="D12" s="207">
        <v>71986270032</v>
      </c>
      <c r="E12" s="113" t="s">
        <v>857</v>
      </c>
      <c r="F12" s="471">
        <v>59.71</v>
      </c>
      <c r="G12" s="102" t="s">
        <v>59</v>
      </c>
      <c r="H12" s="139"/>
      <c r="I12" s="468" t="s">
        <v>3395</v>
      </c>
    </row>
    <row r="13" spans="1:9" ht="18" thickBot="1" x14ac:dyDescent="0.6">
      <c r="A13" s="116">
        <v>5103</v>
      </c>
      <c r="B13" s="117" t="s">
        <v>2292</v>
      </c>
      <c r="C13" s="129" t="s">
        <v>171</v>
      </c>
      <c r="D13" s="206">
        <v>42396050591</v>
      </c>
      <c r="E13" s="117" t="s">
        <v>90</v>
      </c>
      <c r="F13" s="475">
        <v>17.12</v>
      </c>
      <c r="G13" s="100" t="s">
        <v>59</v>
      </c>
      <c r="H13" s="336"/>
      <c r="I13" s="467" t="s">
        <v>3396</v>
      </c>
    </row>
    <row r="14" spans="1:9" ht="18" thickBot="1" x14ac:dyDescent="0.6">
      <c r="A14" s="112">
        <v>5104</v>
      </c>
      <c r="B14" s="113" t="s">
        <v>2293</v>
      </c>
      <c r="C14" s="114" t="s">
        <v>401</v>
      </c>
      <c r="D14" s="113">
        <v>71986010133</v>
      </c>
      <c r="E14" s="113" t="s">
        <v>90</v>
      </c>
      <c r="F14" s="471">
        <v>141.84</v>
      </c>
      <c r="G14" s="102" t="s">
        <v>59</v>
      </c>
      <c r="H14" s="139"/>
      <c r="I14" s="468" t="s">
        <v>3397</v>
      </c>
    </row>
    <row r="15" spans="1:9" ht="18" thickBot="1" x14ac:dyDescent="0.6">
      <c r="A15" s="116">
        <v>5105</v>
      </c>
      <c r="B15" s="413" t="s">
        <v>1379</v>
      </c>
      <c r="C15" s="118" t="s">
        <v>401</v>
      </c>
      <c r="D15" s="117">
        <v>71985318152</v>
      </c>
      <c r="E15" s="117" t="s">
        <v>90</v>
      </c>
      <c r="F15" s="475">
        <v>172.12</v>
      </c>
      <c r="G15" s="100" t="s">
        <v>59</v>
      </c>
      <c r="H15" s="336"/>
      <c r="I15" s="467" t="s">
        <v>3398</v>
      </c>
    </row>
    <row r="16" spans="1:9" ht="18" thickBot="1" x14ac:dyDescent="0.6">
      <c r="A16" s="112">
        <v>5106</v>
      </c>
      <c r="B16" s="113" t="s">
        <v>2294</v>
      </c>
      <c r="C16" s="138" t="s">
        <v>171</v>
      </c>
      <c r="D16" s="113">
        <v>3887948521</v>
      </c>
      <c r="E16" s="113" t="s">
        <v>859</v>
      </c>
      <c r="F16" s="471">
        <v>79.27</v>
      </c>
      <c r="G16" s="102" t="s">
        <v>59</v>
      </c>
      <c r="H16" s="139"/>
      <c r="I16" s="468" t="s">
        <v>3399</v>
      </c>
    </row>
    <row r="17" spans="1:9" ht="18" thickBot="1" x14ac:dyDescent="0.6">
      <c r="A17" s="116" t="s">
        <v>2295</v>
      </c>
      <c r="B17" s="117" t="s">
        <v>105</v>
      </c>
      <c r="C17" s="118" t="s">
        <v>401</v>
      </c>
      <c r="D17" s="117">
        <v>71985383005</v>
      </c>
      <c r="E17" s="117" t="s">
        <v>106</v>
      </c>
      <c r="F17" s="475">
        <v>117.21</v>
      </c>
      <c r="G17" s="100" t="s">
        <v>59</v>
      </c>
      <c r="H17" s="336"/>
      <c r="I17" s="467" t="s">
        <v>3400</v>
      </c>
    </row>
    <row r="18" spans="1:9" ht="18" thickBot="1" x14ac:dyDescent="0.6">
      <c r="A18" s="112" t="s">
        <v>2296</v>
      </c>
      <c r="B18" s="113" t="s">
        <v>2297</v>
      </c>
      <c r="C18" s="138" t="s">
        <v>171</v>
      </c>
      <c r="D18" s="113">
        <v>72632275504</v>
      </c>
      <c r="E18" s="113" t="s">
        <v>106</v>
      </c>
      <c r="F18" s="471">
        <v>39.07</v>
      </c>
      <c r="G18" s="102" t="s">
        <v>59</v>
      </c>
      <c r="H18" s="139"/>
      <c r="I18" s="468" t="s">
        <v>3401</v>
      </c>
    </row>
    <row r="19" spans="1:9" ht="18" thickBot="1" x14ac:dyDescent="0.6">
      <c r="A19" s="116">
        <v>5202</v>
      </c>
      <c r="B19" s="117" t="s">
        <v>2298</v>
      </c>
      <c r="C19" s="118" t="s">
        <v>401</v>
      </c>
      <c r="D19" s="117">
        <v>71988543278</v>
      </c>
      <c r="E19" s="117" t="s">
        <v>106</v>
      </c>
      <c r="F19" s="475">
        <v>74.819999999999993</v>
      </c>
      <c r="G19" s="100" t="s">
        <v>59</v>
      </c>
      <c r="H19" s="336"/>
      <c r="I19" s="467" t="s">
        <v>3402</v>
      </c>
    </row>
    <row r="20" spans="1:9" ht="18" thickBot="1" x14ac:dyDescent="0.6">
      <c r="A20" s="112">
        <v>5203</v>
      </c>
      <c r="B20" s="113" t="s">
        <v>2299</v>
      </c>
      <c r="C20" s="138" t="s">
        <v>171</v>
      </c>
      <c r="D20" s="113">
        <v>6198426521</v>
      </c>
      <c r="E20" s="113" t="s">
        <v>106</v>
      </c>
      <c r="F20" s="471">
        <v>80.349999999999994</v>
      </c>
      <c r="G20" s="102" t="s">
        <v>59</v>
      </c>
      <c r="H20" s="139"/>
      <c r="I20" s="468" t="s">
        <v>3403</v>
      </c>
    </row>
    <row r="21" spans="1:9" ht="18" thickBot="1" x14ac:dyDescent="0.6">
      <c r="A21" s="116">
        <v>5204</v>
      </c>
      <c r="B21" s="117" t="s">
        <v>2300</v>
      </c>
      <c r="C21" s="129" t="s">
        <v>171</v>
      </c>
      <c r="D21" s="117">
        <v>43214800515</v>
      </c>
      <c r="E21" s="117" t="s">
        <v>106</v>
      </c>
      <c r="F21" s="475">
        <v>155.43</v>
      </c>
      <c r="G21" s="100" t="s">
        <v>59</v>
      </c>
      <c r="H21" s="336"/>
      <c r="I21" s="467" t="s">
        <v>3404</v>
      </c>
    </row>
    <row r="22" spans="1:9" ht="15" thickBot="1" x14ac:dyDescent="0.35">
      <c r="A22" s="112">
        <v>5205</v>
      </c>
      <c r="B22" s="113" t="s">
        <v>2285</v>
      </c>
      <c r="C22" s="114" t="s">
        <v>401</v>
      </c>
      <c r="D22" s="113" t="s">
        <v>3405</v>
      </c>
      <c r="E22" s="113" t="s">
        <v>106</v>
      </c>
      <c r="F22" s="476" t="s">
        <v>402</v>
      </c>
      <c r="G22" s="98" t="s">
        <v>398</v>
      </c>
      <c r="H22" s="139"/>
      <c r="I22" s="139"/>
    </row>
    <row r="23" spans="1:9" ht="18" thickBot="1" x14ac:dyDescent="0.6">
      <c r="A23" s="116" t="s">
        <v>2302</v>
      </c>
      <c r="B23" s="117" t="s">
        <v>112</v>
      </c>
      <c r="C23" s="129" t="s">
        <v>171</v>
      </c>
      <c r="D23" s="206">
        <v>3201968528</v>
      </c>
      <c r="E23" s="117" t="s">
        <v>113</v>
      </c>
      <c r="F23" s="475">
        <v>541.29999999999995</v>
      </c>
      <c r="G23" s="100" t="s">
        <v>59</v>
      </c>
      <c r="H23" s="336"/>
      <c r="I23" s="468" t="s">
        <v>3406</v>
      </c>
    </row>
    <row r="24" spans="1:9" ht="18" thickBot="1" x14ac:dyDescent="0.6">
      <c r="A24" s="112" t="s">
        <v>2303</v>
      </c>
      <c r="B24" s="113" t="s">
        <v>2304</v>
      </c>
      <c r="C24" s="114" t="s">
        <v>401</v>
      </c>
      <c r="D24" s="470">
        <v>71987522875</v>
      </c>
      <c r="E24" s="113" t="s">
        <v>113</v>
      </c>
      <c r="F24" s="471">
        <v>180.43</v>
      </c>
      <c r="G24" s="102" t="s">
        <v>59</v>
      </c>
      <c r="H24" s="139"/>
      <c r="I24" s="467" t="s">
        <v>3407</v>
      </c>
    </row>
    <row r="25" spans="1:9" ht="18" thickBot="1" x14ac:dyDescent="0.6">
      <c r="A25" s="116">
        <v>6201</v>
      </c>
      <c r="B25" s="117" t="s">
        <v>2305</v>
      </c>
      <c r="C25" s="118" t="s">
        <v>401</v>
      </c>
      <c r="D25" s="117">
        <v>71993582915</v>
      </c>
      <c r="E25" s="117" t="s">
        <v>113</v>
      </c>
      <c r="F25" s="475">
        <v>193.28</v>
      </c>
      <c r="G25" s="100" t="s">
        <v>59</v>
      </c>
      <c r="H25" s="336"/>
      <c r="I25" s="467" t="s">
        <v>3408</v>
      </c>
    </row>
    <row r="26" spans="1:9" ht="18" thickBot="1" x14ac:dyDescent="0.6">
      <c r="A26" s="112">
        <v>6202</v>
      </c>
      <c r="B26" s="113" t="s">
        <v>2306</v>
      </c>
      <c r="C26" s="138" t="s">
        <v>171</v>
      </c>
      <c r="D26" s="113">
        <v>37033760582</v>
      </c>
      <c r="E26" s="113" t="s">
        <v>113</v>
      </c>
      <c r="F26" s="471">
        <v>160.91999999999999</v>
      </c>
      <c r="G26" s="102" t="s">
        <v>59</v>
      </c>
      <c r="H26" s="139"/>
      <c r="I26" s="468" t="s">
        <v>3409</v>
      </c>
    </row>
    <row r="27" spans="1:9" ht="18" thickBot="1" x14ac:dyDescent="0.6">
      <c r="A27" s="116">
        <v>6203</v>
      </c>
      <c r="B27" s="117" t="s">
        <v>117</v>
      </c>
      <c r="C27" s="106" t="s">
        <v>180</v>
      </c>
      <c r="D27" s="117" t="s">
        <v>410</v>
      </c>
      <c r="E27" s="117" t="s">
        <v>113</v>
      </c>
      <c r="F27" s="475">
        <v>102.9</v>
      </c>
      <c r="G27" s="100" t="s">
        <v>59</v>
      </c>
      <c r="H27" s="336"/>
      <c r="I27" s="467" t="s">
        <v>3410</v>
      </c>
    </row>
    <row r="28" spans="1:9" ht="18" thickBot="1" x14ac:dyDescent="0.6">
      <c r="A28" s="112">
        <v>6204</v>
      </c>
      <c r="B28" s="113" t="s">
        <v>2307</v>
      </c>
      <c r="C28" s="114" t="s">
        <v>401</v>
      </c>
      <c r="D28" s="113">
        <v>71993462654</v>
      </c>
      <c r="E28" s="113" t="s">
        <v>113</v>
      </c>
      <c r="F28" s="471">
        <v>103.04</v>
      </c>
      <c r="G28" s="102" t="s">
        <v>59</v>
      </c>
      <c r="H28" s="139"/>
      <c r="I28" s="468" t="s">
        <v>3411</v>
      </c>
    </row>
    <row r="29" spans="1:9" ht="15" thickBot="1" x14ac:dyDescent="0.35">
      <c r="A29" s="116">
        <v>6207</v>
      </c>
      <c r="B29" s="117" t="s">
        <v>2308</v>
      </c>
      <c r="C29" s="120"/>
      <c r="D29" s="120"/>
      <c r="E29" s="117" t="s">
        <v>113</v>
      </c>
      <c r="F29" s="475">
        <v>91.47</v>
      </c>
      <c r="G29" s="106" t="s">
        <v>398</v>
      </c>
      <c r="H29" s="336"/>
      <c r="I29" s="336"/>
    </row>
    <row r="30" spans="1:9" ht="18" thickBot="1" x14ac:dyDescent="0.6">
      <c r="A30" s="112">
        <v>6209</v>
      </c>
      <c r="B30" s="113" t="s">
        <v>3412</v>
      </c>
      <c r="C30" s="114" t="s">
        <v>401</v>
      </c>
      <c r="D30" s="470">
        <v>71987275901</v>
      </c>
      <c r="E30" s="113" t="s">
        <v>113</v>
      </c>
      <c r="F30" s="471">
        <v>71.739999999999995</v>
      </c>
      <c r="G30" s="102" t="s">
        <v>59</v>
      </c>
      <c r="H30" s="139"/>
      <c r="I30" s="468" t="s">
        <v>3413</v>
      </c>
    </row>
    <row r="31" spans="1:9" ht="18" thickBot="1" x14ac:dyDescent="0.6">
      <c r="A31" s="116" t="s">
        <v>2310</v>
      </c>
      <c r="B31" s="117" t="s">
        <v>121</v>
      </c>
      <c r="C31" s="106" t="s">
        <v>180</v>
      </c>
      <c r="D31" s="117" t="s">
        <v>411</v>
      </c>
      <c r="E31" s="117" t="s">
        <v>122</v>
      </c>
      <c r="F31" s="475">
        <v>1202.4100000000001</v>
      </c>
      <c r="G31" s="100" t="s">
        <v>59</v>
      </c>
      <c r="H31" s="336"/>
      <c r="I31" s="467" t="s">
        <v>3414</v>
      </c>
    </row>
    <row r="32" spans="1:9" ht="18" thickBot="1" x14ac:dyDescent="0.6">
      <c r="A32" s="112" t="s">
        <v>2311</v>
      </c>
      <c r="B32" s="113" t="s">
        <v>3415</v>
      </c>
      <c r="C32" s="114" t="s">
        <v>401</v>
      </c>
      <c r="D32" s="470">
        <v>71991553912</v>
      </c>
      <c r="E32" s="113" t="s">
        <v>122</v>
      </c>
      <c r="F32" s="471">
        <v>400.8</v>
      </c>
      <c r="G32" s="102" t="s">
        <v>59</v>
      </c>
      <c r="H32" s="139"/>
      <c r="I32" s="467" t="s">
        <v>3416</v>
      </c>
    </row>
    <row r="33" spans="1:9" ht="18" thickBot="1" x14ac:dyDescent="0.6">
      <c r="A33" s="116">
        <v>6301</v>
      </c>
      <c r="B33" s="117" t="s">
        <v>2313</v>
      </c>
      <c r="C33" s="106" t="s">
        <v>180</v>
      </c>
      <c r="D33" s="117" t="s">
        <v>412</v>
      </c>
      <c r="E33" s="117" t="s">
        <v>122</v>
      </c>
      <c r="F33" s="475">
        <v>195.53</v>
      </c>
      <c r="G33" s="100" t="s">
        <v>59</v>
      </c>
      <c r="H33" s="336"/>
      <c r="I33" s="468" t="s">
        <v>3417</v>
      </c>
    </row>
    <row r="34" spans="1:9" ht="18" thickBot="1" x14ac:dyDescent="0.6">
      <c r="A34" s="112">
        <v>6302</v>
      </c>
      <c r="B34" s="113" t="s">
        <v>2314</v>
      </c>
      <c r="C34" s="114" t="s">
        <v>401</v>
      </c>
      <c r="D34" s="113">
        <v>71997026836</v>
      </c>
      <c r="E34" s="113" t="s">
        <v>122</v>
      </c>
      <c r="F34" s="471">
        <v>80.77</v>
      </c>
      <c r="G34" s="102" t="s">
        <v>59</v>
      </c>
      <c r="H34" s="139"/>
      <c r="I34" s="467" t="s">
        <v>3418</v>
      </c>
    </row>
    <row r="35" spans="1:9" ht="18" thickBot="1" x14ac:dyDescent="0.6">
      <c r="A35" s="116">
        <v>6303</v>
      </c>
      <c r="B35" s="117" t="s">
        <v>2315</v>
      </c>
      <c r="C35" s="106" t="s">
        <v>180</v>
      </c>
      <c r="D35" s="117" t="s">
        <v>216</v>
      </c>
      <c r="E35" s="117" t="s">
        <v>122</v>
      </c>
      <c r="F35" s="475">
        <v>1481.48</v>
      </c>
      <c r="G35" s="100" t="s">
        <v>59</v>
      </c>
      <c r="H35" s="336"/>
      <c r="I35" s="468" t="s">
        <v>3419</v>
      </c>
    </row>
    <row r="36" spans="1:9" ht="15" thickBot="1" x14ac:dyDescent="0.35">
      <c r="A36" s="112">
        <v>6304</v>
      </c>
      <c r="B36" s="113" t="s">
        <v>2316</v>
      </c>
      <c r="C36" s="138" t="s">
        <v>171</v>
      </c>
      <c r="D36" s="113">
        <v>53492404553</v>
      </c>
      <c r="E36" s="113" t="s">
        <v>122</v>
      </c>
      <c r="F36" s="476" t="s">
        <v>402</v>
      </c>
      <c r="G36" s="98" t="s">
        <v>398</v>
      </c>
      <c r="H36" s="139"/>
      <c r="I36" s="139"/>
    </row>
    <row r="37" spans="1:9" ht="18" thickBot="1" x14ac:dyDescent="0.6">
      <c r="A37" s="116" t="s">
        <v>2317</v>
      </c>
      <c r="B37" s="117" t="s">
        <v>128</v>
      </c>
      <c r="C37" s="118" t="s">
        <v>401</v>
      </c>
      <c r="D37" s="117">
        <v>71988787809</v>
      </c>
      <c r="E37" s="117" t="s">
        <v>129</v>
      </c>
      <c r="F37" s="475">
        <v>371.58</v>
      </c>
      <c r="G37" s="100" t="s">
        <v>59</v>
      </c>
      <c r="H37" s="336"/>
      <c r="I37" s="467" t="s">
        <v>3420</v>
      </c>
    </row>
    <row r="38" spans="1:9" ht="18" thickBot="1" x14ac:dyDescent="0.6">
      <c r="A38" s="112" t="s">
        <v>2318</v>
      </c>
      <c r="B38" s="113" t="s">
        <v>2319</v>
      </c>
      <c r="C38" s="114" t="s">
        <v>401</v>
      </c>
      <c r="D38" s="113">
        <v>71985037463</v>
      </c>
      <c r="E38" s="113" t="s">
        <v>129</v>
      </c>
      <c r="F38" s="471">
        <v>123.86</v>
      </c>
      <c r="G38" s="102" t="s">
        <v>59</v>
      </c>
      <c r="H38" s="139"/>
      <c r="I38" s="468" t="s">
        <v>3421</v>
      </c>
    </row>
    <row r="39" spans="1:9" ht="18" thickBot="1" x14ac:dyDescent="0.6">
      <c r="A39" s="116">
        <v>7001</v>
      </c>
      <c r="B39" s="117" t="s">
        <v>2320</v>
      </c>
      <c r="C39" s="118" t="s">
        <v>401</v>
      </c>
      <c r="D39" s="117">
        <v>71984402777</v>
      </c>
      <c r="E39" s="117" t="s">
        <v>129</v>
      </c>
      <c r="F39" s="475">
        <v>14.37</v>
      </c>
      <c r="G39" s="100" t="s">
        <v>59</v>
      </c>
      <c r="H39" s="336"/>
      <c r="I39" s="468" t="s">
        <v>3422</v>
      </c>
    </row>
    <row r="40" spans="1:9" ht="18" thickBot="1" x14ac:dyDescent="0.6">
      <c r="A40" s="112">
        <v>7002</v>
      </c>
      <c r="B40" s="113" t="s">
        <v>132</v>
      </c>
      <c r="C40" s="114" t="s">
        <v>401</v>
      </c>
      <c r="D40" s="113">
        <v>71988379637</v>
      </c>
      <c r="E40" s="113" t="s">
        <v>129</v>
      </c>
      <c r="F40" s="471">
        <v>67.790000000000006</v>
      </c>
      <c r="G40" s="102" t="s">
        <v>59</v>
      </c>
      <c r="H40" s="139"/>
      <c r="I40" s="467" t="s">
        <v>3423</v>
      </c>
    </row>
    <row r="41" spans="1:9" ht="18" thickBot="1" x14ac:dyDescent="0.6">
      <c r="A41" s="116">
        <v>7004</v>
      </c>
      <c r="B41" s="117" t="s">
        <v>2321</v>
      </c>
      <c r="C41" s="118" t="s">
        <v>401</v>
      </c>
      <c r="D41" s="469">
        <v>71986962895</v>
      </c>
      <c r="E41" s="117" t="s">
        <v>129</v>
      </c>
      <c r="F41" s="475">
        <v>64.23</v>
      </c>
      <c r="G41" s="100" t="s">
        <v>59</v>
      </c>
      <c r="H41" s="336"/>
      <c r="I41" s="467" t="s">
        <v>3424</v>
      </c>
    </row>
    <row r="42" spans="1:9" ht="18" thickBot="1" x14ac:dyDescent="0.6">
      <c r="A42" s="112">
        <v>7005</v>
      </c>
      <c r="B42" s="113" t="s">
        <v>2322</v>
      </c>
      <c r="C42" s="114" t="s">
        <v>401</v>
      </c>
      <c r="D42" s="113">
        <v>75988189482</v>
      </c>
      <c r="E42" s="113" t="s">
        <v>129</v>
      </c>
      <c r="F42" s="471">
        <v>46.05</v>
      </c>
      <c r="G42" s="102" t="s">
        <v>59</v>
      </c>
      <c r="H42" s="139"/>
      <c r="I42" s="468" t="s">
        <v>3425</v>
      </c>
    </row>
    <row r="43" spans="1:9" ht="18" thickBot="1" x14ac:dyDescent="0.6">
      <c r="A43" s="116">
        <v>7006</v>
      </c>
      <c r="B43" s="117" t="s">
        <v>2323</v>
      </c>
      <c r="C43" s="118" t="s">
        <v>401</v>
      </c>
      <c r="D43" s="117">
        <v>71987347856</v>
      </c>
      <c r="E43" s="117" t="s">
        <v>129</v>
      </c>
      <c r="F43" s="475">
        <v>197.85</v>
      </c>
      <c r="G43" s="100" t="s">
        <v>59</v>
      </c>
      <c r="H43" s="336"/>
      <c r="I43" s="467" t="s">
        <v>3426</v>
      </c>
    </row>
    <row r="44" spans="1:9" ht="15" thickBot="1" x14ac:dyDescent="0.35">
      <c r="A44" s="112">
        <v>7007</v>
      </c>
      <c r="B44" s="113" t="s">
        <v>3427</v>
      </c>
      <c r="C44" s="114" t="s">
        <v>401</v>
      </c>
      <c r="D44" s="107"/>
      <c r="E44" s="113" t="s">
        <v>129</v>
      </c>
      <c r="F44" s="471">
        <v>105.16</v>
      </c>
      <c r="G44" s="98" t="s">
        <v>398</v>
      </c>
      <c r="H44" s="139"/>
      <c r="I44" s="139"/>
    </row>
    <row r="45" spans="1:9" ht="15" thickBot="1" x14ac:dyDescent="0.35">
      <c r="A45" s="116" t="s">
        <v>2325</v>
      </c>
      <c r="B45" s="117" t="s">
        <v>137</v>
      </c>
      <c r="C45" s="118" t="s">
        <v>401</v>
      </c>
      <c r="D45" s="117">
        <v>71988748667</v>
      </c>
      <c r="E45" s="117" t="s">
        <v>138</v>
      </c>
      <c r="F45" s="477" t="s">
        <v>402</v>
      </c>
      <c r="G45" s="106" t="s">
        <v>398</v>
      </c>
      <c r="H45" s="336"/>
      <c r="I45" s="336"/>
    </row>
    <row r="46" spans="1:9" ht="15" thickBot="1" x14ac:dyDescent="0.35">
      <c r="A46" s="112" t="s">
        <v>2326</v>
      </c>
      <c r="B46" s="113" t="s">
        <v>2327</v>
      </c>
      <c r="C46" s="98" t="s">
        <v>180</v>
      </c>
      <c r="D46" s="107"/>
      <c r="E46" s="113" t="s">
        <v>138</v>
      </c>
      <c r="F46" s="476" t="s">
        <v>402</v>
      </c>
      <c r="G46" s="98" t="s">
        <v>398</v>
      </c>
      <c r="H46" s="139"/>
      <c r="I46" s="139"/>
    </row>
    <row r="47" spans="1:9" ht="18" thickBot="1" x14ac:dyDescent="0.6">
      <c r="A47" s="116">
        <v>7101</v>
      </c>
      <c r="B47" s="117" t="s">
        <v>2011</v>
      </c>
      <c r="C47" s="118" t="s">
        <v>401</v>
      </c>
      <c r="D47" s="117">
        <v>71988762636</v>
      </c>
      <c r="E47" s="117" t="s">
        <v>138</v>
      </c>
      <c r="F47" s="475">
        <v>67.86</v>
      </c>
      <c r="G47" s="100" t="s">
        <v>59</v>
      </c>
      <c r="H47" s="336"/>
      <c r="I47" s="468" t="s">
        <v>3428</v>
      </c>
    </row>
    <row r="48" spans="1:9" ht="18" thickBot="1" x14ac:dyDescent="0.6">
      <c r="A48" s="112">
        <v>7102</v>
      </c>
      <c r="B48" s="113" t="s">
        <v>141</v>
      </c>
      <c r="C48" s="114" t="s">
        <v>401</v>
      </c>
      <c r="D48" s="113">
        <v>71986793619</v>
      </c>
      <c r="E48" s="113" t="s">
        <v>138</v>
      </c>
      <c r="F48" s="471">
        <v>129.80000000000001</v>
      </c>
      <c r="G48" s="102" t="s">
        <v>59</v>
      </c>
      <c r="H48" s="139"/>
      <c r="I48" s="467" t="s">
        <v>3429</v>
      </c>
    </row>
    <row r="49" spans="1:9" ht="15" thickBot="1" x14ac:dyDescent="0.35">
      <c r="A49" s="116">
        <v>7103</v>
      </c>
      <c r="B49" s="117" t="s">
        <v>142</v>
      </c>
      <c r="C49" s="129" t="s">
        <v>171</v>
      </c>
      <c r="D49" s="206">
        <v>1451381514</v>
      </c>
      <c r="E49" s="117" t="s">
        <v>138</v>
      </c>
      <c r="F49" s="477" t="s">
        <v>402</v>
      </c>
      <c r="G49" s="106" t="s">
        <v>398</v>
      </c>
      <c r="H49" s="336"/>
      <c r="I49" s="336"/>
    </row>
    <row r="50" spans="1:9" ht="15" thickBot="1" x14ac:dyDescent="0.35">
      <c r="A50" s="112">
        <v>7104</v>
      </c>
      <c r="B50" s="113" t="s">
        <v>1383</v>
      </c>
      <c r="C50" s="138" t="s">
        <v>171</v>
      </c>
      <c r="D50" s="107"/>
      <c r="E50" s="113" t="s">
        <v>138</v>
      </c>
      <c r="F50" s="471">
        <v>39.79</v>
      </c>
      <c r="G50" s="98" t="s">
        <v>398</v>
      </c>
      <c r="H50" s="139"/>
      <c r="I50" s="139"/>
    </row>
    <row r="51" spans="1:9" ht="15" thickBot="1" x14ac:dyDescent="0.35">
      <c r="A51" s="116">
        <v>7105</v>
      </c>
      <c r="B51" s="117" t="s">
        <v>3430</v>
      </c>
      <c r="C51" s="118" t="s">
        <v>401</v>
      </c>
      <c r="D51" s="117" t="s">
        <v>3431</v>
      </c>
      <c r="E51" s="117" t="s">
        <v>138</v>
      </c>
      <c r="F51" s="477" t="s">
        <v>402</v>
      </c>
      <c r="G51" s="106" t="s">
        <v>398</v>
      </c>
      <c r="H51" s="336"/>
      <c r="I51" s="336"/>
    </row>
    <row r="52" spans="1:9" ht="18" thickBot="1" x14ac:dyDescent="0.6">
      <c r="A52" s="112" t="s">
        <v>2328</v>
      </c>
      <c r="B52" s="113" t="s">
        <v>145</v>
      </c>
      <c r="C52" s="138" t="s">
        <v>171</v>
      </c>
      <c r="D52" s="113" t="s">
        <v>860</v>
      </c>
      <c r="E52" s="113" t="s">
        <v>146</v>
      </c>
      <c r="F52" s="471">
        <v>27.16</v>
      </c>
      <c r="G52" s="102" t="s">
        <v>59</v>
      </c>
      <c r="H52" s="139"/>
      <c r="I52" s="468" t="s">
        <v>3432</v>
      </c>
    </row>
    <row r="53" spans="1:9" ht="18" thickBot="1" x14ac:dyDescent="0.6">
      <c r="A53" s="116" t="s">
        <v>2329</v>
      </c>
      <c r="B53" s="117" t="s">
        <v>2330</v>
      </c>
      <c r="C53" s="118" t="s">
        <v>401</v>
      </c>
      <c r="D53" s="117">
        <v>71981642589</v>
      </c>
      <c r="E53" s="117" t="s">
        <v>146</v>
      </c>
      <c r="F53" s="475">
        <v>9.0500000000000007</v>
      </c>
      <c r="G53" s="100" t="s">
        <v>59</v>
      </c>
      <c r="H53" s="336"/>
      <c r="I53" s="467" t="s">
        <v>3433</v>
      </c>
    </row>
    <row r="54" spans="1:9" ht="18" thickBot="1" x14ac:dyDescent="0.6">
      <c r="A54" s="112">
        <v>8102</v>
      </c>
      <c r="B54" s="113" t="s">
        <v>2331</v>
      </c>
      <c r="C54" s="138" t="s">
        <v>171</v>
      </c>
      <c r="D54" s="113" t="s">
        <v>862</v>
      </c>
      <c r="E54" s="113" t="s">
        <v>146</v>
      </c>
      <c r="F54" s="471">
        <v>125.19</v>
      </c>
      <c r="G54" s="102" t="s">
        <v>59</v>
      </c>
      <c r="H54" s="139"/>
      <c r="I54" s="468" t="s">
        <v>3434</v>
      </c>
    </row>
    <row r="55" spans="1:9" ht="18" thickBot="1" x14ac:dyDescent="0.6">
      <c r="A55" s="116">
        <v>8104</v>
      </c>
      <c r="B55" s="117" t="s">
        <v>2332</v>
      </c>
      <c r="C55" s="129" t="s">
        <v>171</v>
      </c>
      <c r="D55" s="117">
        <v>71992930060</v>
      </c>
      <c r="E55" s="117" t="s">
        <v>146</v>
      </c>
      <c r="F55" s="475">
        <v>21.57</v>
      </c>
      <c r="G55" s="100" t="s">
        <v>59</v>
      </c>
      <c r="H55" s="336"/>
      <c r="I55" s="467" t="s">
        <v>3435</v>
      </c>
    </row>
    <row r="56" spans="1:9" ht="15" thickBot="1" x14ac:dyDescent="0.35">
      <c r="A56" s="112">
        <v>8105</v>
      </c>
      <c r="B56" s="113" t="s">
        <v>150</v>
      </c>
      <c r="C56" s="114" t="s">
        <v>401</v>
      </c>
      <c r="D56" s="113">
        <v>71986685489</v>
      </c>
      <c r="E56" s="113" t="s">
        <v>146</v>
      </c>
      <c r="F56" s="476" t="s">
        <v>402</v>
      </c>
      <c r="G56" s="98" t="s">
        <v>398</v>
      </c>
      <c r="H56" s="139"/>
      <c r="I56" s="139"/>
    </row>
    <row r="57" spans="1:9" ht="15" thickBot="1" x14ac:dyDescent="0.35">
      <c r="A57" s="116">
        <v>8106</v>
      </c>
      <c r="B57" s="117" t="s">
        <v>2333</v>
      </c>
      <c r="C57" s="118" t="s">
        <v>401</v>
      </c>
      <c r="D57" s="117">
        <v>71996759987</v>
      </c>
      <c r="E57" s="117" t="s">
        <v>146</v>
      </c>
      <c r="F57" s="477" t="s">
        <v>402</v>
      </c>
      <c r="G57" s="106" t="s">
        <v>398</v>
      </c>
      <c r="H57" s="336"/>
      <c r="I57" s="336"/>
    </row>
    <row r="58" spans="1:9" ht="18" thickBot="1" x14ac:dyDescent="0.6">
      <c r="A58" s="112" t="s">
        <v>247</v>
      </c>
      <c r="B58" s="113" t="s">
        <v>145</v>
      </c>
      <c r="C58" s="138" t="s">
        <v>171</v>
      </c>
      <c r="D58" s="113">
        <v>7730857502</v>
      </c>
      <c r="E58" s="113" t="s">
        <v>152</v>
      </c>
      <c r="F58" s="471">
        <v>4.54</v>
      </c>
      <c r="G58" s="102" t="s">
        <v>59</v>
      </c>
      <c r="H58" s="139"/>
      <c r="I58" s="468" t="s">
        <v>3436</v>
      </c>
    </row>
    <row r="59" spans="1:9" ht="15" thickBot="1" x14ac:dyDescent="0.35">
      <c r="A59" s="116" t="s">
        <v>2334</v>
      </c>
      <c r="B59" s="117" t="s">
        <v>153</v>
      </c>
      <c r="C59" s="120"/>
      <c r="D59" s="120"/>
      <c r="E59" s="117" t="s">
        <v>152</v>
      </c>
      <c r="F59" s="475">
        <v>1.51</v>
      </c>
      <c r="G59" s="106" t="s">
        <v>398</v>
      </c>
      <c r="H59" s="336"/>
      <c r="I59" s="336"/>
    </row>
    <row r="60" spans="1:9" ht="18" thickBot="1" x14ac:dyDescent="0.6">
      <c r="A60" s="112" t="s">
        <v>2335</v>
      </c>
      <c r="B60" s="113" t="s">
        <v>2336</v>
      </c>
      <c r="C60" s="114" t="s">
        <v>401</v>
      </c>
      <c r="D60" s="113">
        <v>71985317992</v>
      </c>
      <c r="E60" s="113" t="s">
        <v>155</v>
      </c>
      <c r="F60" s="471">
        <v>1158.42</v>
      </c>
      <c r="G60" s="102" t="s">
        <v>59</v>
      </c>
      <c r="H60" s="139"/>
      <c r="I60" s="467" t="s">
        <v>3437</v>
      </c>
    </row>
    <row r="61" spans="1:9" ht="18" thickBot="1" x14ac:dyDescent="0.6">
      <c r="A61" s="116" t="s">
        <v>2337</v>
      </c>
      <c r="B61" s="117" t="s">
        <v>157</v>
      </c>
      <c r="C61" s="118" t="s">
        <v>401</v>
      </c>
      <c r="D61" s="117">
        <v>71981293099</v>
      </c>
      <c r="E61" s="117" t="s">
        <v>155</v>
      </c>
      <c r="F61" s="475">
        <v>386.14</v>
      </c>
      <c r="G61" s="100" t="s">
        <v>59</v>
      </c>
      <c r="H61" s="336"/>
      <c r="I61" s="468" t="s">
        <v>3438</v>
      </c>
    </row>
    <row r="62" spans="1:9" ht="18" thickBot="1" x14ac:dyDescent="0.6">
      <c r="A62" s="112">
        <v>8402</v>
      </c>
      <c r="B62" s="113" t="s">
        <v>2339</v>
      </c>
      <c r="C62" s="114" t="s">
        <v>401</v>
      </c>
      <c r="D62" s="113">
        <v>71981110818</v>
      </c>
      <c r="E62" s="113" t="s">
        <v>155</v>
      </c>
      <c r="F62" s="471">
        <v>14.14</v>
      </c>
      <c r="G62" s="102" t="s">
        <v>59</v>
      </c>
      <c r="H62" s="139"/>
      <c r="I62" s="468" t="s">
        <v>3439</v>
      </c>
    </row>
    <row r="63" spans="1:9" ht="18" thickBot="1" x14ac:dyDescent="0.6">
      <c r="A63" s="116">
        <v>8403</v>
      </c>
      <c r="B63" s="117" t="s">
        <v>2340</v>
      </c>
      <c r="C63" s="118" t="s">
        <v>401</v>
      </c>
      <c r="D63" s="117">
        <v>71991351423</v>
      </c>
      <c r="E63" s="117" t="s">
        <v>155</v>
      </c>
      <c r="F63" s="475">
        <v>796.73</v>
      </c>
      <c r="G63" s="100" t="s">
        <v>59</v>
      </c>
      <c r="H63" s="336"/>
      <c r="I63" s="467" t="s">
        <v>3440</v>
      </c>
    </row>
    <row r="64" spans="1:9" ht="18" thickBot="1" x14ac:dyDescent="0.6">
      <c r="A64" s="112">
        <v>8405</v>
      </c>
      <c r="B64" s="113" t="s">
        <v>3441</v>
      </c>
      <c r="C64" s="114" t="s">
        <v>401</v>
      </c>
      <c r="D64" s="113">
        <v>71987781014</v>
      </c>
      <c r="E64" s="113" t="s">
        <v>155</v>
      </c>
      <c r="F64" s="471">
        <v>86.78</v>
      </c>
      <c r="G64" s="102" t="s">
        <v>59</v>
      </c>
      <c r="H64" s="139"/>
      <c r="I64" s="467" t="s">
        <v>3442</v>
      </c>
    </row>
    <row r="65" spans="1:9" ht="18" thickBot="1" x14ac:dyDescent="0.6">
      <c r="A65" s="116">
        <v>8406</v>
      </c>
      <c r="B65" s="117" t="s">
        <v>160</v>
      </c>
      <c r="C65" s="129" t="s">
        <v>171</v>
      </c>
      <c r="D65" s="117">
        <v>80132472520</v>
      </c>
      <c r="E65" s="117" t="s">
        <v>155</v>
      </c>
      <c r="F65" s="475">
        <v>183.77</v>
      </c>
      <c r="G65" s="100" t="s">
        <v>59</v>
      </c>
      <c r="H65" s="336"/>
      <c r="I65" s="468" t="s">
        <v>3443</v>
      </c>
    </row>
    <row r="66" spans="1:9" ht="18" thickBot="1" x14ac:dyDescent="0.6">
      <c r="A66" s="112">
        <v>8407</v>
      </c>
      <c r="B66" s="113" t="s">
        <v>2342</v>
      </c>
      <c r="C66" s="114" t="s">
        <v>401</v>
      </c>
      <c r="D66" s="113">
        <v>71986219647</v>
      </c>
      <c r="E66" s="113" t="s">
        <v>155</v>
      </c>
      <c r="F66" s="471">
        <v>463.15</v>
      </c>
      <c r="G66" s="102" t="s">
        <v>59</v>
      </c>
      <c r="H66" s="139"/>
      <c r="I66" s="467" t="s">
        <v>3444</v>
      </c>
    </row>
    <row r="67" spans="1:9" x14ac:dyDescent="0.3">
      <c r="F67" s="478">
        <f>SUM(F2:F66)</f>
        <v>11892.02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CE9FC-529E-4821-820D-8AFE01B903F9}">
  <dimension ref="A1:J1160"/>
  <sheetViews>
    <sheetView workbookViewId="0">
      <selection activeCell="H19" sqref="H18:J19"/>
    </sheetView>
  </sheetViews>
  <sheetFormatPr defaultRowHeight="14.4" x14ac:dyDescent="0.3"/>
  <cols>
    <col min="1" max="2" width="23.21875" customWidth="1"/>
    <col min="3" max="4" width="16.88671875" bestFit="1" customWidth="1"/>
    <col min="5" max="5" width="27.5546875" customWidth="1"/>
    <col min="6" max="6" width="12" bestFit="1" customWidth="1"/>
    <col min="7" max="7" width="8.21875" bestFit="1" customWidth="1"/>
    <col min="9" max="9" width="20.33203125" customWidth="1"/>
    <col min="10" max="10" width="12" bestFit="1" customWidth="1"/>
  </cols>
  <sheetData>
    <row r="1" spans="1:10" ht="17.399999999999999" thickBot="1" x14ac:dyDescent="0.35">
      <c r="A1" s="202"/>
      <c r="B1" s="281" t="s">
        <v>2012</v>
      </c>
      <c r="C1" s="282">
        <v>282893.57</v>
      </c>
      <c r="D1" s="141"/>
      <c r="E1" s="479">
        <v>181721.3</v>
      </c>
      <c r="F1" s="141"/>
      <c r="G1" s="141"/>
      <c r="H1" s="141"/>
      <c r="I1" s="141"/>
      <c r="J1" s="141"/>
    </row>
    <row r="2" spans="1:10" ht="15" thickBot="1" x14ac:dyDescent="0.35">
      <c r="A2" s="141"/>
      <c r="B2" s="199"/>
      <c r="C2" s="199"/>
      <c r="D2" s="411" t="s">
        <v>2477</v>
      </c>
      <c r="E2" s="141"/>
      <c r="F2" s="141"/>
      <c r="G2" s="141"/>
      <c r="H2" s="141"/>
      <c r="I2" s="141"/>
      <c r="J2" s="141"/>
    </row>
    <row r="3" spans="1:10" ht="17.399999999999999" thickBot="1" x14ac:dyDescent="0.35">
      <c r="A3" s="97"/>
      <c r="B3" s="333" t="s">
        <v>31</v>
      </c>
      <c r="C3" s="334">
        <v>271001.55</v>
      </c>
      <c r="D3" s="334">
        <v>181773.19</v>
      </c>
      <c r="E3" s="199"/>
      <c r="F3" s="199"/>
      <c r="G3" s="199"/>
      <c r="H3" s="141"/>
      <c r="I3" s="199"/>
      <c r="J3" s="199"/>
    </row>
    <row r="4" spans="1:10" ht="47.4" thickBot="1" x14ac:dyDescent="0.35">
      <c r="A4" s="200" t="s">
        <v>393</v>
      </c>
      <c r="B4" s="201" t="s">
        <v>394</v>
      </c>
      <c r="C4" s="201" t="s">
        <v>395</v>
      </c>
      <c r="D4" s="201" t="s">
        <v>396</v>
      </c>
      <c r="E4" s="480"/>
      <c r="F4" s="201" t="s">
        <v>384</v>
      </c>
      <c r="G4" s="283" t="s">
        <v>397</v>
      </c>
      <c r="H4" s="202"/>
      <c r="I4" s="201" t="s">
        <v>431</v>
      </c>
      <c r="J4" s="201" t="s">
        <v>395</v>
      </c>
    </row>
    <row r="5" spans="1:10" ht="30.6" thickBot="1" x14ac:dyDescent="0.6">
      <c r="A5" s="94" t="s">
        <v>602</v>
      </c>
      <c r="B5" s="95" t="s">
        <v>34</v>
      </c>
      <c r="C5" s="96">
        <v>3064.8</v>
      </c>
      <c r="D5" s="284" t="s">
        <v>401</v>
      </c>
      <c r="E5" s="481" t="s">
        <v>3445</v>
      </c>
      <c r="F5" s="105">
        <v>71981840833</v>
      </c>
      <c r="G5" s="102" t="s">
        <v>59</v>
      </c>
      <c r="H5" s="202"/>
      <c r="I5" s="482" t="s">
        <v>2040</v>
      </c>
      <c r="J5" s="115">
        <v>37416.269999999997</v>
      </c>
    </row>
    <row r="6" spans="1:10" ht="30.6" thickBot="1" x14ac:dyDescent="0.6">
      <c r="A6" s="430" t="s">
        <v>599</v>
      </c>
      <c r="B6" s="431" t="s">
        <v>419</v>
      </c>
      <c r="C6" s="115">
        <v>189.29</v>
      </c>
      <c r="D6" s="285" t="s">
        <v>171</v>
      </c>
      <c r="E6" s="483" t="s">
        <v>3446</v>
      </c>
      <c r="F6" s="105">
        <v>87742772515</v>
      </c>
      <c r="G6" s="100" t="s">
        <v>59</v>
      </c>
      <c r="H6" s="202"/>
      <c r="I6" s="482" t="s">
        <v>2031</v>
      </c>
      <c r="J6" s="115">
        <v>12884.08</v>
      </c>
    </row>
    <row r="7" spans="1:10" ht="30.6" thickBot="1" x14ac:dyDescent="0.6">
      <c r="A7" s="94" t="s">
        <v>606</v>
      </c>
      <c r="B7" s="95" t="s">
        <v>427</v>
      </c>
      <c r="C7" s="484">
        <v>1052.93</v>
      </c>
      <c r="D7" s="284" t="s">
        <v>401</v>
      </c>
      <c r="E7" s="485" t="s">
        <v>3447</v>
      </c>
      <c r="F7" s="105">
        <v>71991084426</v>
      </c>
      <c r="G7" s="102" t="s">
        <v>59</v>
      </c>
      <c r="H7" s="202"/>
      <c r="I7" s="482" t="s">
        <v>2085</v>
      </c>
      <c r="J7" s="115">
        <v>6674.99</v>
      </c>
    </row>
    <row r="8" spans="1:10" ht="27.6" thickBot="1" x14ac:dyDescent="0.35">
      <c r="A8" s="146" t="s">
        <v>609</v>
      </c>
      <c r="B8" s="97"/>
      <c r="C8" s="484">
        <v>11177.92</v>
      </c>
      <c r="D8" s="97"/>
      <c r="E8" s="97"/>
      <c r="F8" s="97"/>
      <c r="G8" s="106" t="s">
        <v>398</v>
      </c>
      <c r="H8" s="202"/>
      <c r="I8" s="482" t="s">
        <v>41</v>
      </c>
      <c r="J8" s="115">
        <v>4956.66</v>
      </c>
    </row>
    <row r="9" spans="1:10" ht="43.8" thickBot="1" x14ac:dyDescent="0.6">
      <c r="A9" s="430" t="s">
        <v>556</v>
      </c>
      <c r="B9" s="431" t="s">
        <v>815</v>
      </c>
      <c r="C9" s="115">
        <v>21.53</v>
      </c>
      <c r="D9" s="285" t="s">
        <v>171</v>
      </c>
      <c r="E9" s="486" t="s">
        <v>3448</v>
      </c>
      <c r="F9" s="369" t="s">
        <v>816</v>
      </c>
      <c r="G9" s="102" t="s">
        <v>59</v>
      </c>
      <c r="H9" s="202"/>
      <c r="I9" s="482" t="s">
        <v>2112</v>
      </c>
      <c r="J9" s="115">
        <v>4668.66</v>
      </c>
    </row>
    <row r="10" spans="1:10" ht="27.6" thickBot="1" x14ac:dyDescent="0.35">
      <c r="A10" s="94" t="s">
        <v>817</v>
      </c>
      <c r="B10" s="97"/>
      <c r="C10" s="105" t="s">
        <v>402</v>
      </c>
      <c r="D10" s="97"/>
      <c r="E10" s="97"/>
      <c r="F10" s="97"/>
      <c r="G10" s="106" t="s">
        <v>398</v>
      </c>
      <c r="H10" s="202"/>
      <c r="I10" s="203" t="s">
        <v>602</v>
      </c>
      <c r="J10" s="96">
        <v>3064.8</v>
      </c>
    </row>
    <row r="11" spans="1:10" ht="27.6" thickBot="1" x14ac:dyDescent="0.35">
      <c r="A11" s="94" t="s">
        <v>1138</v>
      </c>
      <c r="B11" s="95" t="s">
        <v>1384</v>
      </c>
      <c r="C11" s="105" t="s">
        <v>402</v>
      </c>
      <c r="D11" s="284" t="s">
        <v>401</v>
      </c>
      <c r="E11" s="97"/>
      <c r="F11" s="105">
        <v>71996450154</v>
      </c>
      <c r="G11" s="98" t="s">
        <v>398</v>
      </c>
      <c r="H11" s="202"/>
      <c r="I11" s="203" t="s">
        <v>818</v>
      </c>
      <c r="J11" s="96">
        <v>1402.38</v>
      </c>
    </row>
    <row r="12" spans="1:10" ht="30.6" thickBot="1" x14ac:dyDescent="0.6">
      <c r="A12" s="94" t="s">
        <v>818</v>
      </c>
      <c r="B12" s="95" t="s">
        <v>819</v>
      </c>
      <c r="C12" s="96">
        <v>1402.38</v>
      </c>
      <c r="D12" s="284" t="s">
        <v>401</v>
      </c>
      <c r="E12" s="481" t="s">
        <v>3449</v>
      </c>
      <c r="F12" s="105">
        <v>71999321338</v>
      </c>
      <c r="G12" s="100" t="s">
        <v>59</v>
      </c>
      <c r="H12" s="202"/>
      <c r="I12" s="482" t="s">
        <v>2474</v>
      </c>
      <c r="J12" s="115">
        <v>1338.9</v>
      </c>
    </row>
    <row r="13" spans="1:10" ht="65.400000000000006" thickBot="1" x14ac:dyDescent="0.35">
      <c r="A13" s="94" t="s">
        <v>166</v>
      </c>
      <c r="B13" s="95" t="s">
        <v>416</v>
      </c>
      <c r="C13" s="105" t="s">
        <v>402</v>
      </c>
      <c r="D13" s="288" t="s">
        <v>417</v>
      </c>
      <c r="E13" s="487"/>
      <c r="F13" s="204" t="s">
        <v>86</v>
      </c>
      <c r="G13" s="98" t="s">
        <v>398</v>
      </c>
      <c r="H13" s="202"/>
      <c r="I13" s="203" t="s">
        <v>623</v>
      </c>
      <c r="J13" s="96">
        <v>1138.47</v>
      </c>
    </row>
    <row r="14" spans="1:10" ht="27.6" thickBot="1" x14ac:dyDescent="0.35">
      <c r="A14" s="94" t="s">
        <v>821</v>
      </c>
      <c r="B14" s="95" t="s">
        <v>420</v>
      </c>
      <c r="C14" s="105" t="s">
        <v>402</v>
      </c>
      <c r="D14" s="284" t="s">
        <v>401</v>
      </c>
      <c r="E14" s="97"/>
      <c r="F14" s="105">
        <v>75999667755</v>
      </c>
      <c r="G14" s="106" t="s">
        <v>398</v>
      </c>
      <c r="H14" s="202"/>
      <c r="I14" s="203" t="s">
        <v>606</v>
      </c>
      <c r="J14" s="484">
        <v>1052.93</v>
      </c>
    </row>
    <row r="15" spans="1:10" ht="27.6" thickBot="1" x14ac:dyDescent="0.35">
      <c r="A15" s="430" t="s">
        <v>2344</v>
      </c>
      <c r="B15" s="107"/>
      <c r="C15" s="96">
        <v>2.57</v>
      </c>
      <c r="D15" s="97"/>
      <c r="E15" s="97"/>
      <c r="F15" s="97"/>
      <c r="G15" s="98" t="s">
        <v>398</v>
      </c>
      <c r="H15" s="202"/>
      <c r="I15" s="482" t="s">
        <v>2461</v>
      </c>
      <c r="J15" s="115">
        <v>530.16</v>
      </c>
    </row>
    <row r="16" spans="1:10" ht="27.6" thickBot="1" x14ac:dyDescent="0.35">
      <c r="A16" s="134" t="s">
        <v>546</v>
      </c>
      <c r="B16" s="107"/>
      <c r="C16" s="105" t="s">
        <v>402</v>
      </c>
      <c r="D16" s="97"/>
      <c r="E16" s="97"/>
      <c r="F16" s="97"/>
      <c r="G16" s="106" t="s">
        <v>398</v>
      </c>
      <c r="H16" s="202"/>
      <c r="I16" s="203" t="s">
        <v>836</v>
      </c>
      <c r="J16" s="96">
        <v>512.53</v>
      </c>
    </row>
    <row r="17" spans="1:10" ht="27.6" thickBot="1" x14ac:dyDescent="0.35">
      <c r="A17" s="94" t="s">
        <v>1385</v>
      </c>
      <c r="B17" s="97"/>
      <c r="C17" s="105" t="s">
        <v>402</v>
      </c>
      <c r="D17" s="97"/>
      <c r="E17" s="97"/>
      <c r="F17" s="97"/>
      <c r="G17" s="98" t="s">
        <v>398</v>
      </c>
      <c r="H17" s="202"/>
      <c r="I17" s="482" t="s">
        <v>2041</v>
      </c>
      <c r="J17" s="115">
        <v>405.68</v>
      </c>
    </row>
    <row r="18" spans="1:10" ht="27.6" thickBot="1" x14ac:dyDescent="0.35">
      <c r="A18" s="94" t="s">
        <v>1386</v>
      </c>
      <c r="B18" s="95" t="s">
        <v>1387</v>
      </c>
      <c r="C18" s="97"/>
      <c r="D18" s="97"/>
      <c r="E18" s="97"/>
      <c r="F18" s="105" t="s">
        <v>1388</v>
      </c>
      <c r="G18" s="106" t="s">
        <v>398</v>
      </c>
      <c r="H18" s="202"/>
      <c r="I18" s="482" t="s">
        <v>2109</v>
      </c>
      <c r="J18" s="115">
        <v>333.68</v>
      </c>
    </row>
    <row r="19" spans="1:10" ht="27.6" thickBot="1" x14ac:dyDescent="0.35">
      <c r="A19" s="94" t="s">
        <v>1730</v>
      </c>
      <c r="B19" s="97"/>
      <c r="C19" s="105" t="s">
        <v>402</v>
      </c>
      <c r="D19" s="97"/>
      <c r="E19" s="97"/>
      <c r="F19" s="97"/>
      <c r="G19" s="98" t="s">
        <v>398</v>
      </c>
      <c r="H19" s="202"/>
      <c r="I19" s="482" t="s">
        <v>2113</v>
      </c>
      <c r="J19" s="115">
        <v>273.01</v>
      </c>
    </row>
    <row r="20" spans="1:10" ht="30.6" thickBot="1" x14ac:dyDescent="0.6">
      <c r="A20" s="94" t="s">
        <v>423</v>
      </c>
      <c r="B20" s="95" t="s">
        <v>424</v>
      </c>
      <c r="C20" s="96">
        <v>10.93</v>
      </c>
      <c r="D20" s="285" t="s">
        <v>171</v>
      </c>
      <c r="E20" s="488" t="s">
        <v>3450</v>
      </c>
      <c r="F20" s="105" t="s">
        <v>545</v>
      </c>
      <c r="G20" s="100" t="s">
        <v>59</v>
      </c>
      <c r="H20" s="202"/>
      <c r="I20" s="482" t="s">
        <v>2032</v>
      </c>
      <c r="J20" s="115">
        <v>193.45</v>
      </c>
    </row>
    <row r="21" spans="1:10" ht="27.6" thickBot="1" x14ac:dyDescent="0.35">
      <c r="A21" s="94" t="s">
        <v>1137</v>
      </c>
      <c r="B21" s="97"/>
      <c r="C21" s="96">
        <v>0.65</v>
      </c>
      <c r="D21" s="97"/>
      <c r="E21" s="97"/>
      <c r="F21" s="97"/>
      <c r="G21" s="98" t="s">
        <v>398</v>
      </c>
      <c r="H21" s="202"/>
      <c r="I21" s="482" t="s">
        <v>599</v>
      </c>
      <c r="J21" s="115">
        <v>189.29</v>
      </c>
    </row>
    <row r="22" spans="1:10" ht="30.6" thickBot="1" x14ac:dyDescent="0.6">
      <c r="A22" s="94" t="s">
        <v>179</v>
      </c>
      <c r="B22" s="95" t="s">
        <v>822</v>
      </c>
      <c r="C22" s="96">
        <v>35.26</v>
      </c>
      <c r="D22" s="285" t="s">
        <v>171</v>
      </c>
      <c r="E22" s="485" t="s">
        <v>3451</v>
      </c>
      <c r="F22" s="105">
        <v>4191160524</v>
      </c>
      <c r="G22" s="100" t="s">
        <v>59</v>
      </c>
      <c r="H22" s="202"/>
      <c r="I22" s="203" t="s">
        <v>1145</v>
      </c>
      <c r="J22" s="96">
        <v>175.47</v>
      </c>
    </row>
    <row r="23" spans="1:10" ht="27.6" thickBot="1" x14ac:dyDescent="0.35">
      <c r="A23" s="94" t="s">
        <v>182</v>
      </c>
      <c r="B23" s="95" t="s">
        <v>823</v>
      </c>
      <c r="C23" s="97"/>
      <c r="D23" s="97"/>
      <c r="E23" s="97"/>
      <c r="F23" s="105" t="s">
        <v>824</v>
      </c>
      <c r="G23" s="98" t="s">
        <v>398</v>
      </c>
      <c r="H23" s="202"/>
      <c r="I23" s="203" t="s">
        <v>622</v>
      </c>
      <c r="J23" s="96">
        <v>149.62</v>
      </c>
    </row>
    <row r="24" spans="1:10" ht="30.6" thickBot="1" x14ac:dyDescent="0.6">
      <c r="A24" s="94" t="s">
        <v>187</v>
      </c>
      <c r="B24" s="95" t="s">
        <v>425</v>
      </c>
      <c r="C24" s="96">
        <v>10.31</v>
      </c>
      <c r="D24" s="286" t="s">
        <v>180</v>
      </c>
      <c r="E24" s="483" t="s">
        <v>3452</v>
      </c>
      <c r="F24" s="105" t="s">
        <v>188</v>
      </c>
      <c r="G24" s="100" t="s">
        <v>59</v>
      </c>
      <c r="H24" s="202"/>
      <c r="I24" s="482" t="s">
        <v>2475</v>
      </c>
      <c r="J24" s="115">
        <v>129.34</v>
      </c>
    </row>
    <row r="25" spans="1:10" ht="43.8" thickBot="1" x14ac:dyDescent="0.6">
      <c r="A25" s="94" t="s">
        <v>194</v>
      </c>
      <c r="B25" s="95" t="s">
        <v>825</v>
      </c>
      <c r="C25" s="96">
        <v>95.54</v>
      </c>
      <c r="D25" s="284" t="s">
        <v>401</v>
      </c>
      <c r="E25" s="481" t="s">
        <v>3453</v>
      </c>
      <c r="F25" s="105">
        <v>71991835964</v>
      </c>
      <c r="G25" s="102" t="s">
        <v>59</v>
      </c>
      <c r="H25" s="202"/>
      <c r="I25" s="482" t="s">
        <v>2464</v>
      </c>
      <c r="J25" s="115">
        <v>118.72</v>
      </c>
    </row>
    <row r="26" spans="1:10" ht="27.6" thickBot="1" x14ac:dyDescent="0.35">
      <c r="A26" s="94" t="s">
        <v>1731</v>
      </c>
      <c r="B26" s="105" t="s">
        <v>2014</v>
      </c>
      <c r="C26" s="96">
        <v>3.83</v>
      </c>
      <c r="D26" s="284" t="s">
        <v>401</v>
      </c>
      <c r="E26" s="199"/>
      <c r="F26" s="95">
        <v>71991514467</v>
      </c>
      <c r="G26" s="106" t="s">
        <v>398</v>
      </c>
      <c r="H26" s="202"/>
      <c r="I26" s="203" t="s">
        <v>839</v>
      </c>
      <c r="J26" s="96">
        <v>110.09</v>
      </c>
    </row>
    <row r="27" spans="1:10" ht="27.6" thickBot="1" x14ac:dyDescent="0.35">
      <c r="A27" s="94" t="s">
        <v>1389</v>
      </c>
      <c r="B27" s="95" t="s">
        <v>1390</v>
      </c>
      <c r="C27" s="105" t="s">
        <v>402</v>
      </c>
      <c r="D27" s="97"/>
      <c r="E27" s="97"/>
      <c r="F27" s="105">
        <v>98982105848</v>
      </c>
      <c r="G27" s="98" t="s">
        <v>398</v>
      </c>
      <c r="H27" s="202"/>
      <c r="I27" s="203" t="s">
        <v>194</v>
      </c>
      <c r="J27" s="96">
        <v>95.54</v>
      </c>
    </row>
    <row r="28" spans="1:10" ht="27.6" thickBot="1" x14ac:dyDescent="0.35">
      <c r="A28" s="94" t="s">
        <v>1732</v>
      </c>
      <c r="B28" s="97"/>
      <c r="C28" s="105" t="s">
        <v>402</v>
      </c>
      <c r="D28" s="97"/>
      <c r="E28" s="97"/>
      <c r="F28" s="97"/>
      <c r="G28" s="106" t="s">
        <v>398</v>
      </c>
      <c r="H28" s="202"/>
      <c r="I28" s="482" t="s">
        <v>2107</v>
      </c>
      <c r="J28" s="115">
        <v>86.29</v>
      </c>
    </row>
    <row r="29" spans="1:10" ht="27.6" thickBot="1" x14ac:dyDescent="0.35">
      <c r="A29" s="94" t="s">
        <v>1733</v>
      </c>
      <c r="B29" s="105" t="s">
        <v>2015</v>
      </c>
      <c r="C29" s="105" t="s">
        <v>402</v>
      </c>
      <c r="D29" s="285" t="s">
        <v>171</v>
      </c>
      <c r="E29" s="199"/>
      <c r="F29" s="95">
        <v>85918701583</v>
      </c>
      <c r="G29" s="98" t="s">
        <v>398</v>
      </c>
      <c r="H29" s="202"/>
      <c r="I29" s="482" t="s">
        <v>2102</v>
      </c>
      <c r="J29" s="115">
        <v>85.64</v>
      </c>
    </row>
    <row r="30" spans="1:10" ht="27.6" thickBot="1" x14ac:dyDescent="0.35">
      <c r="A30" s="94" t="s">
        <v>1406</v>
      </c>
      <c r="B30" s="97"/>
      <c r="C30" s="96">
        <v>70.22</v>
      </c>
      <c r="D30" s="97"/>
      <c r="E30" s="97"/>
      <c r="F30" s="97"/>
      <c r="G30" s="106" t="s">
        <v>398</v>
      </c>
      <c r="H30" s="202"/>
      <c r="I30" s="203" t="s">
        <v>1406</v>
      </c>
      <c r="J30" s="96">
        <v>70.22</v>
      </c>
    </row>
    <row r="31" spans="1:10" ht="30.6" thickBot="1" x14ac:dyDescent="0.6">
      <c r="A31" s="94" t="s">
        <v>1734</v>
      </c>
      <c r="B31" s="105" t="s">
        <v>2016</v>
      </c>
      <c r="C31" s="96">
        <v>36.46</v>
      </c>
      <c r="D31" s="284" t="s">
        <v>401</v>
      </c>
      <c r="E31" s="467" t="s">
        <v>3454</v>
      </c>
      <c r="F31" s="95">
        <v>71985100178</v>
      </c>
      <c r="G31" s="102" t="s">
        <v>59</v>
      </c>
      <c r="H31" s="202"/>
      <c r="I31" s="482" t="s">
        <v>2023</v>
      </c>
      <c r="J31" s="115">
        <v>57.07</v>
      </c>
    </row>
    <row r="32" spans="1:10" ht="30.6" thickBot="1" x14ac:dyDescent="0.6">
      <c r="A32" s="94" t="s">
        <v>826</v>
      </c>
      <c r="B32" s="95" t="s">
        <v>1735</v>
      </c>
      <c r="C32" s="96">
        <v>51.24</v>
      </c>
      <c r="D32" s="284" t="s">
        <v>401</v>
      </c>
      <c r="E32" s="481" t="s">
        <v>3455</v>
      </c>
      <c r="F32" s="105">
        <v>71994170511</v>
      </c>
      <c r="G32" s="100" t="s">
        <v>59</v>
      </c>
      <c r="H32" s="202"/>
      <c r="I32" s="482" t="s">
        <v>2086</v>
      </c>
      <c r="J32" s="115">
        <v>54.71</v>
      </c>
    </row>
    <row r="33" spans="1:10" ht="27.6" thickBot="1" x14ac:dyDescent="0.35">
      <c r="A33" s="94" t="s">
        <v>3456</v>
      </c>
      <c r="B33" s="202"/>
      <c r="C33" s="96">
        <v>7.1</v>
      </c>
      <c r="D33" s="97"/>
      <c r="E33" s="141"/>
      <c r="F33" s="202"/>
      <c r="G33" s="98" t="s">
        <v>398</v>
      </c>
      <c r="H33" s="202"/>
      <c r="I33" s="203" t="s">
        <v>826</v>
      </c>
      <c r="J33" s="96">
        <v>51.24</v>
      </c>
    </row>
    <row r="34" spans="1:10" ht="30.6" thickBot="1" x14ac:dyDescent="0.6">
      <c r="A34" s="94" t="s">
        <v>2345</v>
      </c>
      <c r="B34" s="105" t="s">
        <v>2017</v>
      </c>
      <c r="C34" s="96">
        <v>16.100000000000001</v>
      </c>
      <c r="D34" s="285" t="s">
        <v>171</v>
      </c>
      <c r="E34" s="489" t="s">
        <v>3457</v>
      </c>
      <c r="F34" s="95">
        <v>5166161530</v>
      </c>
      <c r="G34" s="100" t="s">
        <v>59</v>
      </c>
      <c r="H34" s="202"/>
      <c r="I34" s="482" t="s">
        <v>2038</v>
      </c>
      <c r="J34" s="115">
        <v>50.92</v>
      </c>
    </row>
    <row r="35" spans="1:10" ht="27.6" thickBot="1" x14ac:dyDescent="0.35">
      <c r="A35" s="94" t="s">
        <v>1391</v>
      </c>
      <c r="B35" s="97"/>
      <c r="C35" s="96">
        <v>6.5</v>
      </c>
      <c r="D35" s="97"/>
      <c r="E35" s="97"/>
      <c r="F35" s="97"/>
      <c r="G35" s="98" t="s">
        <v>398</v>
      </c>
      <c r="H35" s="202"/>
      <c r="I35" s="482" t="s">
        <v>2476</v>
      </c>
      <c r="J35" s="115">
        <v>50.1</v>
      </c>
    </row>
    <row r="36" spans="1:10" ht="27.6" thickBot="1" x14ac:dyDescent="0.35">
      <c r="A36" s="94" t="s">
        <v>827</v>
      </c>
      <c r="B36" s="97"/>
      <c r="C36" s="97"/>
      <c r="D36" s="97"/>
      <c r="E36" s="97"/>
      <c r="F36" s="97"/>
      <c r="G36" s="106" t="s">
        <v>398</v>
      </c>
      <c r="H36" s="202"/>
      <c r="I36" s="203" t="s">
        <v>624</v>
      </c>
      <c r="J36" s="96">
        <v>44.77</v>
      </c>
    </row>
    <row r="37" spans="1:10" ht="27.6" thickBot="1" x14ac:dyDescent="0.35">
      <c r="A37" s="94" t="s">
        <v>1141</v>
      </c>
      <c r="B37" s="95" t="s">
        <v>1392</v>
      </c>
      <c r="C37" s="105" t="s">
        <v>402</v>
      </c>
      <c r="D37" s="97"/>
      <c r="E37" s="97"/>
      <c r="F37" s="105" t="s">
        <v>1393</v>
      </c>
      <c r="G37" s="98" t="s">
        <v>398</v>
      </c>
      <c r="H37" s="202"/>
      <c r="I37" s="203" t="s">
        <v>2019</v>
      </c>
      <c r="J37" s="96">
        <v>42.41</v>
      </c>
    </row>
    <row r="38" spans="1:10" ht="27.6" thickBot="1" x14ac:dyDescent="0.35">
      <c r="A38" s="94" t="s">
        <v>828</v>
      </c>
      <c r="B38" s="95" t="s">
        <v>828</v>
      </c>
      <c r="C38" s="96">
        <v>6.71</v>
      </c>
      <c r="D38" s="97"/>
      <c r="E38" s="97"/>
      <c r="F38" s="97"/>
      <c r="G38" s="106" t="s">
        <v>398</v>
      </c>
      <c r="H38" s="202"/>
      <c r="I38" s="482" t="s">
        <v>2462</v>
      </c>
      <c r="J38" s="115">
        <v>41.08</v>
      </c>
    </row>
    <row r="39" spans="1:10" ht="27.6" thickBot="1" x14ac:dyDescent="0.35">
      <c r="A39" s="94" t="s">
        <v>1149</v>
      </c>
      <c r="B39" s="95" t="s">
        <v>1394</v>
      </c>
      <c r="C39" s="105" t="s">
        <v>402</v>
      </c>
      <c r="D39" s="97"/>
      <c r="E39" s="97"/>
      <c r="F39" s="105" t="s">
        <v>1395</v>
      </c>
      <c r="G39" s="98" t="s">
        <v>398</v>
      </c>
      <c r="H39" s="202"/>
      <c r="I39" s="203" t="s">
        <v>2347</v>
      </c>
      <c r="J39" s="96">
        <v>39.99</v>
      </c>
    </row>
    <row r="40" spans="1:10" ht="27.6" thickBot="1" x14ac:dyDescent="0.35">
      <c r="A40" s="94" t="s">
        <v>2018</v>
      </c>
      <c r="B40" s="97"/>
      <c r="C40" s="105" t="s">
        <v>402</v>
      </c>
      <c r="D40" s="97"/>
      <c r="E40" s="97"/>
      <c r="F40" s="97"/>
      <c r="G40" s="106" t="s">
        <v>398</v>
      </c>
      <c r="H40" s="202"/>
      <c r="I40" s="203" t="s">
        <v>1734</v>
      </c>
      <c r="J40" s="96">
        <v>36.46</v>
      </c>
    </row>
    <row r="41" spans="1:10" ht="27.6" thickBot="1" x14ac:dyDescent="0.35">
      <c r="A41" s="94" t="s">
        <v>1737</v>
      </c>
      <c r="B41" s="97"/>
      <c r="C41" s="96">
        <v>1.1200000000000001</v>
      </c>
      <c r="D41" s="97"/>
      <c r="E41" s="97"/>
      <c r="F41" s="97"/>
      <c r="G41" s="98" t="s">
        <v>398</v>
      </c>
      <c r="H41" s="202"/>
      <c r="I41" s="203" t="s">
        <v>179</v>
      </c>
      <c r="J41" s="96">
        <v>35.26</v>
      </c>
    </row>
    <row r="42" spans="1:10" ht="27.6" thickBot="1" x14ac:dyDescent="0.35">
      <c r="A42" s="94" t="s">
        <v>3458</v>
      </c>
      <c r="B42" s="97"/>
      <c r="C42" s="105" t="s">
        <v>402</v>
      </c>
      <c r="D42" s="97"/>
      <c r="E42" s="97"/>
      <c r="F42" s="97"/>
      <c r="G42" s="106" t="s">
        <v>398</v>
      </c>
      <c r="H42" s="202"/>
      <c r="I42" s="482" t="s">
        <v>2103</v>
      </c>
      <c r="J42" s="115">
        <v>32.76</v>
      </c>
    </row>
    <row r="43" spans="1:10" ht="27.6" thickBot="1" x14ac:dyDescent="0.35">
      <c r="A43" s="94" t="s">
        <v>558</v>
      </c>
      <c r="B43" s="97"/>
      <c r="C43" s="96">
        <v>4.8</v>
      </c>
      <c r="D43" s="97"/>
      <c r="E43" s="97"/>
      <c r="F43" s="97"/>
      <c r="G43" s="98" t="s">
        <v>398</v>
      </c>
      <c r="H43" s="202"/>
      <c r="I43" s="482" t="s">
        <v>2114</v>
      </c>
      <c r="J43" s="115">
        <v>28.04</v>
      </c>
    </row>
    <row r="44" spans="1:10" ht="27.6" thickBot="1" x14ac:dyDescent="0.35">
      <c r="A44" s="94" t="s">
        <v>2019</v>
      </c>
      <c r="B44" s="97"/>
      <c r="C44" s="96">
        <v>42.41</v>
      </c>
      <c r="D44" s="285" t="s">
        <v>171</v>
      </c>
      <c r="E44" s="107"/>
      <c r="F44" s="113">
        <v>3947336578</v>
      </c>
      <c r="G44" s="106" t="s">
        <v>398</v>
      </c>
      <c r="H44" s="202"/>
      <c r="I44" s="482" t="s">
        <v>556</v>
      </c>
      <c r="J44" s="115">
        <v>21.53</v>
      </c>
    </row>
    <row r="45" spans="1:10" ht="27.6" thickBot="1" x14ac:dyDescent="0.35">
      <c r="A45" s="94" t="s">
        <v>2020</v>
      </c>
      <c r="B45" s="97"/>
      <c r="C45" s="96">
        <v>2.74</v>
      </c>
      <c r="D45" s="97"/>
      <c r="E45" s="97"/>
      <c r="F45" s="97"/>
      <c r="G45" s="98" t="s">
        <v>398</v>
      </c>
      <c r="H45" s="202"/>
      <c r="I45" s="482" t="s">
        <v>2110</v>
      </c>
      <c r="J45" s="115">
        <v>20.51</v>
      </c>
    </row>
    <row r="46" spans="1:10" ht="27.6" thickBot="1" x14ac:dyDescent="0.35">
      <c r="A46" s="94" t="s">
        <v>2021</v>
      </c>
      <c r="B46" s="97"/>
      <c r="C46" s="96">
        <v>0.72</v>
      </c>
      <c r="D46" s="97"/>
      <c r="E46" s="97"/>
      <c r="F46" s="97"/>
      <c r="G46" s="106" t="s">
        <v>398</v>
      </c>
      <c r="H46" s="202"/>
      <c r="I46" s="203" t="s">
        <v>2345</v>
      </c>
      <c r="J46" s="96">
        <v>16.100000000000001</v>
      </c>
    </row>
    <row r="47" spans="1:10" ht="40.799999999999997" thickBot="1" x14ac:dyDescent="0.35">
      <c r="A47" s="94" t="s">
        <v>3459</v>
      </c>
      <c r="B47" s="97"/>
      <c r="C47" s="96">
        <v>2.75</v>
      </c>
      <c r="D47" s="97"/>
      <c r="E47" s="97"/>
      <c r="F47" s="97"/>
      <c r="G47" s="98" t="s">
        <v>398</v>
      </c>
      <c r="H47" s="202"/>
      <c r="I47" s="482" t="s">
        <v>3460</v>
      </c>
      <c r="J47" s="115">
        <v>13.04</v>
      </c>
    </row>
    <row r="48" spans="1:10" ht="27.6" thickBot="1" x14ac:dyDescent="0.35">
      <c r="A48" s="94" t="s">
        <v>3461</v>
      </c>
      <c r="B48" s="97"/>
      <c r="C48" s="96">
        <v>1.1100000000000001</v>
      </c>
      <c r="D48" s="97"/>
      <c r="E48" s="97"/>
      <c r="F48" s="97"/>
      <c r="G48" s="106" t="s">
        <v>398</v>
      </c>
      <c r="H48" s="202"/>
      <c r="I48" s="203" t="s">
        <v>3462</v>
      </c>
      <c r="J48" s="96">
        <v>12.89</v>
      </c>
    </row>
    <row r="49" spans="1:10" ht="27.6" thickBot="1" x14ac:dyDescent="0.35">
      <c r="A49" s="94" t="s">
        <v>3463</v>
      </c>
      <c r="B49" s="97"/>
      <c r="C49" s="96">
        <v>0.56000000000000005</v>
      </c>
      <c r="D49" s="97"/>
      <c r="E49" s="97"/>
      <c r="F49" s="97"/>
      <c r="G49" s="98" t="s">
        <v>398</v>
      </c>
      <c r="H49" s="202"/>
      <c r="I49" s="482" t="s">
        <v>2097</v>
      </c>
      <c r="J49" s="115">
        <v>12.58</v>
      </c>
    </row>
    <row r="50" spans="1:10" ht="27.6" thickBot="1" x14ac:dyDescent="0.35">
      <c r="A50" s="94" t="s">
        <v>1396</v>
      </c>
      <c r="B50" s="95" t="s">
        <v>1397</v>
      </c>
      <c r="C50" s="105" t="s">
        <v>402</v>
      </c>
      <c r="D50" s="97"/>
      <c r="E50" s="97"/>
      <c r="F50" s="105" t="s">
        <v>1398</v>
      </c>
      <c r="G50" s="106" t="s">
        <v>398</v>
      </c>
      <c r="H50" s="202"/>
      <c r="I50" s="203" t="s">
        <v>846</v>
      </c>
      <c r="J50" s="96">
        <v>11.66</v>
      </c>
    </row>
    <row r="51" spans="1:10" ht="27.6" thickBot="1" x14ac:dyDescent="0.35">
      <c r="A51" s="94" t="s">
        <v>1399</v>
      </c>
      <c r="B51" s="95" t="s">
        <v>1400</v>
      </c>
      <c r="C51" s="97"/>
      <c r="D51" s="97"/>
      <c r="E51" s="97"/>
      <c r="F51" s="105" t="s">
        <v>1401</v>
      </c>
      <c r="G51" s="98" t="s">
        <v>398</v>
      </c>
      <c r="H51" s="202"/>
      <c r="I51" s="203" t="s">
        <v>832</v>
      </c>
      <c r="J51" s="96">
        <v>11.08</v>
      </c>
    </row>
    <row r="52" spans="1:10" ht="27.6" thickBot="1" x14ac:dyDescent="0.35">
      <c r="A52" s="94" t="s">
        <v>829</v>
      </c>
      <c r="B52" s="97"/>
      <c r="C52" s="96">
        <v>2.2400000000000002</v>
      </c>
      <c r="D52" s="97"/>
      <c r="E52" s="97"/>
      <c r="F52" s="97"/>
      <c r="G52" s="106" t="s">
        <v>398</v>
      </c>
      <c r="H52" s="202"/>
      <c r="I52" s="203" t="s">
        <v>423</v>
      </c>
      <c r="J52" s="96">
        <v>10.93</v>
      </c>
    </row>
    <row r="53" spans="1:10" ht="27.6" thickBot="1" x14ac:dyDescent="0.35">
      <c r="A53" s="94" t="s">
        <v>1140</v>
      </c>
      <c r="B53" s="97"/>
      <c r="C53" s="105" t="s">
        <v>402</v>
      </c>
      <c r="D53" s="97"/>
      <c r="E53" s="97"/>
      <c r="F53" s="97"/>
      <c r="G53" s="98" t="s">
        <v>398</v>
      </c>
      <c r="H53" s="202"/>
      <c r="I53" s="203" t="s">
        <v>187</v>
      </c>
      <c r="J53" s="96">
        <v>10.31</v>
      </c>
    </row>
    <row r="54" spans="1:10" ht="40.799999999999997" thickBot="1" x14ac:dyDescent="0.35">
      <c r="A54" s="94" t="s">
        <v>830</v>
      </c>
      <c r="B54" s="97"/>
      <c r="C54" s="96">
        <v>5.43</v>
      </c>
      <c r="D54" s="97"/>
      <c r="E54" s="97"/>
      <c r="F54" s="97"/>
      <c r="G54" s="106" t="s">
        <v>398</v>
      </c>
      <c r="H54" s="202"/>
      <c r="I54" s="203" t="s">
        <v>845</v>
      </c>
      <c r="J54" s="96">
        <v>10</v>
      </c>
    </row>
    <row r="55" spans="1:10" ht="27.6" thickBot="1" x14ac:dyDescent="0.35">
      <c r="A55" s="94" t="s">
        <v>1402</v>
      </c>
      <c r="B55" s="95" t="s">
        <v>843</v>
      </c>
      <c r="C55" s="97"/>
      <c r="D55" s="97"/>
      <c r="E55" s="97"/>
      <c r="F55" s="97"/>
      <c r="G55" s="98" t="s">
        <v>398</v>
      </c>
      <c r="H55" s="202"/>
      <c r="I55" s="482" t="s">
        <v>2465</v>
      </c>
      <c r="J55" s="115">
        <v>7.95</v>
      </c>
    </row>
    <row r="56" spans="1:10" ht="27.6" thickBot="1" x14ac:dyDescent="0.35">
      <c r="A56" s="94" t="s">
        <v>1738</v>
      </c>
      <c r="B56" s="490" t="s">
        <v>2022</v>
      </c>
      <c r="C56" s="96">
        <v>7.81</v>
      </c>
      <c r="D56" s="284" t="s">
        <v>401</v>
      </c>
      <c r="E56" s="141"/>
      <c r="F56" s="491">
        <v>71992318688</v>
      </c>
      <c r="G56" s="106" t="s">
        <v>398</v>
      </c>
      <c r="H56" s="202"/>
      <c r="I56" s="203" t="s">
        <v>1738</v>
      </c>
      <c r="J56" s="96">
        <v>7.81</v>
      </c>
    </row>
    <row r="57" spans="1:10" ht="27.6" thickBot="1" x14ac:dyDescent="0.35">
      <c r="A57" s="94" t="s">
        <v>3462</v>
      </c>
      <c r="B57" s="97"/>
      <c r="C57" s="96">
        <v>12.89</v>
      </c>
      <c r="D57" s="97"/>
      <c r="E57" s="199"/>
      <c r="F57" s="97"/>
      <c r="G57" s="98" t="s">
        <v>398</v>
      </c>
      <c r="H57" s="202"/>
      <c r="I57" s="482" t="s">
        <v>2463</v>
      </c>
      <c r="J57" s="115">
        <v>7.17</v>
      </c>
    </row>
    <row r="58" spans="1:10" ht="27.6" thickBot="1" x14ac:dyDescent="0.35">
      <c r="A58" s="94" t="s">
        <v>831</v>
      </c>
      <c r="B58" s="97"/>
      <c r="C58" s="97"/>
      <c r="D58" s="97"/>
      <c r="E58" s="97"/>
      <c r="F58" s="97"/>
      <c r="G58" s="106" t="s">
        <v>398</v>
      </c>
      <c r="H58" s="202"/>
      <c r="I58" s="203" t="s">
        <v>3456</v>
      </c>
      <c r="J58" s="96">
        <v>7.1</v>
      </c>
    </row>
    <row r="59" spans="1:10" ht="30.6" thickBot="1" x14ac:dyDescent="0.6">
      <c r="A59" s="94" t="s">
        <v>622</v>
      </c>
      <c r="B59" s="95" t="s">
        <v>550</v>
      </c>
      <c r="C59" s="96">
        <v>149.62</v>
      </c>
      <c r="D59" s="284" t="s">
        <v>401</v>
      </c>
      <c r="E59" s="481" t="s">
        <v>3464</v>
      </c>
      <c r="F59" s="105">
        <v>71991137194</v>
      </c>
      <c r="G59" s="102" t="s">
        <v>59</v>
      </c>
      <c r="H59" s="202"/>
      <c r="I59" s="203" t="s">
        <v>828</v>
      </c>
      <c r="J59" s="96">
        <v>6.71</v>
      </c>
    </row>
    <row r="60" spans="1:10" ht="30.6" thickBot="1" x14ac:dyDescent="0.6">
      <c r="A60" s="94" t="s">
        <v>623</v>
      </c>
      <c r="B60" s="95" t="s">
        <v>430</v>
      </c>
      <c r="C60" s="96">
        <v>1138.47</v>
      </c>
      <c r="D60" s="284" t="s">
        <v>401</v>
      </c>
      <c r="E60" s="488" t="s">
        <v>3465</v>
      </c>
      <c r="F60" s="105">
        <v>71994042511</v>
      </c>
      <c r="G60" s="100" t="s">
        <v>59</v>
      </c>
      <c r="H60" s="202"/>
      <c r="I60" s="203" t="s">
        <v>1391</v>
      </c>
      <c r="J60" s="96">
        <v>6.5</v>
      </c>
    </row>
    <row r="61" spans="1:10" ht="27.6" thickBot="1" x14ac:dyDescent="0.35">
      <c r="A61" s="94" t="s">
        <v>2346</v>
      </c>
      <c r="B61" s="97"/>
      <c r="C61" s="96">
        <v>1.67</v>
      </c>
      <c r="D61" s="97"/>
      <c r="E61" s="97"/>
      <c r="F61" s="97"/>
      <c r="G61" s="98" t="s">
        <v>398</v>
      </c>
      <c r="H61" s="202"/>
      <c r="I61" s="482" t="s">
        <v>2106</v>
      </c>
      <c r="J61" s="115">
        <v>6.5</v>
      </c>
    </row>
    <row r="62" spans="1:10" ht="30.6" thickBot="1" x14ac:dyDescent="0.6">
      <c r="A62" s="94" t="s">
        <v>624</v>
      </c>
      <c r="B62" s="95" t="s">
        <v>429</v>
      </c>
      <c r="C62" s="96">
        <v>44.77</v>
      </c>
      <c r="D62" s="285" t="s">
        <v>171</v>
      </c>
      <c r="E62" s="485" t="s">
        <v>3466</v>
      </c>
      <c r="F62" s="105">
        <v>4257558512</v>
      </c>
      <c r="G62" s="100" t="s">
        <v>59</v>
      </c>
      <c r="H62" s="202"/>
      <c r="I62" s="203" t="s">
        <v>830</v>
      </c>
      <c r="J62" s="96">
        <v>5.43</v>
      </c>
    </row>
    <row r="63" spans="1:10" ht="27.6" thickBot="1" x14ac:dyDescent="0.35">
      <c r="A63" s="94" t="s">
        <v>1403</v>
      </c>
      <c r="B63" s="95" t="s">
        <v>1404</v>
      </c>
      <c r="C63" s="96">
        <v>0.56000000000000005</v>
      </c>
      <c r="D63" s="284" t="s">
        <v>401</v>
      </c>
      <c r="E63" s="97"/>
      <c r="F63" s="105">
        <v>71991826374</v>
      </c>
      <c r="G63" s="98" t="s">
        <v>398</v>
      </c>
      <c r="H63" s="202"/>
      <c r="I63" s="203" t="s">
        <v>1739</v>
      </c>
      <c r="J63" s="96">
        <v>5.29</v>
      </c>
    </row>
    <row r="64" spans="1:10" ht="43.8" thickBot="1" x14ac:dyDescent="0.6">
      <c r="A64" s="94" t="s">
        <v>2347</v>
      </c>
      <c r="B64" s="95" t="s">
        <v>3467</v>
      </c>
      <c r="C64" s="96">
        <v>39.99</v>
      </c>
      <c r="D64" s="97"/>
      <c r="E64" s="488" t="s">
        <v>3468</v>
      </c>
      <c r="F64" s="105" t="s">
        <v>3469</v>
      </c>
      <c r="G64" s="100" t="s">
        <v>59</v>
      </c>
      <c r="H64" s="202"/>
      <c r="I64" s="482" t="s">
        <v>2470</v>
      </c>
      <c r="J64" s="115">
        <v>4.87</v>
      </c>
    </row>
    <row r="65" spans="1:10" ht="27.6" thickBot="1" x14ac:dyDescent="0.35">
      <c r="A65" s="94" t="s">
        <v>1142</v>
      </c>
      <c r="B65" s="95" t="s">
        <v>1142</v>
      </c>
      <c r="C65" s="97"/>
      <c r="D65" s="97"/>
      <c r="E65" s="97"/>
      <c r="F65" s="105">
        <v>6549315506</v>
      </c>
      <c r="G65" s="98" t="s">
        <v>398</v>
      </c>
      <c r="H65" s="202"/>
      <c r="I65" s="203" t="s">
        <v>558</v>
      </c>
      <c r="J65" s="96">
        <v>4.8</v>
      </c>
    </row>
    <row r="66" spans="1:10" ht="30.6" thickBot="1" x14ac:dyDescent="0.6">
      <c r="A66" s="94" t="s">
        <v>832</v>
      </c>
      <c r="B66" s="95" t="s">
        <v>833</v>
      </c>
      <c r="C66" s="96">
        <v>11.08</v>
      </c>
      <c r="D66" s="284" t="s">
        <v>401</v>
      </c>
      <c r="E66" s="488" t="s">
        <v>3470</v>
      </c>
      <c r="F66" s="105">
        <v>71996991111</v>
      </c>
      <c r="G66" s="100" t="s">
        <v>59</v>
      </c>
      <c r="H66" s="202"/>
      <c r="I66" s="203" t="s">
        <v>1731</v>
      </c>
      <c r="J66" s="96">
        <v>3.83</v>
      </c>
    </row>
    <row r="67" spans="1:10" ht="27.6" thickBot="1" x14ac:dyDescent="0.35">
      <c r="A67" s="94" t="s">
        <v>834</v>
      </c>
      <c r="B67" s="95" t="s">
        <v>835</v>
      </c>
      <c r="C67" s="97"/>
      <c r="D67" s="97"/>
      <c r="E67" s="97"/>
      <c r="F67" s="105">
        <v>71992536662</v>
      </c>
      <c r="G67" s="98" t="s">
        <v>398</v>
      </c>
      <c r="H67" s="202"/>
      <c r="I67" s="203" t="s">
        <v>2348</v>
      </c>
      <c r="J67" s="96">
        <v>3.34</v>
      </c>
    </row>
    <row r="68" spans="1:10" ht="30.6" thickBot="1" x14ac:dyDescent="0.6">
      <c r="A68" s="94" t="s">
        <v>836</v>
      </c>
      <c r="B68" s="95" t="s">
        <v>837</v>
      </c>
      <c r="C68" s="96">
        <v>512.53</v>
      </c>
      <c r="D68" s="286" t="s">
        <v>180</v>
      </c>
      <c r="E68" s="485" t="s">
        <v>3471</v>
      </c>
      <c r="F68" s="105" t="s">
        <v>838</v>
      </c>
      <c r="G68" s="100" t="s">
        <v>59</v>
      </c>
      <c r="H68" s="202"/>
      <c r="I68" s="482" t="s">
        <v>2115</v>
      </c>
      <c r="J68" s="115">
        <v>2.89</v>
      </c>
    </row>
    <row r="69" spans="1:10" ht="27.6" thickBot="1" x14ac:dyDescent="0.35">
      <c r="A69" s="94" t="s">
        <v>1408</v>
      </c>
      <c r="B69" s="97"/>
      <c r="C69" s="105" t="s">
        <v>402</v>
      </c>
      <c r="D69" s="97"/>
      <c r="E69" s="97"/>
      <c r="F69" s="97"/>
      <c r="G69" s="98" t="s">
        <v>398</v>
      </c>
      <c r="H69" s="202"/>
      <c r="I69" s="482" t="s">
        <v>2458</v>
      </c>
      <c r="J69" s="115">
        <v>2.88</v>
      </c>
    </row>
    <row r="70" spans="1:10" ht="30.6" thickBot="1" x14ac:dyDescent="0.6">
      <c r="A70" s="94" t="s">
        <v>839</v>
      </c>
      <c r="B70" s="95" t="s">
        <v>840</v>
      </c>
      <c r="C70" s="96">
        <v>110.09</v>
      </c>
      <c r="D70" s="285" t="s">
        <v>171</v>
      </c>
      <c r="E70" s="488" t="s">
        <v>3472</v>
      </c>
      <c r="F70" s="105" t="s">
        <v>841</v>
      </c>
      <c r="G70" s="100" t="s">
        <v>59</v>
      </c>
      <c r="H70" s="202"/>
      <c r="I70" s="203" t="s">
        <v>3459</v>
      </c>
      <c r="J70" s="96">
        <v>2.75</v>
      </c>
    </row>
    <row r="71" spans="1:10" ht="15" thickBot="1" x14ac:dyDescent="0.35">
      <c r="A71" s="146" t="s">
        <v>193</v>
      </c>
      <c r="B71" s="95" t="s">
        <v>571</v>
      </c>
      <c r="C71" s="96">
        <v>662.21</v>
      </c>
      <c r="D71" s="97"/>
      <c r="E71" s="97"/>
      <c r="F71" s="97"/>
      <c r="G71" s="102" t="s">
        <v>59</v>
      </c>
      <c r="H71" s="202"/>
      <c r="I71" s="203" t="s">
        <v>2020</v>
      </c>
      <c r="J71" s="96">
        <v>2.74</v>
      </c>
    </row>
    <row r="72" spans="1:10" ht="27.6" thickBot="1" x14ac:dyDescent="0.35">
      <c r="A72" s="94" t="s">
        <v>2023</v>
      </c>
      <c r="B72" s="97"/>
      <c r="C72" s="105" t="s">
        <v>402</v>
      </c>
      <c r="D72" s="284" t="s">
        <v>401</v>
      </c>
      <c r="E72" s="97"/>
      <c r="F72" s="105">
        <v>71997330038</v>
      </c>
      <c r="G72" s="106" t="s">
        <v>398</v>
      </c>
      <c r="H72" s="202"/>
      <c r="I72" s="482" t="s">
        <v>2344</v>
      </c>
      <c r="J72" s="96">
        <v>2.57</v>
      </c>
    </row>
    <row r="73" spans="1:10" ht="27.6" thickBot="1" x14ac:dyDescent="0.35">
      <c r="A73" s="94" t="s">
        <v>2024</v>
      </c>
      <c r="B73" s="95" t="s">
        <v>843</v>
      </c>
      <c r="C73" s="96">
        <v>1.39</v>
      </c>
      <c r="D73" s="285" t="s">
        <v>171</v>
      </c>
      <c r="E73" s="97"/>
      <c r="F73" s="105" t="s">
        <v>1146</v>
      </c>
      <c r="G73" s="98" t="s">
        <v>398</v>
      </c>
      <c r="H73" s="202"/>
      <c r="I73" s="203" t="s">
        <v>829</v>
      </c>
      <c r="J73" s="96">
        <v>2.2400000000000002</v>
      </c>
    </row>
    <row r="74" spans="1:10" ht="27.6" thickBot="1" x14ac:dyDescent="0.35">
      <c r="A74" s="94" t="s">
        <v>845</v>
      </c>
      <c r="B74" s="97"/>
      <c r="C74" s="96">
        <v>10</v>
      </c>
      <c r="D74" s="97"/>
      <c r="E74" s="97"/>
      <c r="F74" s="97"/>
      <c r="G74" s="106" t="s">
        <v>398</v>
      </c>
      <c r="H74" s="202"/>
      <c r="I74" s="482" t="s">
        <v>2104</v>
      </c>
      <c r="J74" s="115">
        <v>2.1800000000000002</v>
      </c>
    </row>
    <row r="75" spans="1:10" ht="27.6" thickBot="1" x14ac:dyDescent="0.35">
      <c r="A75" s="94" t="s">
        <v>1147</v>
      </c>
      <c r="B75" s="97"/>
      <c r="C75" s="105" t="s">
        <v>402</v>
      </c>
      <c r="D75" s="97"/>
      <c r="E75" s="97"/>
      <c r="F75" s="97"/>
      <c r="G75" s="98" t="s">
        <v>398</v>
      </c>
      <c r="H75" s="202"/>
      <c r="I75" s="203" t="s">
        <v>2346</v>
      </c>
      <c r="J75" s="96">
        <v>1.67</v>
      </c>
    </row>
    <row r="76" spans="1:10" ht="30.6" thickBot="1" x14ac:dyDescent="0.6">
      <c r="A76" s="94" t="s">
        <v>1145</v>
      </c>
      <c r="B76" s="95" t="s">
        <v>3473</v>
      </c>
      <c r="C76" s="96">
        <v>175.47</v>
      </c>
      <c r="D76" s="285" t="s">
        <v>171</v>
      </c>
      <c r="E76" s="485" t="s">
        <v>3474</v>
      </c>
      <c r="F76" s="105">
        <v>957280580</v>
      </c>
      <c r="G76" s="100" t="s">
        <v>59</v>
      </c>
      <c r="H76" s="202"/>
      <c r="I76" s="203" t="s">
        <v>2024</v>
      </c>
      <c r="J76" s="96">
        <v>1.39</v>
      </c>
    </row>
    <row r="77" spans="1:10" ht="27.6" thickBot="1" x14ac:dyDescent="0.35">
      <c r="A77" s="94" t="s">
        <v>1148</v>
      </c>
      <c r="B77" s="97"/>
      <c r="C77" s="105" t="s">
        <v>402</v>
      </c>
      <c r="D77" s="97"/>
      <c r="E77" s="97"/>
      <c r="F77" s="97"/>
      <c r="G77" s="98" t="s">
        <v>398</v>
      </c>
      <c r="H77" s="202"/>
      <c r="I77" s="203" t="s">
        <v>1740</v>
      </c>
      <c r="J77" s="96">
        <v>1.32</v>
      </c>
    </row>
    <row r="78" spans="1:10" ht="27.6" thickBot="1" x14ac:dyDescent="0.35">
      <c r="A78" s="94" t="s">
        <v>1739</v>
      </c>
      <c r="B78" s="97"/>
      <c r="C78" s="96">
        <v>5.29</v>
      </c>
      <c r="D78" s="97"/>
      <c r="E78" s="97"/>
      <c r="F78" s="97"/>
      <c r="G78" s="106" t="s">
        <v>398</v>
      </c>
      <c r="H78" s="202"/>
      <c r="I78" s="203" t="s">
        <v>1737</v>
      </c>
      <c r="J78" s="96">
        <v>1.1200000000000001</v>
      </c>
    </row>
    <row r="79" spans="1:10" ht="27.6" thickBot="1" x14ac:dyDescent="0.35">
      <c r="A79" s="94" t="s">
        <v>1139</v>
      </c>
      <c r="B79" s="97"/>
      <c r="C79" s="96">
        <v>0.56000000000000005</v>
      </c>
      <c r="D79" s="97"/>
      <c r="E79" s="97"/>
      <c r="F79" s="97"/>
      <c r="G79" s="98" t="s">
        <v>398</v>
      </c>
      <c r="H79" s="202"/>
      <c r="I79" s="203" t="s">
        <v>3461</v>
      </c>
      <c r="J79" s="96">
        <v>1.1100000000000001</v>
      </c>
    </row>
    <row r="80" spans="1:10" ht="40.799999999999997" thickBot="1" x14ac:dyDescent="0.35">
      <c r="A80" s="94" t="s">
        <v>1136</v>
      </c>
      <c r="B80" s="105" t="s">
        <v>2025</v>
      </c>
      <c r="C80" s="105" t="s">
        <v>402</v>
      </c>
      <c r="D80" s="284" t="s">
        <v>401</v>
      </c>
      <c r="E80" s="199"/>
      <c r="F80" s="95">
        <v>75991449938</v>
      </c>
      <c r="G80" s="106" t="s">
        <v>398</v>
      </c>
      <c r="H80" s="202"/>
      <c r="I80" s="482" t="s">
        <v>3475</v>
      </c>
      <c r="J80" s="115">
        <v>1.07</v>
      </c>
    </row>
    <row r="81" spans="1:10" ht="27.6" thickBot="1" x14ac:dyDescent="0.35">
      <c r="A81" s="94" t="s">
        <v>1409</v>
      </c>
      <c r="B81" s="95" t="s">
        <v>1410</v>
      </c>
      <c r="C81" s="105" t="s">
        <v>402</v>
      </c>
      <c r="D81" s="97"/>
      <c r="E81" s="97"/>
      <c r="F81" s="97"/>
      <c r="G81" s="98" t="s">
        <v>398</v>
      </c>
      <c r="H81" s="202"/>
      <c r="I81" s="482" t="s">
        <v>2089</v>
      </c>
      <c r="J81" s="115">
        <v>1.01</v>
      </c>
    </row>
    <row r="82" spans="1:10" ht="27.6" thickBot="1" x14ac:dyDescent="0.35">
      <c r="A82" s="94" t="s">
        <v>1740</v>
      </c>
      <c r="B82" s="97"/>
      <c r="C82" s="96">
        <v>1.32</v>
      </c>
      <c r="D82" s="97"/>
      <c r="E82" s="97"/>
      <c r="F82" s="97"/>
      <c r="G82" s="106" t="s">
        <v>398</v>
      </c>
      <c r="H82" s="202"/>
      <c r="I82" s="482" t="s">
        <v>2108</v>
      </c>
      <c r="J82" s="115">
        <v>0.94</v>
      </c>
    </row>
    <row r="83" spans="1:10" ht="27.6" thickBot="1" x14ac:dyDescent="0.35">
      <c r="A83" s="94" t="s">
        <v>2348</v>
      </c>
      <c r="B83" s="97"/>
      <c r="C83" s="96">
        <v>3.34</v>
      </c>
      <c r="D83" s="97"/>
      <c r="E83" s="97"/>
      <c r="F83" s="97"/>
      <c r="G83" s="98" t="s">
        <v>398</v>
      </c>
      <c r="H83" s="202"/>
      <c r="I83" s="203" t="s">
        <v>2021</v>
      </c>
      <c r="J83" s="96">
        <v>0.72</v>
      </c>
    </row>
    <row r="84" spans="1:10" ht="30.6" thickBot="1" x14ac:dyDescent="0.6">
      <c r="A84" s="94" t="s">
        <v>846</v>
      </c>
      <c r="B84" s="95" t="s">
        <v>2026</v>
      </c>
      <c r="C84" s="96">
        <v>11.66</v>
      </c>
      <c r="D84" s="284" t="s">
        <v>401</v>
      </c>
      <c r="E84" s="488" t="s">
        <v>3476</v>
      </c>
      <c r="F84" s="105">
        <v>71991322468</v>
      </c>
      <c r="G84" s="100" t="s">
        <v>59</v>
      </c>
      <c r="H84" s="202"/>
      <c r="I84" s="203" t="s">
        <v>1137</v>
      </c>
      <c r="J84" s="96">
        <v>0.65</v>
      </c>
    </row>
    <row r="85" spans="1:10" ht="31.8" thickBot="1" x14ac:dyDescent="0.35">
      <c r="A85" s="200" t="s">
        <v>431</v>
      </c>
      <c r="B85" s="201" t="s">
        <v>432</v>
      </c>
      <c r="C85" s="201" t="s">
        <v>395</v>
      </c>
      <c r="D85" s="201" t="s">
        <v>396</v>
      </c>
      <c r="E85" s="480"/>
      <c r="F85" s="201" t="s">
        <v>384</v>
      </c>
      <c r="G85" s="107"/>
      <c r="H85" s="202"/>
      <c r="I85" s="482" t="s">
        <v>2092</v>
      </c>
      <c r="J85" s="115">
        <v>0.65</v>
      </c>
    </row>
    <row r="86" spans="1:10" ht="27.6" thickBot="1" x14ac:dyDescent="0.35">
      <c r="A86" s="134" t="s">
        <v>3477</v>
      </c>
      <c r="B86" s="107"/>
      <c r="C86" s="115">
        <v>79559.17</v>
      </c>
      <c r="D86" s="107"/>
      <c r="E86" s="107"/>
      <c r="F86" s="107"/>
      <c r="G86" s="98" t="s">
        <v>398</v>
      </c>
      <c r="H86" s="202"/>
      <c r="I86" s="482" t="s">
        <v>2098</v>
      </c>
      <c r="J86" s="115">
        <v>0.57999999999999996</v>
      </c>
    </row>
    <row r="87" spans="1:10" ht="27.6" thickBot="1" x14ac:dyDescent="0.35">
      <c r="A87" s="134" t="s">
        <v>3478</v>
      </c>
      <c r="B87" s="107"/>
      <c r="C87" s="115">
        <v>592.76</v>
      </c>
      <c r="D87" s="107"/>
      <c r="E87" s="107"/>
      <c r="F87" s="107"/>
      <c r="G87" s="98" t="s">
        <v>398</v>
      </c>
      <c r="H87" s="202"/>
      <c r="I87" s="203" t="s">
        <v>3463</v>
      </c>
      <c r="J87" s="96">
        <v>0.56000000000000005</v>
      </c>
    </row>
    <row r="88" spans="1:10" ht="27.6" thickBot="1" x14ac:dyDescent="0.35">
      <c r="A88" s="430" t="s">
        <v>2030</v>
      </c>
      <c r="B88" s="107"/>
      <c r="C88" s="113" t="s">
        <v>402</v>
      </c>
      <c r="D88" s="107"/>
      <c r="E88" s="107"/>
      <c r="F88" s="107"/>
      <c r="G88" s="98" t="s">
        <v>398</v>
      </c>
      <c r="H88" s="202"/>
      <c r="I88" s="203" t="s">
        <v>1403</v>
      </c>
      <c r="J88" s="96">
        <v>0.56000000000000005</v>
      </c>
    </row>
    <row r="89" spans="1:10" ht="31.8" thickBot="1" x14ac:dyDescent="0.6">
      <c r="A89" s="430" t="s">
        <v>2031</v>
      </c>
      <c r="B89" s="431" t="s">
        <v>853</v>
      </c>
      <c r="C89" s="115">
        <v>12884.08</v>
      </c>
      <c r="D89" s="433" t="s">
        <v>417</v>
      </c>
      <c r="E89" s="481" t="s">
        <v>3479</v>
      </c>
      <c r="F89" s="113">
        <v>53566597000100</v>
      </c>
      <c r="G89" s="102" t="s">
        <v>59</v>
      </c>
      <c r="H89" s="202"/>
      <c r="I89" s="203" t="s">
        <v>1139</v>
      </c>
      <c r="J89" s="96">
        <v>0.56000000000000005</v>
      </c>
    </row>
    <row r="90" spans="1:10" ht="30.6" thickBot="1" x14ac:dyDescent="0.6">
      <c r="A90" s="430" t="s">
        <v>2032</v>
      </c>
      <c r="B90" s="431" t="s">
        <v>1741</v>
      </c>
      <c r="C90" s="115">
        <v>193.45</v>
      </c>
      <c r="D90" s="434" t="s">
        <v>401</v>
      </c>
      <c r="E90" s="488" t="s">
        <v>3480</v>
      </c>
      <c r="F90" s="113">
        <v>75999221104</v>
      </c>
      <c r="G90" s="102" t="s">
        <v>59</v>
      </c>
      <c r="H90" s="202"/>
      <c r="I90" s="482" t="s">
        <v>2471</v>
      </c>
      <c r="J90" s="115">
        <v>0.4</v>
      </c>
    </row>
    <row r="91" spans="1:10" ht="27.6" thickBot="1" x14ac:dyDescent="0.35">
      <c r="A91" s="430" t="s">
        <v>2033</v>
      </c>
      <c r="B91" s="107"/>
      <c r="C91" s="113" t="s">
        <v>402</v>
      </c>
      <c r="D91" s="107"/>
      <c r="E91" s="107"/>
      <c r="F91" s="107"/>
      <c r="G91" s="98" t="s">
        <v>398</v>
      </c>
      <c r="H91" s="202"/>
      <c r="I91" s="482" t="s">
        <v>2459</v>
      </c>
      <c r="J91" s="115">
        <v>0.15</v>
      </c>
    </row>
    <row r="92" spans="1:10" ht="27.6" thickBot="1" x14ac:dyDescent="0.35">
      <c r="A92" s="430" t="s">
        <v>2034</v>
      </c>
      <c r="B92" s="431" t="s">
        <v>1747</v>
      </c>
      <c r="C92" s="113" t="s">
        <v>402</v>
      </c>
      <c r="D92" s="434" t="s">
        <v>401</v>
      </c>
      <c r="E92" s="107"/>
      <c r="F92" s="113">
        <v>75999198108</v>
      </c>
      <c r="G92" s="98" t="s">
        <v>398</v>
      </c>
      <c r="H92" s="202"/>
      <c r="I92" s="482" t="s">
        <v>2472</v>
      </c>
      <c r="J92" s="115">
        <v>0.1</v>
      </c>
    </row>
    <row r="93" spans="1:10" ht="27.6" thickBot="1" x14ac:dyDescent="0.35">
      <c r="A93" s="430" t="s">
        <v>2035</v>
      </c>
      <c r="B93" s="107"/>
      <c r="C93" s="113" t="s">
        <v>402</v>
      </c>
      <c r="D93" s="107"/>
      <c r="E93" s="107"/>
      <c r="F93" s="107"/>
      <c r="G93" s="98" t="s">
        <v>398</v>
      </c>
      <c r="H93" s="202"/>
      <c r="I93" s="482" t="s">
        <v>2466</v>
      </c>
      <c r="J93" s="115">
        <v>0.04</v>
      </c>
    </row>
    <row r="94" spans="1:10" ht="27.6" thickBot="1" x14ac:dyDescent="0.35">
      <c r="A94" s="430" t="s">
        <v>2036</v>
      </c>
      <c r="B94" s="107"/>
      <c r="C94" s="113" t="s">
        <v>402</v>
      </c>
      <c r="D94" s="107"/>
      <c r="E94" s="107"/>
      <c r="F94" s="107"/>
      <c r="G94" s="98" t="s">
        <v>398</v>
      </c>
      <c r="H94" s="141"/>
      <c r="I94" s="139"/>
      <c r="J94" s="139"/>
    </row>
    <row r="95" spans="1:10" ht="27.6" thickBot="1" x14ac:dyDescent="0.35">
      <c r="A95" s="430" t="s">
        <v>2037</v>
      </c>
      <c r="B95" s="431" t="s">
        <v>853</v>
      </c>
      <c r="C95" s="113" t="s">
        <v>402</v>
      </c>
      <c r="D95" s="433" t="s">
        <v>417</v>
      </c>
      <c r="E95" s="107"/>
      <c r="F95" s="113">
        <v>53566597000100</v>
      </c>
      <c r="G95" s="98" t="s">
        <v>398</v>
      </c>
      <c r="H95" s="141"/>
      <c r="I95" s="139"/>
      <c r="J95" s="139"/>
    </row>
    <row r="96" spans="1:10" ht="18" thickBot="1" x14ac:dyDescent="0.6">
      <c r="A96" s="430" t="s">
        <v>2038</v>
      </c>
      <c r="B96" s="431" t="s">
        <v>1741</v>
      </c>
      <c r="C96" s="115">
        <v>50.92</v>
      </c>
      <c r="D96" s="434" t="s">
        <v>401</v>
      </c>
      <c r="E96" s="485" t="s">
        <v>3481</v>
      </c>
      <c r="F96" s="113">
        <v>75999221104</v>
      </c>
      <c r="G96" s="102" t="s">
        <v>59</v>
      </c>
      <c r="H96" s="141"/>
      <c r="I96" s="139"/>
      <c r="J96" s="139"/>
    </row>
    <row r="97" spans="1:10" ht="27.6" thickBot="1" x14ac:dyDescent="0.35">
      <c r="A97" s="430" t="s">
        <v>2349</v>
      </c>
      <c r="B97" s="431" t="s">
        <v>3482</v>
      </c>
      <c r="C97" s="113" t="s">
        <v>402</v>
      </c>
      <c r="D97" s="434" t="s">
        <v>401</v>
      </c>
      <c r="E97" s="107"/>
      <c r="F97" s="113">
        <v>75981416432</v>
      </c>
      <c r="G97" s="98" t="s">
        <v>398</v>
      </c>
      <c r="H97" s="141"/>
      <c r="I97" s="139"/>
      <c r="J97" s="139"/>
    </row>
    <row r="98" spans="1:10" ht="27.6" thickBot="1" x14ac:dyDescent="0.35">
      <c r="A98" s="430" t="s">
        <v>2350</v>
      </c>
      <c r="B98" s="431" t="s">
        <v>3482</v>
      </c>
      <c r="C98" s="113" t="s">
        <v>402</v>
      </c>
      <c r="D98" s="434" t="s">
        <v>401</v>
      </c>
      <c r="E98" s="107"/>
      <c r="F98" s="113">
        <v>75981416432</v>
      </c>
      <c r="G98" s="98" t="s">
        <v>398</v>
      </c>
      <c r="H98" s="141"/>
      <c r="I98" s="139"/>
      <c r="J98" s="139"/>
    </row>
    <row r="99" spans="1:10" ht="27.6" thickBot="1" x14ac:dyDescent="0.35">
      <c r="A99" s="430" t="s">
        <v>2351</v>
      </c>
      <c r="B99" s="431" t="s">
        <v>3482</v>
      </c>
      <c r="C99" s="113" t="s">
        <v>402</v>
      </c>
      <c r="D99" s="434" t="s">
        <v>401</v>
      </c>
      <c r="E99" s="107"/>
      <c r="F99" s="113">
        <v>75981416432</v>
      </c>
      <c r="G99" s="98" t="s">
        <v>398</v>
      </c>
      <c r="H99" s="141"/>
      <c r="I99" s="139"/>
      <c r="J99" s="139"/>
    </row>
    <row r="100" spans="1:10" ht="27.6" thickBot="1" x14ac:dyDescent="0.35">
      <c r="A100" s="430" t="s">
        <v>2039</v>
      </c>
      <c r="B100" s="107"/>
      <c r="C100" s="113" t="s">
        <v>402</v>
      </c>
      <c r="D100" s="107"/>
      <c r="E100" s="107"/>
      <c r="F100" s="107"/>
      <c r="G100" s="98" t="s">
        <v>398</v>
      </c>
      <c r="H100" s="141"/>
      <c r="I100" s="139"/>
      <c r="J100" s="139"/>
    </row>
    <row r="101" spans="1:10" ht="18" thickBot="1" x14ac:dyDescent="0.6">
      <c r="A101" s="430" t="s">
        <v>2040</v>
      </c>
      <c r="B101" s="431" t="s">
        <v>847</v>
      </c>
      <c r="C101" s="115">
        <v>37416.269999999997</v>
      </c>
      <c r="D101" s="434" t="s">
        <v>401</v>
      </c>
      <c r="E101" s="483" t="s">
        <v>3483</v>
      </c>
      <c r="F101" s="113">
        <v>71991173847</v>
      </c>
      <c r="G101" s="102" t="s">
        <v>59</v>
      </c>
      <c r="H101" s="141"/>
      <c r="I101" s="139"/>
      <c r="J101" s="139"/>
    </row>
    <row r="102" spans="1:10" ht="18" thickBot="1" x14ac:dyDescent="0.6">
      <c r="A102" s="430" t="s">
        <v>2041</v>
      </c>
      <c r="B102" s="431" t="s">
        <v>1741</v>
      </c>
      <c r="C102" s="115">
        <v>405.68</v>
      </c>
      <c r="D102" s="434" t="s">
        <v>401</v>
      </c>
      <c r="E102" s="485" t="s">
        <v>3484</v>
      </c>
      <c r="F102" s="113">
        <v>75999221104</v>
      </c>
      <c r="G102" s="102" t="s">
        <v>59</v>
      </c>
      <c r="H102" s="141"/>
      <c r="I102" s="139"/>
      <c r="J102" s="139"/>
    </row>
    <row r="103" spans="1:10" ht="27.6" thickBot="1" x14ac:dyDescent="0.35">
      <c r="A103" s="430" t="s">
        <v>3485</v>
      </c>
      <c r="B103" s="107"/>
      <c r="C103" s="107"/>
      <c r="D103" s="107"/>
      <c r="E103" s="107"/>
      <c r="F103" s="107"/>
      <c r="G103" s="98" t="s">
        <v>398</v>
      </c>
      <c r="H103" s="141"/>
      <c r="I103" s="139"/>
      <c r="J103" s="139"/>
    </row>
    <row r="104" spans="1:10" ht="27.6" thickBot="1" x14ac:dyDescent="0.35">
      <c r="A104" s="134" t="s">
        <v>3486</v>
      </c>
      <c r="B104" s="107"/>
      <c r="C104" s="115">
        <v>2913.36</v>
      </c>
      <c r="D104" s="107"/>
      <c r="E104" s="107"/>
      <c r="F104" s="107"/>
      <c r="G104" s="98" t="s">
        <v>398</v>
      </c>
      <c r="H104" s="141"/>
      <c r="I104" s="139"/>
      <c r="J104" s="139"/>
    </row>
    <row r="105" spans="1:10" ht="27.6" thickBot="1" x14ac:dyDescent="0.35">
      <c r="A105" s="134" t="s">
        <v>3487</v>
      </c>
      <c r="B105" s="107"/>
      <c r="C105" s="115">
        <v>31.16</v>
      </c>
      <c r="D105" s="107"/>
      <c r="E105" s="107"/>
      <c r="F105" s="107"/>
      <c r="G105" s="98" t="s">
        <v>398</v>
      </c>
      <c r="H105" s="141"/>
      <c r="I105" s="139"/>
      <c r="J105" s="139"/>
    </row>
    <row r="106" spans="1:10" ht="27.6" thickBot="1" x14ac:dyDescent="0.35">
      <c r="A106" s="134" t="s">
        <v>2042</v>
      </c>
      <c r="B106" s="107"/>
      <c r="C106" s="113" t="s">
        <v>402</v>
      </c>
      <c r="D106" s="107"/>
      <c r="E106" s="107"/>
      <c r="F106" s="107"/>
      <c r="G106" s="98" t="s">
        <v>398</v>
      </c>
      <c r="H106" s="141"/>
      <c r="I106" s="139"/>
      <c r="J106" s="139"/>
    </row>
    <row r="107" spans="1:10" ht="27.6" thickBot="1" x14ac:dyDescent="0.35">
      <c r="A107" s="134" t="s">
        <v>2043</v>
      </c>
      <c r="B107" s="107"/>
      <c r="C107" s="115">
        <v>7804.55</v>
      </c>
      <c r="D107" s="107"/>
      <c r="E107" s="107"/>
      <c r="F107" s="107"/>
      <c r="G107" s="98" t="s">
        <v>398</v>
      </c>
      <c r="H107" s="141"/>
      <c r="I107" s="139"/>
      <c r="J107" s="139"/>
    </row>
    <row r="108" spans="1:10" ht="27.6" thickBot="1" x14ac:dyDescent="0.35">
      <c r="A108" s="134" t="s">
        <v>2044</v>
      </c>
      <c r="B108" s="107"/>
      <c r="C108" s="115">
        <v>97.71</v>
      </c>
      <c r="D108" s="107"/>
      <c r="E108" s="107"/>
      <c r="F108" s="107"/>
      <c r="G108" s="98" t="s">
        <v>398</v>
      </c>
      <c r="H108" s="141"/>
      <c r="I108" s="139"/>
      <c r="J108" s="139"/>
    </row>
    <row r="109" spans="1:10" ht="27.6" thickBot="1" x14ac:dyDescent="0.35">
      <c r="A109" s="430" t="s">
        <v>2082</v>
      </c>
      <c r="B109" s="107"/>
      <c r="C109" s="113" t="s">
        <v>402</v>
      </c>
      <c r="D109" s="107"/>
      <c r="E109" s="107"/>
      <c r="F109" s="107"/>
      <c r="G109" s="98" t="s">
        <v>398</v>
      </c>
      <c r="H109" s="141"/>
      <c r="I109" s="139"/>
      <c r="J109" s="139"/>
    </row>
    <row r="110" spans="1:10" ht="27.6" thickBot="1" x14ac:dyDescent="0.35">
      <c r="A110" s="430" t="s">
        <v>2081</v>
      </c>
      <c r="B110" s="107"/>
      <c r="C110" s="113" t="s">
        <v>402</v>
      </c>
      <c r="D110" s="107"/>
      <c r="E110" s="107"/>
      <c r="F110" s="107"/>
      <c r="G110" s="98" t="s">
        <v>398</v>
      </c>
      <c r="H110" s="141"/>
      <c r="I110" s="139"/>
      <c r="J110" s="139"/>
    </row>
    <row r="111" spans="1:10" ht="27.6" thickBot="1" x14ac:dyDescent="0.35">
      <c r="A111" s="430" t="s">
        <v>2352</v>
      </c>
      <c r="B111" s="107"/>
      <c r="C111" s="113" t="s">
        <v>402</v>
      </c>
      <c r="D111" s="107"/>
      <c r="E111" s="107"/>
      <c r="F111" s="107"/>
      <c r="G111" s="98" t="s">
        <v>398</v>
      </c>
      <c r="H111" s="141"/>
      <c r="I111" s="139"/>
      <c r="J111" s="139"/>
    </row>
    <row r="112" spans="1:10" ht="27.6" thickBot="1" x14ac:dyDescent="0.35">
      <c r="A112" s="430" t="s">
        <v>2353</v>
      </c>
      <c r="B112" s="107"/>
      <c r="C112" s="113" t="s">
        <v>402</v>
      </c>
      <c r="D112" s="107"/>
      <c r="E112" s="107"/>
      <c r="F112" s="107"/>
      <c r="G112" s="98" t="s">
        <v>398</v>
      </c>
      <c r="H112" s="141"/>
      <c r="I112" s="139"/>
      <c r="J112" s="139"/>
    </row>
    <row r="113" spans="1:10" ht="27.6" thickBot="1" x14ac:dyDescent="0.35">
      <c r="A113" s="430" t="s">
        <v>2354</v>
      </c>
      <c r="B113" s="107"/>
      <c r="C113" s="113" t="s">
        <v>402</v>
      </c>
      <c r="D113" s="107"/>
      <c r="E113" s="107"/>
      <c r="F113" s="107"/>
      <c r="G113" s="98" t="s">
        <v>398</v>
      </c>
      <c r="H113" s="141"/>
      <c r="I113" s="139"/>
      <c r="J113" s="139"/>
    </row>
    <row r="114" spans="1:10" ht="27.6" thickBot="1" x14ac:dyDescent="0.35">
      <c r="A114" s="430" t="s">
        <v>2355</v>
      </c>
      <c r="B114" s="107"/>
      <c r="C114" s="113" t="s">
        <v>402</v>
      </c>
      <c r="D114" s="107"/>
      <c r="E114" s="107"/>
      <c r="F114" s="107"/>
      <c r="G114" s="98" t="s">
        <v>398</v>
      </c>
      <c r="H114" s="141"/>
      <c r="I114" s="139"/>
      <c r="J114" s="139"/>
    </row>
    <row r="115" spans="1:10" ht="27.6" thickBot="1" x14ac:dyDescent="0.35">
      <c r="A115" s="430" t="s">
        <v>2356</v>
      </c>
      <c r="B115" s="107"/>
      <c r="C115" s="113" t="s">
        <v>402</v>
      </c>
      <c r="D115" s="107"/>
      <c r="E115" s="107"/>
      <c r="F115" s="107"/>
      <c r="G115" s="98" t="s">
        <v>398</v>
      </c>
      <c r="H115" s="141"/>
      <c r="I115" s="139"/>
      <c r="J115" s="139"/>
    </row>
    <row r="116" spans="1:10" ht="27.6" thickBot="1" x14ac:dyDescent="0.35">
      <c r="A116" s="430" t="s">
        <v>2357</v>
      </c>
      <c r="B116" s="107"/>
      <c r="C116" s="113" t="s">
        <v>402</v>
      </c>
      <c r="D116" s="107"/>
      <c r="E116" s="107"/>
      <c r="F116" s="107"/>
      <c r="G116" s="98" t="s">
        <v>398</v>
      </c>
      <c r="H116" s="141"/>
      <c r="I116" s="139"/>
      <c r="J116" s="139"/>
    </row>
    <row r="117" spans="1:10" ht="27.6" thickBot="1" x14ac:dyDescent="0.35">
      <c r="A117" s="430" t="s">
        <v>2358</v>
      </c>
      <c r="B117" s="107"/>
      <c r="C117" s="113" t="s">
        <v>402</v>
      </c>
      <c r="D117" s="107"/>
      <c r="E117" s="107"/>
      <c r="F117" s="107"/>
      <c r="G117" s="98" t="s">
        <v>398</v>
      </c>
      <c r="H117" s="141"/>
      <c r="I117" s="139"/>
      <c r="J117" s="139"/>
    </row>
    <row r="118" spans="1:10" ht="27.6" thickBot="1" x14ac:dyDescent="0.35">
      <c r="A118" s="430" t="s">
        <v>2359</v>
      </c>
      <c r="B118" s="107"/>
      <c r="C118" s="113" t="s">
        <v>402</v>
      </c>
      <c r="D118" s="107"/>
      <c r="E118" s="107"/>
      <c r="F118" s="107"/>
      <c r="G118" s="98" t="s">
        <v>398</v>
      </c>
      <c r="H118" s="141"/>
      <c r="I118" s="139"/>
      <c r="J118" s="139"/>
    </row>
    <row r="119" spans="1:10" ht="27.6" thickBot="1" x14ac:dyDescent="0.35">
      <c r="A119" s="430" t="s">
        <v>2360</v>
      </c>
      <c r="B119" s="107"/>
      <c r="C119" s="113" t="s">
        <v>402</v>
      </c>
      <c r="D119" s="107"/>
      <c r="E119" s="107"/>
      <c r="F119" s="107"/>
      <c r="G119" s="98" t="s">
        <v>398</v>
      </c>
      <c r="H119" s="141"/>
      <c r="I119" s="139"/>
      <c r="J119" s="139"/>
    </row>
    <row r="120" spans="1:10" ht="27.6" thickBot="1" x14ac:dyDescent="0.35">
      <c r="A120" s="430" t="s">
        <v>2361</v>
      </c>
      <c r="B120" s="107"/>
      <c r="C120" s="113" t="s">
        <v>402</v>
      </c>
      <c r="D120" s="107"/>
      <c r="E120" s="107"/>
      <c r="F120" s="107"/>
      <c r="G120" s="98" t="s">
        <v>398</v>
      </c>
      <c r="H120" s="141"/>
      <c r="I120" s="139"/>
      <c r="J120" s="139"/>
    </row>
    <row r="121" spans="1:10" ht="27.6" thickBot="1" x14ac:dyDescent="0.35">
      <c r="A121" s="430" t="s">
        <v>2362</v>
      </c>
      <c r="B121" s="107"/>
      <c r="C121" s="113" t="s">
        <v>402</v>
      </c>
      <c r="D121" s="107"/>
      <c r="E121" s="107"/>
      <c r="F121" s="107"/>
      <c r="G121" s="98" t="s">
        <v>398</v>
      </c>
      <c r="H121" s="141"/>
      <c r="I121" s="139"/>
      <c r="J121" s="139"/>
    </row>
    <row r="122" spans="1:10" ht="27.6" thickBot="1" x14ac:dyDescent="0.35">
      <c r="A122" s="430" t="s">
        <v>2363</v>
      </c>
      <c r="B122" s="107"/>
      <c r="C122" s="113" t="s">
        <v>402</v>
      </c>
      <c r="D122" s="107"/>
      <c r="E122" s="107"/>
      <c r="F122" s="107"/>
      <c r="G122" s="98" t="s">
        <v>398</v>
      </c>
      <c r="H122" s="141"/>
      <c r="I122" s="139"/>
      <c r="J122" s="139"/>
    </row>
    <row r="123" spans="1:10" ht="27.6" thickBot="1" x14ac:dyDescent="0.35">
      <c r="A123" s="430" t="s">
        <v>2364</v>
      </c>
      <c r="B123" s="107"/>
      <c r="C123" s="113" t="s">
        <v>402</v>
      </c>
      <c r="D123" s="107"/>
      <c r="E123" s="107"/>
      <c r="F123" s="107"/>
      <c r="G123" s="98" t="s">
        <v>398</v>
      </c>
      <c r="H123" s="141"/>
      <c r="I123" s="139"/>
      <c r="J123" s="139"/>
    </row>
    <row r="124" spans="1:10" ht="27.6" thickBot="1" x14ac:dyDescent="0.35">
      <c r="A124" s="430" t="s">
        <v>2365</v>
      </c>
      <c r="B124" s="107"/>
      <c r="C124" s="113" t="s">
        <v>402</v>
      </c>
      <c r="D124" s="107"/>
      <c r="E124" s="107"/>
      <c r="F124" s="107"/>
      <c r="G124" s="98" t="s">
        <v>398</v>
      </c>
      <c r="H124" s="141"/>
      <c r="I124" s="139"/>
      <c r="J124" s="139"/>
    </row>
    <row r="125" spans="1:10" ht="27.6" thickBot="1" x14ac:dyDescent="0.35">
      <c r="A125" s="430" t="s">
        <v>2366</v>
      </c>
      <c r="B125" s="107"/>
      <c r="C125" s="113" t="s">
        <v>402</v>
      </c>
      <c r="D125" s="107"/>
      <c r="E125" s="107"/>
      <c r="F125" s="107"/>
      <c r="G125" s="98" t="s">
        <v>398</v>
      </c>
      <c r="H125" s="141"/>
      <c r="I125" s="139"/>
      <c r="J125" s="139"/>
    </row>
    <row r="126" spans="1:10" ht="27.6" thickBot="1" x14ac:dyDescent="0.35">
      <c r="A126" s="430" t="s">
        <v>2367</v>
      </c>
      <c r="B126" s="107"/>
      <c r="C126" s="113" t="s">
        <v>402</v>
      </c>
      <c r="D126" s="107"/>
      <c r="E126" s="107"/>
      <c r="F126" s="107"/>
      <c r="G126" s="98" t="s">
        <v>398</v>
      </c>
      <c r="H126" s="141"/>
      <c r="I126" s="139"/>
      <c r="J126" s="139"/>
    </row>
    <row r="127" spans="1:10" ht="27.6" thickBot="1" x14ac:dyDescent="0.35">
      <c r="A127" s="430" t="s">
        <v>2368</v>
      </c>
      <c r="B127" s="107"/>
      <c r="C127" s="113" t="s">
        <v>402</v>
      </c>
      <c r="D127" s="107"/>
      <c r="E127" s="107"/>
      <c r="F127" s="107"/>
      <c r="G127" s="98" t="s">
        <v>398</v>
      </c>
      <c r="H127" s="141"/>
      <c r="I127" s="139"/>
      <c r="J127" s="139"/>
    </row>
    <row r="128" spans="1:10" ht="27.6" thickBot="1" x14ac:dyDescent="0.35">
      <c r="A128" s="430" t="s">
        <v>2369</v>
      </c>
      <c r="B128" s="107"/>
      <c r="C128" s="113" t="s">
        <v>402</v>
      </c>
      <c r="D128" s="107"/>
      <c r="E128" s="107"/>
      <c r="F128" s="107"/>
      <c r="G128" s="98" t="s">
        <v>398</v>
      </c>
      <c r="H128" s="141"/>
      <c r="I128" s="139"/>
      <c r="J128" s="139"/>
    </row>
    <row r="129" spans="1:10" ht="27.6" thickBot="1" x14ac:dyDescent="0.35">
      <c r="A129" s="430" t="s">
        <v>2370</v>
      </c>
      <c r="B129" s="107"/>
      <c r="C129" s="113" t="s">
        <v>402</v>
      </c>
      <c r="D129" s="107"/>
      <c r="E129" s="107"/>
      <c r="F129" s="107"/>
      <c r="G129" s="98" t="s">
        <v>398</v>
      </c>
      <c r="H129" s="141"/>
      <c r="I129" s="139"/>
      <c r="J129" s="139"/>
    </row>
    <row r="130" spans="1:10" ht="27.6" thickBot="1" x14ac:dyDescent="0.35">
      <c r="A130" s="430" t="s">
        <v>2371</v>
      </c>
      <c r="B130" s="107"/>
      <c r="C130" s="113" t="s">
        <v>402</v>
      </c>
      <c r="D130" s="107"/>
      <c r="E130" s="107"/>
      <c r="F130" s="107"/>
      <c r="G130" s="98" t="s">
        <v>398</v>
      </c>
      <c r="H130" s="141"/>
      <c r="I130" s="139"/>
      <c r="J130" s="139"/>
    </row>
    <row r="131" spans="1:10" ht="27.6" thickBot="1" x14ac:dyDescent="0.35">
      <c r="A131" s="430" t="s">
        <v>2372</v>
      </c>
      <c r="B131" s="107"/>
      <c r="C131" s="113" t="s">
        <v>402</v>
      </c>
      <c r="D131" s="107"/>
      <c r="E131" s="107"/>
      <c r="F131" s="107"/>
      <c r="G131" s="98" t="s">
        <v>398</v>
      </c>
      <c r="H131" s="141"/>
      <c r="I131" s="139"/>
      <c r="J131" s="139"/>
    </row>
    <row r="132" spans="1:10" ht="27.6" thickBot="1" x14ac:dyDescent="0.35">
      <c r="A132" s="430" t="s">
        <v>2373</v>
      </c>
      <c r="B132" s="107"/>
      <c r="C132" s="113" t="s">
        <v>402</v>
      </c>
      <c r="D132" s="107"/>
      <c r="E132" s="107"/>
      <c r="F132" s="107"/>
      <c r="G132" s="98" t="s">
        <v>398</v>
      </c>
      <c r="H132" s="141"/>
      <c r="I132" s="139"/>
      <c r="J132" s="139"/>
    </row>
    <row r="133" spans="1:10" ht="27.6" thickBot="1" x14ac:dyDescent="0.35">
      <c r="A133" s="430" t="s">
        <v>2374</v>
      </c>
      <c r="B133" s="107"/>
      <c r="C133" s="113" t="s">
        <v>402</v>
      </c>
      <c r="D133" s="107"/>
      <c r="E133" s="107"/>
      <c r="F133" s="107"/>
      <c r="G133" s="98" t="s">
        <v>398</v>
      </c>
      <c r="H133" s="141"/>
      <c r="I133" s="139"/>
      <c r="J133" s="139"/>
    </row>
    <row r="134" spans="1:10" ht="27.6" thickBot="1" x14ac:dyDescent="0.35">
      <c r="A134" s="430" t="s">
        <v>2375</v>
      </c>
      <c r="B134" s="107"/>
      <c r="C134" s="113" t="s">
        <v>402</v>
      </c>
      <c r="D134" s="107"/>
      <c r="E134" s="107"/>
      <c r="F134" s="107"/>
      <c r="G134" s="98" t="s">
        <v>398</v>
      </c>
      <c r="H134" s="141"/>
      <c r="I134" s="139"/>
      <c r="J134" s="139"/>
    </row>
    <row r="135" spans="1:10" ht="27.6" thickBot="1" x14ac:dyDescent="0.35">
      <c r="A135" s="430" t="s">
        <v>2376</v>
      </c>
      <c r="B135" s="107"/>
      <c r="C135" s="113" t="s">
        <v>402</v>
      </c>
      <c r="D135" s="107"/>
      <c r="E135" s="107"/>
      <c r="F135" s="107"/>
      <c r="G135" s="98" t="s">
        <v>398</v>
      </c>
      <c r="H135" s="141"/>
      <c r="I135" s="139"/>
      <c r="J135" s="139"/>
    </row>
    <row r="136" spans="1:10" ht="27.6" thickBot="1" x14ac:dyDescent="0.35">
      <c r="A136" s="430" t="s">
        <v>2377</v>
      </c>
      <c r="B136" s="107"/>
      <c r="C136" s="113" t="s">
        <v>402</v>
      </c>
      <c r="D136" s="107"/>
      <c r="E136" s="107"/>
      <c r="F136" s="107"/>
      <c r="G136" s="98" t="s">
        <v>398</v>
      </c>
      <c r="H136" s="141"/>
      <c r="I136" s="139"/>
      <c r="J136" s="139"/>
    </row>
    <row r="137" spans="1:10" ht="27.6" thickBot="1" x14ac:dyDescent="0.35">
      <c r="A137" s="430" t="s">
        <v>2378</v>
      </c>
      <c r="B137" s="107"/>
      <c r="C137" s="113" t="s">
        <v>402</v>
      </c>
      <c r="D137" s="107"/>
      <c r="E137" s="107"/>
      <c r="F137" s="107"/>
      <c r="G137" s="98" t="s">
        <v>398</v>
      </c>
      <c r="H137" s="141"/>
      <c r="I137" s="139"/>
      <c r="J137" s="139"/>
    </row>
    <row r="138" spans="1:10" ht="27.6" thickBot="1" x14ac:dyDescent="0.35">
      <c r="A138" s="430" t="s">
        <v>2379</v>
      </c>
      <c r="B138" s="107"/>
      <c r="C138" s="113" t="s">
        <v>402</v>
      </c>
      <c r="D138" s="107"/>
      <c r="E138" s="107"/>
      <c r="F138" s="107"/>
      <c r="G138" s="98" t="s">
        <v>398</v>
      </c>
      <c r="H138" s="141"/>
      <c r="I138" s="139"/>
      <c r="J138" s="139"/>
    </row>
    <row r="139" spans="1:10" ht="27.6" thickBot="1" x14ac:dyDescent="0.35">
      <c r="A139" s="430" t="s">
        <v>2380</v>
      </c>
      <c r="B139" s="107"/>
      <c r="C139" s="113" t="s">
        <v>402</v>
      </c>
      <c r="D139" s="107"/>
      <c r="E139" s="107"/>
      <c r="F139" s="107"/>
      <c r="G139" s="98" t="s">
        <v>398</v>
      </c>
      <c r="H139" s="141"/>
      <c r="I139" s="139"/>
      <c r="J139" s="139"/>
    </row>
    <row r="140" spans="1:10" ht="27.6" thickBot="1" x14ac:dyDescent="0.35">
      <c r="A140" s="430" t="s">
        <v>2381</v>
      </c>
      <c r="B140" s="107"/>
      <c r="C140" s="113" t="s">
        <v>402</v>
      </c>
      <c r="D140" s="107"/>
      <c r="E140" s="107"/>
      <c r="F140" s="107"/>
      <c r="G140" s="98" t="s">
        <v>398</v>
      </c>
      <c r="H140" s="141"/>
      <c r="I140" s="139"/>
      <c r="J140" s="139"/>
    </row>
    <row r="141" spans="1:10" ht="27.6" thickBot="1" x14ac:dyDescent="0.35">
      <c r="A141" s="430" t="s">
        <v>2382</v>
      </c>
      <c r="B141" s="107"/>
      <c r="C141" s="113" t="s">
        <v>402</v>
      </c>
      <c r="D141" s="107"/>
      <c r="E141" s="107"/>
      <c r="F141" s="107"/>
      <c r="G141" s="98" t="s">
        <v>398</v>
      </c>
      <c r="H141" s="141"/>
      <c r="I141" s="139"/>
      <c r="J141" s="139"/>
    </row>
    <row r="142" spans="1:10" ht="27.6" thickBot="1" x14ac:dyDescent="0.35">
      <c r="A142" s="430" t="s">
        <v>2383</v>
      </c>
      <c r="B142" s="107"/>
      <c r="C142" s="113" t="s">
        <v>402</v>
      </c>
      <c r="D142" s="107"/>
      <c r="E142" s="107"/>
      <c r="F142" s="107"/>
      <c r="G142" s="98" t="s">
        <v>398</v>
      </c>
      <c r="H142" s="141"/>
      <c r="I142" s="139"/>
      <c r="J142" s="139"/>
    </row>
    <row r="143" spans="1:10" ht="27.6" thickBot="1" x14ac:dyDescent="0.35">
      <c r="A143" s="430" t="s">
        <v>2384</v>
      </c>
      <c r="B143" s="107"/>
      <c r="C143" s="113" t="s">
        <v>402</v>
      </c>
      <c r="D143" s="107"/>
      <c r="E143" s="107"/>
      <c r="F143" s="107"/>
      <c r="G143" s="98" t="s">
        <v>398</v>
      </c>
      <c r="H143" s="141"/>
      <c r="I143" s="139"/>
      <c r="J143" s="139"/>
    </row>
    <row r="144" spans="1:10" ht="27.6" thickBot="1" x14ac:dyDescent="0.35">
      <c r="A144" s="430" t="s">
        <v>2385</v>
      </c>
      <c r="B144" s="107"/>
      <c r="C144" s="113" t="s">
        <v>402</v>
      </c>
      <c r="D144" s="107"/>
      <c r="E144" s="107"/>
      <c r="F144" s="107"/>
      <c r="G144" s="98" t="s">
        <v>398</v>
      </c>
      <c r="H144" s="141"/>
      <c r="I144" s="139"/>
      <c r="J144" s="139"/>
    </row>
    <row r="145" spans="1:10" ht="27.6" thickBot="1" x14ac:dyDescent="0.35">
      <c r="A145" s="430" t="s">
        <v>2386</v>
      </c>
      <c r="B145" s="107"/>
      <c r="C145" s="113" t="s">
        <v>402</v>
      </c>
      <c r="D145" s="107"/>
      <c r="E145" s="107"/>
      <c r="F145" s="107"/>
      <c r="G145" s="98" t="s">
        <v>398</v>
      </c>
      <c r="H145" s="141"/>
      <c r="I145" s="139"/>
      <c r="J145" s="139"/>
    </row>
    <row r="146" spans="1:10" ht="27.6" thickBot="1" x14ac:dyDescent="0.35">
      <c r="A146" s="430" t="s">
        <v>2387</v>
      </c>
      <c r="B146" s="107"/>
      <c r="C146" s="113" t="s">
        <v>402</v>
      </c>
      <c r="D146" s="107"/>
      <c r="E146" s="107"/>
      <c r="F146" s="107"/>
      <c r="G146" s="98" t="s">
        <v>398</v>
      </c>
      <c r="H146" s="141"/>
      <c r="I146" s="139"/>
      <c r="J146" s="139"/>
    </row>
    <row r="147" spans="1:10" ht="27.6" thickBot="1" x14ac:dyDescent="0.35">
      <c r="A147" s="430" t="s">
        <v>2388</v>
      </c>
      <c r="B147" s="107"/>
      <c r="C147" s="113" t="s">
        <v>402</v>
      </c>
      <c r="D147" s="107"/>
      <c r="E147" s="107"/>
      <c r="F147" s="107"/>
      <c r="G147" s="98" t="s">
        <v>398</v>
      </c>
      <c r="H147" s="141"/>
      <c r="I147" s="139"/>
      <c r="J147" s="139"/>
    </row>
    <row r="148" spans="1:10" ht="27.6" thickBot="1" x14ac:dyDescent="0.35">
      <c r="A148" s="430" t="s">
        <v>2389</v>
      </c>
      <c r="B148" s="107"/>
      <c r="C148" s="113" t="s">
        <v>402</v>
      </c>
      <c r="D148" s="107"/>
      <c r="E148" s="107"/>
      <c r="F148" s="107"/>
      <c r="G148" s="98" t="s">
        <v>398</v>
      </c>
      <c r="H148" s="141"/>
      <c r="I148" s="139"/>
      <c r="J148" s="139"/>
    </row>
    <row r="149" spans="1:10" ht="27.6" thickBot="1" x14ac:dyDescent="0.35">
      <c r="A149" s="430" t="s">
        <v>2390</v>
      </c>
      <c r="B149" s="107"/>
      <c r="C149" s="113" t="s">
        <v>402</v>
      </c>
      <c r="D149" s="107"/>
      <c r="E149" s="107"/>
      <c r="F149" s="107"/>
      <c r="G149" s="98" t="s">
        <v>398</v>
      </c>
      <c r="H149" s="141"/>
      <c r="I149" s="139"/>
      <c r="J149" s="139"/>
    </row>
    <row r="150" spans="1:10" ht="27.6" thickBot="1" x14ac:dyDescent="0.35">
      <c r="A150" s="430" t="s">
        <v>2391</v>
      </c>
      <c r="B150" s="107"/>
      <c r="C150" s="113" t="s">
        <v>402</v>
      </c>
      <c r="D150" s="107"/>
      <c r="E150" s="107"/>
      <c r="F150" s="107"/>
      <c r="G150" s="98" t="s">
        <v>398</v>
      </c>
      <c r="H150" s="141"/>
      <c r="I150" s="139"/>
      <c r="J150" s="139"/>
    </row>
    <row r="151" spans="1:10" ht="27.6" thickBot="1" x14ac:dyDescent="0.35">
      <c r="A151" s="430" t="s">
        <v>2392</v>
      </c>
      <c r="B151" s="107"/>
      <c r="C151" s="113" t="s">
        <v>402</v>
      </c>
      <c r="D151" s="107"/>
      <c r="E151" s="107"/>
      <c r="F151" s="107"/>
      <c r="G151" s="98" t="s">
        <v>398</v>
      </c>
      <c r="H151" s="141"/>
      <c r="I151" s="139"/>
      <c r="J151" s="139"/>
    </row>
    <row r="152" spans="1:10" ht="27.6" thickBot="1" x14ac:dyDescent="0.35">
      <c r="A152" s="430" t="s">
        <v>2393</v>
      </c>
      <c r="B152" s="107"/>
      <c r="C152" s="113" t="s">
        <v>402</v>
      </c>
      <c r="D152" s="107"/>
      <c r="E152" s="107"/>
      <c r="F152" s="107"/>
      <c r="G152" s="98" t="s">
        <v>398</v>
      </c>
      <c r="H152" s="141"/>
      <c r="I152" s="139"/>
      <c r="J152" s="139"/>
    </row>
    <row r="153" spans="1:10" ht="27.6" thickBot="1" x14ac:dyDescent="0.35">
      <c r="A153" s="430" t="s">
        <v>2394</v>
      </c>
      <c r="B153" s="107"/>
      <c r="C153" s="113" t="s">
        <v>402</v>
      </c>
      <c r="D153" s="107"/>
      <c r="E153" s="107"/>
      <c r="F153" s="107"/>
      <c r="G153" s="98" t="s">
        <v>398</v>
      </c>
      <c r="H153" s="141"/>
      <c r="I153" s="139"/>
      <c r="J153" s="139"/>
    </row>
    <row r="154" spans="1:10" ht="27.6" thickBot="1" x14ac:dyDescent="0.35">
      <c r="A154" s="430" t="s">
        <v>2395</v>
      </c>
      <c r="B154" s="107"/>
      <c r="C154" s="113" t="s">
        <v>402</v>
      </c>
      <c r="D154" s="107"/>
      <c r="E154" s="107"/>
      <c r="F154" s="107"/>
      <c r="G154" s="98" t="s">
        <v>398</v>
      </c>
      <c r="H154" s="141"/>
      <c r="I154" s="139"/>
      <c r="J154" s="139"/>
    </row>
    <row r="155" spans="1:10" ht="27.6" thickBot="1" x14ac:dyDescent="0.35">
      <c r="A155" s="430" t="s">
        <v>2396</v>
      </c>
      <c r="B155" s="107"/>
      <c r="C155" s="113" t="s">
        <v>402</v>
      </c>
      <c r="D155" s="107"/>
      <c r="E155" s="107"/>
      <c r="F155" s="107"/>
      <c r="G155" s="98" t="s">
        <v>398</v>
      </c>
      <c r="H155" s="141"/>
      <c r="I155" s="139"/>
      <c r="J155" s="139"/>
    </row>
    <row r="156" spans="1:10" ht="27.6" thickBot="1" x14ac:dyDescent="0.35">
      <c r="A156" s="430" t="s">
        <v>2397</v>
      </c>
      <c r="B156" s="107"/>
      <c r="C156" s="113" t="s">
        <v>402</v>
      </c>
      <c r="D156" s="107"/>
      <c r="E156" s="107"/>
      <c r="F156" s="107"/>
      <c r="G156" s="98" t="s">
        <v>398</v>
      </c>
      <c r="H156" s="141"/>
      <c r="I156" s="139"/>
      <c r="J156" s="139"/>
    </row>
    <row r="157" spans="1:10" ht="27.6" thickBot="1" x14ac:dyDescent="0.35">
      <c r="A157" s="430" t="s">
        <v>2398</v>
      </c>
      <c r="B157" s="107"/>
      <c r="C157" s="113" t="s">
        <v>402</v>
      </c>
      <c r="D157" s="107"/>
      <c r="E157" s="107"/>
      <c r="F157" s="107"/>
      <c r="G157" s="98" t="s">
        <v>398</v>
      </c>
      <c r="H157" s="141"/>
      <c r="I157" s="139"/>
      <c r="J157" s="139"/>
    </row>
    <row r="158" spans="1:10" ht="27.6" thickBot="1" x14ac:dyDescent="0.35">
      <c r="A158" s="430" t="s">
        <v>2399</v>
      </c>
      <c r="B158" s="107"/>
      <c r="C158" s="113" t="s">
        <v>402</v>
      </c>
      <c r="D158" s="107"/>
      <c r="E158" s="107"/>
      <c r="F158" s="107"/>
      <c r="G158" s="98" t="s">
        <v>398</v>
      </c>
      <c r="H158" s="141"/>
      <c r="I158" s="139"/>
      <c r="J158" s="139"/>
    </row>
    <row r="159" spans="1:10" ht="27.6" thickBot="1" x14ac:dyDescent="0.35">
      <c r="A159" s="430" t="s">
        <v>2400</v>
      </c>
      <c r="B159" s="107"/>
      <c r="C159" s="113" t="s">
        <v>402</v>
      </c>
      <c r="D159" s="107"/>
      <c r="E159" s="107"/>
      <c r="F159" s="107"/>
      <c r="G159" s="98" t="s">
        <v>398</v>
      </c>
      <c r="H159" s="141"/>
      <c r="I159" s="139"/>
      <c r="J159" s="139"/>
    </row>
    <row r="160" spans="1:10" ht="27.6" thickBot="1" x14ac:dyDescent="0.35">
      <c r="A160" s="430" t="s">
        <v>2401</v>
      </c>
      <c r="B160" s="107"/>
      <c r="C160" s="113" t="s">
        <v>402</v>
      </c>
      <c r="D160" s="107"/>
      <c r="E160" s="107"/>
      <c r="F160" s="107"/>
      <c r="G160" s="98" t="s">
        <v>398</v>
      </c>
      <c r="H160" s="141"/>
      <c r="I160" s="139"/>
      <c r="J160" s="139"/>
    </row>
    <row r="161" spans="1:10" ht="27.6" thickBot="1" x14ac:dyDescent="0.35">
      <c r="A161" s="430" t="s">
        <v>2402</v>
      </c>
      <c r="B161" s="107"/>
      <c r="C161" s="113" t="s">
        <v>402</v>
      </c>
      <c r="D161" s="107"/>
      <c r="E161" s="107"/>
      <c r="F161" s="107"/>
      <c r="G161" s="98" t="s">
        <v>398</v>
      </c>
      <c r="H161" s="141"/>
      <c r="I161" s="139"/>
      <c r="J161" s="139"/>
    </row>
    <row r="162" spans="1:10" ht="27.6" thickBot="1" x14ac:dyDescent="0.35">
      <c r="A162" s="430" t="s">
        <v>2403</v>
      </c>
      <c r="B162" s="107"/>
      <c r="C162" s="113" t="s">
        <v>402</v>
      </c>
      <c r="D162" s="107"/>
      <c r="E162" s="107"/>
      <c r="F162" s="107"/>
      <c r="G162" s="98" t="s">
        <v>398</v>
      </c>
      <c r="H162" s="141"/>
      <c r="I162" s="139"/>
      <c r="J162" s="139"/>
    </row>
    <row r="163" spans="1:10" ht="27.6" thickBot="1" x14ac:dyDescent="0.35">
      <c r="A163" s="430" t="s">
        <v>2404</v>
      </c>
      <c r="B163" s="107"/>
      <c r="C163" s="113" t="s">
        <v>402</v>
      </c>
      <c r="D163" s="107"/>
      <c r="E163" s="107"/>
      <c r="F163" s="107"/>
      <c r="G163" s="98" t="s">
        <v>398</v>
      </c>
      <c r="H163" s="141"/>
      <c r="I163" s="139"/>
      <c r="J163" s="139"/>
    </row>
    <row r="164" spans="1:10" ht="27.6" thickBot="1" x14ac:dyDescent="0.35">
      <c r="A164" s="430" t="s">
        <v>2405</v>
      </c>
      <c r="B164" s="107"/>
      <c r="C164" s="113" t="s">
        <v>402</v>
      </c>
      <c r="D164" s="107"/>
      <c r="E164" s="107"/>
      <c r="F164" s="107"/>
      <c r="G164" s="98" t="s">
        <v>398</v>
      </c>
      <c r="H164" s="141"/>
      <c r="I164" s="139"/>
      <c r="J164" s="139"/>
    </row>
    <row r="165" spans="1:10" ht="27.6" thickBot="1" x14ac:dyDescent="0.35">
      <c r="A165" s="430" t="s">
        <v>2406</v>
      </c>
      <c r="B165" s="107"/>
      <c r="C165" s="113" t="s">
        <v>402</v>
      </c>
      <c r="D165" s="107"/>
      <c r="E165" s="107"/>
      <c r="F165" s="107"/>
      <c r="G165" s="98" t="s">
        <v>398</v>
      </c>
      <c r="H165" s="141"/>
      <c r="I165" s="139"/>
      <c r="J165" s="139"/>
    </row>
    <row r="166" spans="1:10" ht="27.6" thickBot="1" x14ac:dyDescent="0.35">
      <c r="A166" s="430" t="s">
        <v>2407</v>
      </c>
      <c r="B166" s="107"/>
      <c r="C166" s="113" t="s">
        <v>402</v>
      </c>
      <c r="D166" s="107"/>
      <c r="E166" s="107"/>
      <c r="F166" s="107"/>
      <c r="G166" s="98" t="s">
        <v>398</v>
      </c>
      <c r="H166" s="141"/>
      <c r="I166" s="139"/>
      <c r="J166" s="139"/>
    </row>
    <row r="167" spans="1:10" ht="27.6" thickBot="1" x14ac:dyDescent="0.35">
      <c r="A167" s="430" t="s">
        <v>2408</v>
      </c>
      <c r="B167" s="107"/>
      <c r="C167" s="113" t="s">
        <v>402</v>
      </c>
      <c r="D167" s="107"/>
      <c r="E167" s="107"/>
      <c r="F167" s="107"/>
      <c r="G167" s="98" t="s">
        <v>398</v>
      </c>
      <c r="H167" s="141"/>
      <c r="I167" s="139"/>
      <c r="J167" s="139"/>
    </row>
    <row r="168" spans="1:10" ht="27.6" thickBot="1" x14ac:dyDescent="0.35">
      <c r="A168" s="430" t="s">
        <v>2409</v>
      </c>
      <c r="B168" s="107"/>
      <c r="C168" s="113" t="s">
        <v>402</v>
      </c>
      <c r="D168" s="107"/>
      <c r="E168" s="107"/>
      <c r="F168" s="107"/>
      <c r="G168" s="98" t="s">
        <v>398</v>
      </c>
      <c r="H168" s="141"/>
      <c r="I168" s="139"/>
      <c r="J168" s="139"/>
    </row>
    <row r="169" spans="1:10" ht="27.6" thickBot="1" x14ac:dyDescent="0.35">
      <c r="A169" s="430" t="s">
        <v>2410</v>
      </c>
      <c r="B169" s="107"/>
      <c r="C169" s="113" t="s">
        <v>402</v>
      </c>
      <c r="D169" s="107"/>
      <c r="E169" s="107"/>
      <c r="F169" s="107"/>
      <c r="G169" s="98" t="s">
        <v>398</v>
      </c>
      <c r="H169" s="141"/>
      <c r="I169" s="139"/>
      <c r="J169" s="139"/>
    </row>
    <row r="170" spans="1:10" ht="27.6" thickBot="1" x14ac:dyDescent="0.35">
      <c r="A170" s="430" t="s">
        <v>2411</v>
      </c>
      <c r="B170" s="107"/>
      <c r="C170" s="113" t="s">
        <v>402</v>
      </c>
      <c r="D170" s="107"/>
      <c r="E170" s="107"/>
      <c r="F170" s="107"/>
      <c r="G170" s="98" t="s">
        <v>398</v>
      </c>
      <c r="H170" s="141"/>
      <c r="I170" s="139"/>
      <c r="J170" s="139"/>
    </row>
    <row r="171" spans="1:10" ht="27.6" thickBot="1" x14ac:dyDescent="0.35">
      <c r="A171" s="430" t="s">
        <v>2412</v>
      </c>
      <c r="B171" s="107"/>
      <c r="C171" s="113" t="s">
        <v>402</v>
      </c>
      <c r="D171" s="107"/>
      <c r="E171" s="107"/>
      <c r="F171" s="107"/>
      <c r="G171" s="98" t="s">
        <v>398</v>
      </c>
      <c r="H171" s="141"/>
      <c r="I171" s="139"/>
      <c r="J171" s="139"/>
    </row>
    <row r="172" spans="1:10" ht="27.6" thickBot="1" x14ac:dyDescent="0.35">
      <c r="A172" s="430" t="s">
        <v>2413</v>
      </c>
      <c r="B172" s="107"/>
      <c r="C172" s="113" t="s">
        <v>402</v>
      </c>
      <c r="D172" s="107"/>
      <c r="E172" s="107"/>
      <c r="F172" s="107"/>
      <c r="G172" s="98" t="s">
        <v>398</v>
      </c>
      <c r="H172" s="141"/>
      <c r="I172" s="139"/>
      <c r="J172" s="139"/>
    </row>
    <row r="173" spans="1:10" ht="27.6" thickBot="1" x14ac:dyDescent="0.35">
      <c r="A173" s="430" t="s">
        <v>2414</v>
      </c>
      <c r="B173" s="107"/>
      <c r="C173" s="113" t="s">
        <v>402</v>
      </c>
      <c r="D173" s="107"/>
      <c r="E173" s="107"/>
      <c r="F173" s="107"/>
      <c r="G173" s="98" t="s">
        <v>398</v>
      </c>
      <c r="H173" s="141"/>
      <c r="I173" s="139"/>
      <c r="J173" s="139"/>
    </row>
    <row r="174" spans="1:10" ht="27.6" thickBot="1" x14ac:dyDescent="0.35">
      <c r="A174" s="430" t="s">
        <v>2415</v>
      </c>
      <c r="B174" s="107"/>
      <c r="C174" s="113" t="s">
        <v>402</v>
      </c>
      <c r="D174" s="107"/>
      <c r="E174" s="107"/>
      <c r="F174" s="107"/>
      <c r="G174" s="98" t="s">
        <v>398</v>
      </c>
      <c r="H174" s="141"/>
      <c r="I174" s="139"/>
      <c r="J174" s="139"/>
    </row>
    <row r="175" spans="1:10" ht="27.6" thickBot="1" x14ac:dyDescent="0.35">
      <c r="A175" s="430" t="s">
        <v>2416</v>
      </c>
      <c r="B175" s="107"/>
      <c r="C175" s="113" t="s">
        <v>402</v>
      </c>
      <c r="D175" s="107"/>
      <c r="E175" s="107"/>
      <c r="F175" s="107"/>
      <c r="G175" s="98" t="s">
        <v>398</v>
      </c>
      <c r="H175" s="141"/>
      <c r="I175" s="139"/>
      <c r="J175" s="139"/>
    </row>
    <row r="176" spans="1:10" ht="27.6" thickBot="1" x14ac:dyDescent="0.35">
      <c r="A176" s="430" t="s">
        <v>2417</v>
      </c>
      <c r="B176" s="107"/>
      <c r="C176" s="113" t="s">
        <v>402</v>
      </c>
      <c r="D176" s="107"/>
      <c r="E176" s="107"/>
      <c r="F176" s="107"/>
      <c r="G176" s="98" t="s">
        <v>398</v>
      </c>
      <c r="H176" s="141"/>
      <c r="I176" s="139"/>
      <c r="J176" s="139"/>
    </row>
    <row r="177" spans="1:10" ht="27.6" thickBot="1" x14ac:dyDescent="0.35">
      <c r="A177" s="430" t="s">
        <v>2418</v>
      </c>
      <c r="B177" s="107"/>
      <c r="C177" s="113" t="s">
        <v>402</v>
      </c>
      <c r="D177" s="107"/>
      <c r="E177" s="107"/>
      <c r="F177" s="107"/>
      <c r="G177" s="98" t="s">
        <v>398</v>
      </c>
      <c r="H177" s="141"/>
      <c r="I177" s="139"/>
      <c r="J177" s="139"/>
    </row>
    <row r="178" spans="1:10" ht="27.6" thickBot="1" x14ac:dyDescent="0.35">
      <c r="A178" s="430" t="s">
        <v>2419</v>
      </c>
      <c r="B178" s="107"/>
      <c r="C178" s="113" t="s">
        <v>402</v>
      </c>
      <c r="D178" s="107"/>
      <c r="E178" s="107"/>
      <c r="F178" s="107"/>
      <c r="G178" s="98" t="s">
        <v>398</v>
      </c>
      <c r="H178" s="141"/>
      <c r="I178" s="139"/>
      <c r="J178" s="139"/>
    </row>
    <row r="179" spans="1:10" ht="27.6" thickBot="1" x14ac:dyDescent="0.35">
      <c r="A179" s="430" t="s">
        <v>2420</v>
      </c>
      <c r="B179" s="107"/>
      <c r="C179" s="113" t="s">
        <v>402</v>
      </c>
      <c r="D179" s="107"/>
      <c r="E179" s="107"/>
      <c r="F179" s="107"/>
      <c r="G179" s="98" t="s">
        <v>398</v>
      </c>
      <c r="H179" s="141"/>
      <c r="I179" s="139"/>
      <c r="J179" s="139"/>
    </row>
    <row r="180" spans="1:10" ht="27.6" thickBot="1" x14ac:dyDescent="0.35">
      <c r="A180" s="430" t="s">
        <v>2421</v>
      </c>
      <c r="B180" s="107"/>
      <c r="C180" s="113" t="s">
        <v>402</v>
      </c>
      <c r="D180" s="107"/>
      <c r="E180" s="107"/>
      <c r="F180" s="107"/>
      <c r="G180" s="98" t="s">
        <v>398</v>
      </c>
      <c r="H180" s="141"/>
      <c r="I180" s="139"/>
      <c r="J180" s="139"/>
    </row>
    <row r="181" spans="1:10" ht="27.6" thickBot="1" x14ac:dyDescent="0.35">
      <c r="A181" s="430" t="s">
        <v>2422</v>
      </c>
      <c r="B181" s="107"/>
      <c r="C181" s="113" t="s">
        <v>402</v>
      </c>
      <c r="D181" s="107"/>
      <c r="E181" s="107"/>
      <c r="F181" s="107"/>
      <c r="G181" s="98" t="s">
        <v>398</v>
      </c>
      <c r="H181" s="141"/>
      <c r="I181" s="139"/>
      <c r="J181" s="139"/>
    </row>
    <row r="182" spans="1:10" ht="27.6" thickBot="1" x14ac:dyDescent="0.35">
      <c r="A182" s="430" t="s">
        <v>2423</v>
      </c>
      <c r="B182" s="107"/>
      <c r="C182" s="113" t="s">
        <v>402</v>
      </c>
      <c r="D182" s="107"/>
      <c r="E182" s="107"/>
      <c r="F182" s="107"/>
      <c r="G182" s="98" t="s">
        <v>398</v>
      </c>
      <c r="H182" s="141"/>
      <c r="I182" s="139"/>
      <c r="J182" s="139"/>
    </row>
    <row r="183" spans="1:10" ht="27.6" thickBot="1" x14ac:dyDescent="0.35">
      <c r="A183" s="430" t="s">
        <v>2424</v>
      </c>
      <c r="B183" s="107"/>
      <c r="C183" s="113" t="s">
        <v>402</v>
      </c>
      <c r="D183" s="107"/>
      <c r="E183" s="107"/>
      <c r="F183" s="107"/>
      <c r="G183" s="98" t="s">
        <v>398</v>
      </c>
      <c r="H183" s="141"/>
      <c r="I183" s="139"/>
      <c r="J183" s="139"/>
    </row>
    <row r="184" spans="1:10" ht="27.6" thickBot="1" x14ac:dyDescent="0.35">
      <c r="A184" s="430" t="s">
        <v>2425</v>
      </c>
      <c r="B184" s="107"/>
      <c r="C184" s="113" t="s">
        <v>402</v>
      </c>
      <c r="D184" s="107"/>
      <c r="E184" s="107"/>
      <c r="F184" s="107"/>
      <c r="G184" s="98" t="s">
        <v>398</v>
      </c>
      <c r="H184" s="141"/>
      <c r="I184" s="139"/>
      <c r="J184" s="139"/>
    </row>
    <row r="185" spans="1:10" ht="27.6" thickBot="1" x14ac:dyDescent="0.35">
      <c r="A185" s="430" t="s">
        <v>2426</v>
      </c>
      <c r="B185" s="107"/>
      <c r="C185" s="113" t="s">
        <v>402</v>
      </c>
      <c r="D185" s="107"/>
      <c r="E185" s="107"/>
      <c r="F185" s="107"/>
      <c r="G185" s="98" t="s">
        <v>398</v>
      </c>
      <c r="H185" s="141"/>
      <c r="I185" s="139"/>
      <c r="J185" s="139"/>
    </row>
    <row r="186" spans="1:10" ht="27.6" thickBot="1" x14ac:dyDescent="0.35">
      <c r="A186" s="430" t="s">
        <v>2427</v>
      </c>
      <c r="B186" s="107"/>
      <c r="C186" s="113" t="s">
        <v>402</v>
      </c>
      <c r="D186" s="107"/>
      <c r="E186" s="107"/>
      <c r="F186" s="107"/>
      <c r="G186" s="98" t="s">
        <v>398</v>
      </c>
      <c r="H186" s="141"/>
      <c r="I186" s="139"/>
      <c r="J186" s="139"/>
    </row>
    <row r="187" spans="1:10" ht="27.6" thickBot="1" x14ac:dyDescent="0.35">
      <c r="A187" s="430" t="s">
        <v>2428</v>
      </c>
      <c r="B187" s="107"/>
      <c r="C187" s="113" t="s">
        <v>402</v>
      </c>
      <c r="D187" s="107"/>
      <c r="E187" s="107"/>
      <c r="F187" s="107"/>
      <c r="G187" s="98" t="s">
        <v>398</v>
      </c>
      <c r="H187" s="141"/>
      <c r="I187" s="139"/>
      <c r="J187" s="139"/>
    </row>
    <row r="188" spans="1:10" ht="27.6" thickBot="1" x14ac:dyDescent="0.35">
      <c r="A188" s="430" t="s">
        <v>2429</v>
      </c>
      <c r="B188" s="107"/>
      <c r="C188" s="113" t="s">
        <v>402</v>
      </c>
      <c r="D188" s="107"/>
      <c r="E188" s="107"/>
      <c r="F188" s="107"/>
      <c r="G188" s="98" t="s">
        <v>398</v>
      </c>
      <c r="H188" s="141"/>
      <c r="I188" s="139"/>
      <c r="J188" s="139"/>
    </row>
    <row r="189" spans="1:10" ht="27.6" thickBot="1" x14ac:dyDescent="0.35">
      <c r="A189" s="430" t="s">
        <v>2430</v>
      </c>
      <c r="B189" s="107"/>
      <c r="C189" s="113" t="s">
        <v>402</v>
      </c>
      <c r="D189" s="107"/>
      <c r="E189" s="107"/>
      <c r="F189" s="107"/>
      <c r="G189" s="98" t="s">
        <v>398</v>
      </c>
      <c r="H189" s="141"/>
      <c r="I189" s="139"/>
      <c r="J189" s="139"/>
    </row>
    <row r="190" spans="1:10" ht="27.6" thickBot="1" x14ac:dyDescent="0.35">
      <c r="A190" s="430" t="s">
        <v>2431</v>
      </c>
      <c r="B190" s="107"/>
      <c r="C190" s="113" t="s">
        <v>402</v>
      </c>
      <c r="D190" s="107"/>
      <c r="E190" s="107"/>
      <c r="F190" s="107"/>
      <c r="G190" s="98" t="s">
        <v>398</v>
      </c>
      <c r="H190" s="141"/>
      <c r="I190" s="139"/>
      <c r="J190" s="139"/>
    </row>
    <row r="191" spans="1:10" ht="27.6" thickBot="1" x14ac:dyDescent="0.35">
      <c r="A191" s="430" t="s">
        <v>2432</v>
      </c>
      <c r="B191" s="107"/>
      <c r="C191" s="113" t="s">
        <v>402</v>
      </c>
      <c r="D191" s="107"/>
      <c r="E191" s="107"/>
      <c r="F191" s="107"/>
      <c r="G191" s="98" t="s">
        <v>398</v>
      </c>
      <c r="H191" s="141"/>
      <c r="I191" s="139"/>
      <c r="J191" s="139"/>
    </row>
    <row r="192" spans="1:10" ht="27.6" thickBot="1" x14ac:dyDescent="0.35">
      <c r="A192" s="430" t="s">
        <v>2433</v>
      </c>
      <c r="B192" s="107"/>
      <c r="C192" s="113" t="s">
        <v>402</v>
      </c>
      <c r="D192" s="107"/>
      <c r="E192" s="107"/>
      <c r="F192" s="107"/>
      <c r="G192" s="98" t="s">
        <v>398</v>
      </c>
      <c r="H192" s="141"/>
      <c r="I192" s="139"/>
      <c r="J192" s="139"/>
    </row>
    <row r="193" spans="1:10" ht="27.6" thickBot="1" x14ac:dyDescent="0.35">
      <c r="A193" s="430" t="s">
        <v>2434</v>
      </c>
      <c r="B193" s="107"/>
      <c r="C193" s="113" t="s">
        <v>402</v>
      </c>
      <c r="D193" s="107"/>
      <c r="E193" s="107"/>
      <c r="F193" s="107"/>
      <c r="G193" s="98" t="s">
        <v>398</v>
      </c>
      <c r="H193" s="141"/>
      <c r="I193" s="139"/>
      <c r="J193" s="139"/>
    </row>
    <row r="194" spans="1:10" ht="27.6" thickBot="1" x14ac:dyDescent="0.35">
      <c r="A194" s="430" t="s">
        <v>2435</v>
      </c>
      <c r="B194" s="107"/>
      <c r="C194" s="113" t="s">
        <v>402</v>
      </c>
      <c r="D194" s="107"/>
      <c r="E194" s="107"/>
      <c r="F194" s="107"/>
      <c r="G194" s="98" t="s">
        <v>398</v>
      </c>
      <c r="H194" s="141"/>
      <c r="I194" s="139"/>
      <c r="J194" s="139"/>
    </row>
    <row r="195" spans="1:10" ht="27.6" thickBot="1" x14ac:dyDescent="0.35">
      <c r="A195" s="430" t="s">
        <v>2436</v>
      </c>
      <c r="B195" s="107"/>
      <c r="C195" s="113" t="s">
        <v>402</v>
      </c>
      <c r="D195" s="107"/>
      <c r="E195" s="107"/>
      <c r="F195" s="107"/>
      <c r="G195" s="98" t="s">
        <v>398</v>
      </c>
      <c r="H195" s="141"/>
      <c r="I195" s="139"/>
      <c r="J195" s="139"/>
    </row>
    <row r="196" spans="1:10" ht="27.6" thickBot="1" x14ac:dyDescent="0.35">
      <c r="A196" s="430" t="s">
        <v>2437</v>
      </c>
      <c r="B196" s="107"/>
      <c r="C196" s="113" t="s">
        <v>402</v>
      </c>
      <c r="D196" s="107"/>
      <c r="E196" s="107"/>
      <c r="F196" s="107"/>
      <c r="G196" s="98" t="s">
        <v>398</v>
      </c>
      <c r="H196" s="141"/>
      <c r="I196" s="139"/>
      <c r="J196" s="139"/>
    </row>
    <row r="197" spans="1:10" ht="27.6" thickBot="1" x14ac:dyDescent="0.35">
      <c r="A197" s="430" t="s">
        <v>2438</v>
      </c>
      <c r="B197" s="107"/>
      <c r="C197" s="113" t="s">
        <v>402</v>
      </c>
      <c r="D197" s="107"/>
      <c r="E197" s="107"/>
      <c r="F197" s="107"/>
      <c r="G197" s="98" t="s">
        <v>398</v>
      </c>
      <c r="H197" s="141"/>
      <c r="I197" s="139"/>
      <c r="J197" s="139"/>
    </row>
    <row r="198" spans="1:10" ht="27.6" thickBot="1" x14ac:dyDescent="0.35">
      <c r="A198" s="430" t="s">
        <v>2439</v>
      </c>
      <c r="B198" s="107"/>
      <c r="C198" s="113" t="s">
        <v>402</v>
      </c>
      <c r="D198" s="107"/>
      <c r="E198" s="107"/>
      <c r="F198" s="107"/>
      <c r="G198" s="98" t="s">
        <v>398</v>
      </c>
      <c r="H198" s="141"/>
      <c r="I198" s="139"/>
      <c r="J198" s="139"/>
    </row>
    <row r="199" spans="1:10" ht="27.6" thickBot="1" x14ac:dyDescent="0.35">
      <c r="A199" s="430" t="s">
        <v>2440</v>
      </c>
      <c r="B199" s="107"/>
      <c r="C199" s="113" t="s">
        <v>402</v>
      </c>
      <c r="D199" s="107"/>
      <c r="E199" s="107"/>
      <c r="F199" s="107"/>
      <c r="G199" s="98" t="s">
        <v>398</v>
      </c>
      <c r="H199" s="141"/>
      <c r="I199" s="139"/>
      <c r="J199" s="139"/>
    </row>
    <row r="200" spans="1:10" ht="27.6" thickBot="1" x14ac:dyDescent="0.35">
      <c r="A200" s="430" t="s">
        <v>2441</v>
      </c>
      <c r="B200" s="107"/>
      <c r="C200" s="113" t="s">
        <v>402</v>
      </c>
      <c r="D200" s="107"/>
      <c r="E200" s="107"/>
      <c r="F200" s="107"/>
      <c r="G200" s="98" t="s">
        <v>398</v>
      </c>
      <c r="H200" s="141"/>
      <c r="I200" s="139"/>
      <c r="J200" s="139"/>
    </row>
    <row r="201" spans="1:10" ht="27.6" thickBot="1" x14ac:dyDescent="0.35">
      <c r="A201" s="430" t="s">
        <v>2442</v>
      </c>
      <c r="B201" s="107"/>
      <c r="C201" s="113" t="s">
        <v>402</v>
      </c>
      <c r="D201" s="107"/>
      <c r="E201" s="107"/>
      <c r="F201" s="107"/>
      <c r="G201" s="98" t="s">
        <v>398</v>
      </c>
      <c r="H201" s="141"/>
      <c r="I201" s="139"/>
      <c r="J201" s="139"/>
    </row>
    <row r="202" spans="1:10" ht="27.6" thickBot="1" x14ac:dyDescent="0.35">
      <c r="A202" s="430" t="s">
        <v>2443</v>
      </c>
      <c r="B202" s="107"/>
      <c r="C202" s="113" t="s">
        <v>402</v>
      </c>
      <c r="D202" s="107"/>
      <c r="E202" s="107"/>
      <c r="F202" s="107"/>
      <c r="G202" s="98" t="s">
        <v>398</v>
      </c>
      <c r="H202" s="141"/>
      <c r="I202" s="139"/>
      <c r="J202" s="139"/>
    </row>
    <row r="203" spans="1:10" ht="27.6" thickBot="1" x14ac:dyDescent="0.35">
      <c r="A203" s="430" t="s">
        <v>2444</v>
      </c>
      <c r="B203" s="107"/>
      <c r="C203" s="113" t="s">
        <v>402</v>
      </c>
      <c r="D203" s="107"/>
      <c r="E203" s="107"/>
      <c r="F203" s="107"/>
      <c r="G203" s="98" t="s">
        <v>398</v>
      </c>
      <c r="H203" s="141"/>
      <c r="I203" s="139"/>
      <c r="J203" s="139"/>
    </row>
    <row r="204" spans="1:10" ht="27.6" thickBot="1" x14ac:dyDescent="0.35">
      <c r="A204" s="430" t="s">
        <v>2445</v>
      </c>
      <c r="B204" s="107"/>
      <c r="C204" s="113" t="s">
        <v>402</v>
      </c>
      <c r="D204" s="107"/>
      <c r="E204" s="107"/>
      <c r="F204" s="107"/>
      <c r="G204" s="98" t="s">
        <v>398</v>
      </c>
      <c r="H204" s="141"/>
      <c r="I204" s="139"/>
      <c r="J204" s="139"/>
    </row>
    <row r="205" spans="1:10" ht="27.6" thickBot="1" x14ac:dyDescent="0.35">
      <c r="A205" s="430" t="s">
        <v>2446</v>
      </c>
      <c r="B205" s="107"/>
      <c r="C205" s="113" t="s">
        <v>402</v>
      </c>
      <c r="D205" s="107"/>
      <c r="E205" s="107"/>
      <c r="F205" s="107"/>
      <c r="G205" s="98" t="s">
        <v>398</v>
      </c>
      <c r="H205" s="141"/>
      <c r="I205" s="139"/>
      <c r="J205" s="139"/>
    </row>
    <row r="206" spans="1:10" ht="27.6" thickBot="1" x14ac:dyDescent="0.35">
      <c r="A206" s="430" t="s">
        <v>2447</v>
      </c>
      <c r="B206" s="107"/>
      <c r="C206" s="113" t="s">
        <v>402</v>
      </c>
      <c r="D206" s="107"/>
      <c r="E206" s="107"/>
      <c r="F206" s="107"/>
      <c r="G206" s="98" t="s">
        <v>398</v>
      </c>
      <c r="H206" s="141"/>
      <c r="I206" s="139"/>
      <c r="J206" s="139"/>
    </row>
    <row r="207" spans="1:10" ht="27.6" thickBot="1" x14ac:dyDescent="0.35">
      <c r="A207" s="430" t="s">
        <v>2448</v>
      </c>
      <c r="B207" s="107"/>
      <c r="C207" s="113" t="s">
        <v>402</v>
      </c>
      <c r="D207" s="107"/>
      <c r="E207" s="107"/>
      <c r="F207" s="107"/>
      <c r="G207" s="98" t="s">
        <v>398</v>
      </c>
      <c r="H207" s="141"/>
      <c r="I207" s="139"/>
      <c r="J207" s="139"/>
    </row>
    <row r="208" spans="1:10" ht="27.6" thickBot="1" x14ac:dyDescent="0.35">
      <c r="A208" s="430" t="s">
        <v>2449</v>
      </c>
      <c r="B208" s="107"/>
      <c r="C208" s="113" t="s">
        <v>402</v>
      </c>
      <c r="D208" s="107"/>
      <c r="E208" s="107"/>
      <c r="F208" s="107"/>
      <c r="G208" s="98" t="s">
        <v>398</v>
      </c>
      <c r="H208" s="141"/>
      <c r="I208" s="139"/>
      <c r="J208" s="139"/>
    </row>
    <row r="209" spans="1:10" ht="27.6" thickBot="1" x14ac:dyDescent="0.35">
      <c r="A209" s="430" t="s">
        <v>2450</v>
      </c>
      <c r="B209" s="107"/>
      <c r="C209" s="113" t="s">
        <v>402</v>
      </c>
      <c r="D209" s="107"/>
      <c r="E209" s="107"/>
      <c r="F209" s="107"/>
      <c r="G209" s="98" t="s">
        <v>398</v>
      </c>
      <c r="H209" s="141"/>
      <c r="I209" s="139"/>
      <c r="J209" s="139"/>
    </row>
    <row r="210" spans="1:10" ht="27.6" thickBot="1" x14ac:dyDescent="0.35">
      <c r="A210" s="430" t="s">
        <v>2451</v>
      </c>
      <c r="B210" s="107"/>
      <c r="C210" s="113" t="s">
        <v>402</v>
      </c>
      <c r="D210" s="107"/>
      <c r="E210" s="107"/>
      <c r="F210" s="107"/>
      <c r="G210" s="98" t="s">
        <v>398</v>
      </c>
      <c r="H210" s="141"/>
      <c r="I210" s="139"/>
      <c r="J210" s="139"/>
    </row>
    <row r="211" spans="1:10" ht="27.6" thickBot="1" x14ac:dyDescent="0.35">
      <c r="A211" s="430" t="s">
        <v>2452</v>
      </c>
      <c r="B211" s="107"/>
      <c r="C211" s="113" t="s">
        <v>402</v>
      </c>
      <c r="D211" s="107"/>
      <c r="E211" s="107"/>
      <c r="F211" s="107"/>
      <c r="G211" s="98" t="s">
        <v>398</v>
      </c>
      <c r="H211" s="141"/>
      <c r="I211" s="139"/>
      <c r="J211" s="139"/>
    </row>
    <row r="212" spans="1:10" ht="27.6" thickBot="1" x14ac:dyDescent="0.35">
      <c r="A212" s="430" t="s">
        <v>2453</v>
      </c>
      <c r="B212" s="107"/>
      <c r="C212" s="113" t="s">
        <v>402</v>
      </c>
      <c r="D212" s="107"/>
      <c r="E212" s="107"/>
      <c r="F212" s="107"/>
      <c r="G212" s="98" t="s">
        <v>398</v>
      </c>
      <c r="H212" s="141"/>
      <c r="I212" s="139"/>
      <c r="J212" s="139"/>
    </row>
    <row r="213" spans="1:10" ht="27.6" thickBot="1" x14ac:dyDescent="0.35">
      <c r="A213" s="430" t="s">
        <v>2454</v>
      </c>
      <c r="B213" s="107"/>
      <c r="C213" s="113" t="s">
        <v>402</v>
      </c>
      <c r="D213" s="107"/>
      <c r="E213" s="107"/>
      <c r="F213" s="107"/>
      <c r="G213" s="98" t="s">
        <v>398</v>
      </c>
      <c r="H213" s="141"/>
      <c r="I213" s="139"/>
      <c r="J213" s="139"/>
    </row>
    <row r="214" spans="1:10" ht="27.6" thickBot="1" x14ac:dyDescent="0.35">
      <c r="A214" s="430" t="s">
        <v>2455</v>
      </c>
      <c r="B214" s="107"/>
      <c r="C214" s="113" t="s">
        <v>402</v>
      </c>
      <c r="D214" s="107"/>
      <c r="E214" s="107"/>
      <c r="F214" s="107"/>
      <c r="G214" s="98" t="s">
        <v>398</v>
      </c>
      <c r="H214" s="141"/>
      <c r="I214" s="139"/>
      <c r="J214" s="139"/>
    </row>
    <row r="215" spans="1:10" ht="27.6" thickBot="1" x14ac:dyDescent="0.35">
      <c r="A215" s="430" t="s">
        <v>2456</v>
      </c>
      <c r="B215" s="107"/>
      <c r="C215" s="113" t="s">
        <v>402</v>
      </c>
      <c r="D215" s="107"/>
      <c r="E215" s="107"/>
      <c r="F215" s="107"/>
      <c r="G215" s="98" t="s">
        <v>398</v>
      </c>
      <c r="H215" s="141"/>
      <c r="I215" s="139"/>
      <c r="J215" s="139"/>
    </row>
    <row r="216" spans="1:10" ht="27.6" thickBot="1" x14ac:dyDescent="0.35">
      <c r="A216" s="430" t="s">
        <v>2457</v>
      </c>
      <c r="B216" s="107"/>
      <c r="C216" s="113" t="s">
        <v>402</v>
      </c>
      <c r="D216" s="107"/>
      <c r="E216" s="107"/>
      <c r="F216" s="107"/>
      <c r="G216" s="98" t="s">
        <v>398</v>
      </c>
      <c r="H216" s="141"/>
      <c r="I216" s="139"/>
      <c r="J216" s="139"/>
    </row>
    <row r="217" spans="1:10" ht="27.6" thickBot="1" x14ac:dyDescent="0.35">
      <c r="A217" s="430" t="s">
        <v>2084</v>
      </c>
      <c r="B217" s="107"/>
      <c r="C217" s="113" t="s">
        <v>402</v>
      </c>
      <c r="D217" s="107"/>
      <c r="E217" s="107"/>
      <c r="F217" s="107"/>
      <c r="G217" s="98" t="s">
        <v>398</v>
      </c>
      <c r="H217" s="141"/>
      <c r="I217" s="139"/>
      <c r="J217" s="139"/>
    </row>
    <row r="218" spans="1:10" ht="31.8" thickBot="1" x14ac:dyDescent="0.6">
      <c r="A218" s="430" t="s">
        <v>2085</v>
      </c>
      <c r="B218" s="431" t="s">
        <v>1741</v>
      </c>
      <c r="C218" s="115">
        <v>6674.99</v>
      </c>
      <c r="D218" s="434" t="s">
        <v>401</v>
      </c>
      <c r="E218" s="483" t="s">
        <v>3488</v>
      </c>
      <c r="F218" s="113">
        <v>75999221104</v>
      </c>
      <c r="G218" s="100" t="s">
        <v>59</v>
      </c>
      <c r="H218" s="141"/>
      <c r="I218" s="139"/>
      <c r="J218" s="139"/>
    </row>
    <row r="219" spans="1:10" ht="18" thickBot="1" x14ac:dyDescent="0.6">
      <c r="A219" s="430" t="s">
        <v>2086</v>
      </c>
      <c r="B219" s="431" t="s">
        <v>1741</v>
      </c>
      <c r="C219" s="115">
        <v>54.71</v>
      </c>
      <c r="D219" s="434" t="s">
        <v>401</v>
      </c>
      <c r="E219" s="485" t="s">
        <v>3489</v>
      </c>
      <c r="F219" s="113">
        <v>75999221104</v>
      </c>
      <c r="G219" s="102" t="s">
        <v>59</v>
      </c>
      <c r="H219" s="141"/>
      <c r="I219" s="139"/>
      <c r="J219" s="139"/>
    </row>
    <row r="220" spans="1:10" ht="27.6" thickBot="1" x14ac:dyDescent="0.35">
      <c r="A220" s="430" t="s">
        <v>2087</v>
      </c>
      <c r="B220" s="107"/>
      <c r="C220" s="113" t="s">
        <v>402</v>
      </c>
      <c r="D220" s="107"/>
      <c r="E220" s="107"/>
      <c r="F220" s="107"/>
      <c r="G220" s="106" t="s">
        <v>398</v>
      </c>
      <c r="H220" s="141"/>
      <c r="I220" s="139"/>
      <c r="J220" s="139"/>
    </row>
    <row r="221" spans="1:10" ht="27.6" thickBot="1" x14ac:dyDescent="0.35">
      <c r="A221" s="430" t="s">
        <v>2088</v>
      </c>
      <c r="B221" s="107"/>
      <c r="C221" s="113" t="s">
        <v>402</v>
      </c>
      <c r="D221" s="107"/>
      <c r="E221" s="107"/>
      <c r="F221" s="107"/>
      <c r="G221" s="98" t="s">
        <v>398</v>
      </c>
      <c r="H221" s="141"/>
      <c r="I221" s="139"/>
      <c r="J221" s="139"/>
    </row>
    <row r="222" spans="1:10" ht="27.6" thickBot="1" x14ac:dyDescent="0.35">
      <c r="A222" s="430" t="s">
        <v>2089</v>
      </c>
      <c r="B222" s="107"/>
      <c r="C222" s="115">
        <v>1.01</v>
      </c>
      <c r="D222" s="107"/>
      <c r="E222" s="107"/>
      <c r="F222" s="107"/>
      <c r="G222" s="106" t="s">
        <v>398</v>
      </c>
      <c r="H222" s="141"/>
      <c r="I222" s="139"/>
      <c r="J222" s="139"/>
    </row>
    <row r="223" spans="1:10" ht="27.6" thickBot="1" x14ac:dyDescent="0.35">
      <c r="A223" s="430" t="s">
        <v>2458</v>
      </c>
      <c r="B223" s="107"/>
      <c r="C223" s="115">
        <v>2.88</v>
      </c>
      <c r="D223" s="434" t="s">
        <v>401</v>
      </c>
      <c r="E223" s="107"/>
      <c r="F223" s="113">
        <v>71992212462</v>
      </c>
      <c r="G223" s="98" t="s">
        <v>398</v>
      </c>
      <c r="H223" s="141"/>
      <c r="I223" s="139"/>
      <c r="J223" s="139"/>
    </row>
    <row r="224" spans="1:10" ht="27.6" thickBot="1" x14ac:dyDescent="0.35">
      <c r="A224" s="430" t="s">
        <v>2459</v>
      </c>
      <c r="B224" s="107"/>
      <c r="C224" s="115">
        <v>0.15</v>
      </c>
      <c r="D224" s="107"/>
      <c r="E224" s="107"/>
      <c r="F224" s="107"/>
      <c r="G224" s="106" t="s">
        <v>398</v>
      </c>
      <c r="H224" s="141"/>
      <c r="I224" s="139"/>
      <c r="J224" s="139"/>
    </row>
    <row r="225" spans="1:10" ht="27.6" thickBot="1" x14ac:dyDescent="0.35">
      <c r="A225" s="430" t="s">
        <v>2460</v>
      </c>
      <c r="B225" s="107"/>
      <c r="C225" s="113" t="s">
        <v>402</v>
      </c>
      <c r="D225" s="107"/>
      <c r="E225" s="107"/>
      <c r="F225" s="107"/>
      <c r="G225" s="98" t="s">
        <v>398</v>
      </c>
      <c r="H225" s="141"/>
      <c r="I225" s="139"/>
      <c r="J225" s="139"/>
    </row>
    <row r="226" spans="1:10" ht="27.6" thickBot="1" x14ac:dyDescent="0.35">
      <c r="A226" s="430" t="s">
        <v>3490</v>
      </c>
      <c r="B226" s="107"/>
      <c r="C226" s="113" t="s">
        <v>402</v>
      </c>
      <c r="D226" s="107"/>
      <c r="E226" s="107"/>
      <c r="F226" s="107"/>
      <c r="G226" s="106" t="s">
        <v>398</v>
      </c>
      <c r="H226" s="141"/>
      <c r="I226" s="139"/>
      <c r="J226" s="139"/>
    </row>
    <row r="227" spans="1:10" ht="27.6" thickBot="1" x14ac:dyDescent="0.35">
      <c r="A227" s="430" t="s">
        <v>3491</v>
      </c>
      <c r="B227" s="107"/>
      <c r="C227" s="113" t="s">
        <v>402</v>
      </c>
      <c r="D227" s="107"/>
      <c r="E227" s="107"/>
      <c r="F227" s="107"/>
      <c r="G227" s="98" t="s">
        <v>398</v>
      </c>
      <c r="H227" s="141"/>
      <c r="I227" s="139"/>
      <c r="J227" s="139"/>
    </row>
    <row r="228" spans="1:10" ht="27.6" thickBot="1" x14ac:dyDescent="0.35">
      <c r="A228" s="430" t="s">
        <v>3492</v>
      </c>
      <c r="B228" s="107"/>
      <c r="C228" s="113" t="s">
        <v>402</v>
      </c>
      <c r="D228" s="107"/>
      <c r="E228" s="107"/>
      <c r="F228" s="107"/>
      <c r="G228" s="106" t="s">
        <v>398</v>
      </c>
      <c r="H228" s="141"/>
      <c r="I228" s="139"/>
      <c r="J228" s="139"/>
    </row>
    <row r="229" spans="1:10" ht="27.6" thickBot="1" x14ac:dyDescent="0.35">
      <c r="A229" s="430" t="s">
        <v>2090</v>
      </c>
      <c r="B229" s="431" t="s">
        <v>1744</v>
      </c>
      <c r="C229" s="113" t="s">
        <v>402</v>
      </c>
      <c r="D229" s="436" t="s">
        <v>399</v>
      </c>
      <c r="E229" s="107"/>
      <c r="F229" s="113" t="s">
        <v>1745</v>
      </c>
      <c r="G229" s="98" t="s">
        <v>398</v>
      </c>
      <c r="H229" s="141"/>
      <c r="I229" s="139"/>
      <c r="J229" s="139"/>
    </row>
    <row r="230" spans="1:10" ht="27.6" thickBot="1" x14ac:dyDescent="0.35">
      <c r="A230" s="430" t="s">
        <v>2091</v>
      </c>
      <c r="B230" s="431" t="s">
        <v>1747</v>
      </c>
      <c r="C230" s="113" t="s">
        <v>402</v>
      </c>
      <c r="D230" s="434" t="s">
        <v>401</v>
      </c>
      <c r="E230" s="107"/>
      <c r="F230" s="113">
        <v>75999198108</v>
      </c>
      <c r="G230" s="106" t="s">
        <v>398</v>
      </c>
      <c r="H230" s="141"/>
      <c r="I230" s="139"/>
      <c r="J230" s="139"/>
    </row>
    <row r="231" spans="1:10" ht="27.6" thickBot="1" x14ac:dyDescent="0.35">
      <c r="A231" s="430" t="s">
        <v>2092</v>
      </c>
      <c r="B231" s="431" t="s">
        <v>848</v>
      </c>
      <c r="C231" s="115">
        <v>0.65</v>
      </c>
      <c r="D231" s="434" t="s">
        <v>401</v>
      </c>
      <c r="E231" s="107"/>
      <c r="F231" s="113">
        <v>75999221104</v>
      </c>
      <c r="G231" s="98" t="s">
        <v>398</v>
      </c>
      <c r="H231" s="141"/>
      <c r="I231" s="139"/>
      <c r="J231" s="139"/>
    </row>
    <row r="232" spans="1:10" ht="18" thickBot="1" x14ac:dyDescent="0.6">
      <c r="A232" s="430" t="s">
        <v>2461</v>
      </c>
      <c r="B232" s="431" t="s">
        <v>1741</v>
      </c>
      <c r="C232" s="115">
        <v>530.16</v>
      </c>
      <c r="D232" s="434" t="s">
        <v>401</v>
      </c>
      <c r="E232" s="483" t="s">
        <v>3493</v>
      </c>
      <c r="F232" s="113">
        <v>75999221104</v>
      </c>
      <c r="G232" s="100" t="s">
        <v>59</v>
      </c>
      <c r="H232" s="141"/>
      <c r="I232" s="139"/>
      <c r="J232" s="139"/>
    </row>
    <row r="233" spans="1:10" ht="18" thickBot="1" x14ac:dyDescent="0.6">
      <c r="A233" s="430" t="s">
        <v>2462</v>
      </c>
      <c r="B233" s="431" t="s">
        <v>1741</v>
      </c>
      <c r="C233" s="115">
        <v>41.08</v>
      </c>
      <c r="D233" s="434" t="s">
        <v>401</v>
      </c>
      <c r="E233" s="485" t="s">
        <v>3494</v>
      </c>
      <c r="F233" s="113">
        <v>75999221104</v>
      </c>
      <c r="G233" s="102" t="s">
        <v>59</v>
      </c>
      <c r="H233" s="141"/>
      <c r="I233" s="139"/>
      <c r="J233" s="139"/>
    </row>
    <row r="234" spans="1:10" ht="27.6" thickBot="1" x14ac:dyDescent="0.35">
      <c r="A234" s="430" t="s">
        <v>2463</v>
      </c>
      <c r="B234" s="431" t="s">
        <v>1741</v>
      </c>
      <c r="C234" s="115">
        <v>7.17</v>
      </c>
      <c r="D234" s="434" t="s">
        <v>401</v>
      </c>
      <c r="E234" s="107"/>
      <c r="F234" s="113">
        <v>75999221104</v>
      </c>
      <c r="G234" s="106" t="s">
        <v>398</v>
      </c>
      <c r="H234" s="141"/>
      <c r="I234" s="139"/>
      <c r="J234" s="139"/>
    </row>
    <row r="235" spans="1:10" ht="31.8" thickBot="1" x14ac:dyDescent="0.6">
      <c r="A235" s="430" t="s">
        <v>41</v>
      </c>
      <c r="B235" s="431" t="s">
        <v>65</v>
      </c>
      <c r="C235" s="115">
        <v>4956.66</v>
      </c>
      <c r="D235" s="433" t="s">
        <v>417</v>
      </c>
      <c r="E235" s="483" t="s">
        <v>3495</v>
      </c>
      <c r="F235" s="107"/>
      <c r="G235" s="102" t="s">
        <v>59</v>
      </c>
      <c r="H235" s="141"/>
      <c r="I235" s="139"/>
      <c r="J235" s="139"/>
    </row>
    <row r="236" spans="1:10" ht="27.6" thickBot="1" x14ac:dyDescent="0.35">
      <c r="A236" s="430" t="s">
        <v>2093</v>
      </c>
      <c r="B236" s="107"/>
      <c r="C236" s="113" t="s">
        <v>402</v>
      </c>
      <c r="D236" s="107"/>
      <c r="E236" s="492"/>
      <c r="F236" s="107"/>
      <c r="G236" s="106" t="s">
        <v>398</v>
      </c>
      <c r="H236" s="141"/>
      <c r="I236" s="139"/>
      <c r="J236" s="139"/>
    </row>
    <row r="237" spans="1:10" ht="27.6" thickBot="1" x14ac:dyDescent="0.35">
      <c r="A237" s="430" t="s">
        <v>2094</v>
      </c>
      <c r="B237" s="107"/>
      <c r="C237" s="113" t="s">
        <v>402</v>
      </c>
      <c r="D237" s="107"/>
      <c r="E237" s="107"/>
      <c r="F237" s="107"/>
      <c r="G237" s="98" t="s">
        <v>398</v>
      </c>
      <c r="H237" s="141"/>
      <c r="I237" s="139"/>
      <c r="J237" s="139"/>
    </row>
    <row r="238" spans="1:10" ht="27.6" thickBot="1" x14ac:dyDescent="0.35">
      <c r="A238" s="430" t="s">
        <v>2095</v>
      </c>
      <c r="B238" s="431" t="s">
        <v>856</v>
      </c>
      <c r="C238" s="113" t="s">
        <v>402</v>
      </c>
      <c r="D238" s="107"/>
      <c r="E238" s="107"/>
      <c r="F238" s="107"/>
      <c r="G238" s="106" t="s">
        <v>398</v>
      </c>
      <c r="H238" s="141"/>
      <c r="I238" s="139"/>
      <c r="J238" s="139"/>
    </row>
    <row r="239" spans="1:10" ht="27.6" thickBot="1" x14ac:dyDescent="0.35">
      <c r="A239" s="430" t="s">
        <v>2096</v>
      </c>
      <c r="B239" s="107"/>
      <c r="C239" s="113" t="s">
        <v>402</v>
      </c>
      <c r="D239" s="107"/>
      <c r="E239" s="107"/>
      <c r="F239" s="107"/>
      <c r="G239" s="98" t="s">
        <v>398</v>
      </c>
      <c r="H239" s="141"/>
      <c r="I239" s="139"/>
      <c r="J239" s="139"/>
    </row>
    <row r="240" spans="1:10" ht="18" thickBot="1" x14ac:dyDescent="0.6">
      <c r="A240" s="430" t="s">
        <v>2097</v>
      </c>
      <c r="B240" s="431" t="s">
        <v>1741</v>
      </c>
      <c r="C240" s="115">
        <v>12.58</v>
      </c>
      <c r="D240" s="434" t="s">
        <v>401</v>
      </c>
      <c r="E240" s="488" t="s">
        <v>3496</v>
      </c>
      <c r="F240" s="113">
        <v>75999221104</v>
      </c>
      <c r="G240" s="100" t="s">
        <v>59</v>
      </c>
      <c r="H240" s="141"/>
      <c r="I240" s="139"/>
      <c r="J240" s="139"/>
    </row>
    <row r="241" spans="1:10" ht="27.6" thickBot="1" x14ac:dyDescent="0.35">
      <c r="A241" s="430" t="s">
        <v>2098</v>
      </c>
      <c r="B241" s="107"/>
      <c r="C241" s="115">
        <v>0.57999999999999996</v>
      </c>
      <c r="D241" s="107"/>
      <c r="E241" s="107"/>
      <c r="F241" s="107"/>
      <c r="G241" s="98" t="s">
        <v>398</v>
      </c>
      <c r="H241" s="141"/>
      <c r="I241" s="139"/>
      <c r="J241" s="139"/>
    </row>
    <row r="242" spans="1:10" ht="47.4" thickBot="1" x14ac:dyDescent="0.6">
      <c r="A242" s="430" t="s">
        <v>2023</v>
      </c>
      <c r="B242" s="431" t="s">
        <v>3497</v>
      </c>
      <c r="C242" s="115">
        <v>57.07</v>
      </c>
      <c r="D242" s="434" t="s">
        <v>401</v>
      </c>
      <c r="E242" s="483" t="s">
        <v>3498</v>
      </c>
      <c r="F242" s="113">
        <v>71997330038</v>
      </c>
      <c r="G242" s="100" t="s">
        <v>59</v>
      </c>
      <c r="H242" s="141"/>
      <c r="I242" s="139"/>
      <c r="J242" s="139"/>
    </row>
    <row r="243" spans="1:10" ht="30.6" thickBot="1" x14ac:dyDescent="0.6">
      <c r="A243" s="430" t="s">
        <v>2464</v>
      </c>
      <c r="B243" s="107"/>
      <c r="C243" s="115">
        <v>118.72</v>
      </c>
      <c r="D243" s="434" t="s">
        <v>401</v>
      </c>
      <c r="E243" s="485" t="s">
        <v>3499</v>
      </c>
      <c r="F243" s="113">
        <v>71992212462</v>
      </c>
      <c r="G243" s="102" t="s">
        <v>59</v>
      </c>
      <c r="H243" s="141"/>
      <c r="I243" s="139"/>
      <c r="J243" s="139"/>
    </row>
    <row r="244" spans="1:10" ht="27.6" thickBot="1" x14ac:dyDescent="0.35">
      <c r="A244" s="430" t="s">
        <v>2465</v>
      </c>
      <c r="B244" s="107"/>
      <c r="C244" s="115">
        <v>7.95</v>
      </c>
      <c r="D244" s="434" t="s">
        <v>401</v>
      </c>
      <c r="E244" s="107"/>
      <c r="F244" s="113">
        <v>71992212462</v>
      </c>
      <c r="G244" s="106" t="s">
        <v>398</v>
      </c>
      <c r="H244" s="141"/>
      <c r="I244" s="139"/>
      <c r="J244" s="139"/>
    </row>
    <row r="245" spans="1:10" ht="27.6" thickBot="1" x14ac:dyDescent="0.35">
      <c r="A245" s="430" t="s">
        <v>2466</v>
      </c>
      <c r="B245" s="107"/>
      <c r="C245" s="115">
        <v>0.04</v>
      </c>
      <c r="D245" s="107"/>
      <c r="E245" s="107"/>
      <c r="F245" s="107"/>
      <c r="G245" s="98" t="s">
        <v>398</v>
      </c>
      <c r="H245" s="141"/>
      <c r="I245" s="139"/>
      <c r="J245" s="139"/>
    </row>
    <row r="246" spans="1:10" ht="15" thickBot="1" x14ac:dyDescent="0.35">
      <c r="A246" s="134" t="s">
        <v>2099</v>
      </c>
      <c r="B246" s="431" t="s">
        <v>1742</v>
      </c>
      <c r="C246" s="115">
        <v>89280.25</v>
      </c>
      <c r="D246" s="107"/>
      <c r="E246" s="107"/>
      <c r="F246" s="107"/>
      <c r="G246" s="100" t="s">
        <v>59</v>
      </c>
      <c r="H246" s="141"/>
      <c r="I246" s="139"/>
      <c r="J246" s="139"/>
    </row>
    <row r="247" spans="1:10" ht="27.6" thickBot="1" x14ac:dyDescent="0.35">
      <c r="A247" s="430" t="s">
        <v>3500</v>
      </c>
      <c r="B247" s="107"/>
      <c r="C247" s="113" t="s">
        <v>402</v>
      </c>
      <c r="D247" s="107"/>
      <c r="E247" s="107"/>
      <c r="F247" s="107"/>
      <c r="G247" s="98" t="s">
        <v>398</v>
      </c>
      <c r="H247" s="141"/>
      <c r="I247" s="139"/>
      <c r="J247" s="139"/>
    </row>
    <row r="248" spans="1:10" ht="27.6" thickBot="1" x14ac:dyDescent="0.35">
      <c r="A248" s="430" t="s">
        <v>3475</v>
      </c>
      <c r="B248" s="107"/>
      <c r="C248" s="115">
        <v>1.07</v>
      </c>
      <c r="D248" s="107"/>
      <c r="E248" s="107"/>
      <c r="F248" s="107"/>
      <c r="G248" s="106" t="s">
        <v>398</v>
      </c>
      <c r="H248" s="141"/>
      <c r="I248" s="139"/>
      <c r="J248" s="139"/>
    </row>
    <row r="249" spans="1:10" ht="27.6" thickBot="1" x14ac:dyDescent="0.35">
      <c r="A249" s="430" t="s">
        <v>3460</v>
      </c>
      <c r="B249" s="107"/>
      <c r="C249" s="115">
        <v>13.04</v>
      </c>
      <c r="D249" s="107"/>
      <c r="E249" s="107"/>
      <c r="F249" s="107"/>
      <c r="G249" s="98" t="s">
        <v>398</v>
      </c>
      <c r="H249" s="141"/>
      <c r="I249" s="139"/>
      <c r="J249" s="139"/>
    </row>
    <row r="250" spans="1:10" ht="27.6" thickBot="1" x14ac:dyDescent="0.35">
      <c r="A250" s="430" t="s">
        <v>2467</v>
      </c>
      <c r="B250" s="107"/>
      <c r="C250" s="113" t="s">
        <v>402</v>
      </c>
      <c r="D250" s="107"/>
      <c r="E250" s="107"/>
      <c r="F250" s="107"/>
      <c r="G250" s="106" t="s">
        <v>398</v>
      </c>
      <c r="H250" s="141"/>
      <c r="I250" s="139"/>
      <c r="J250" s="139"/>
    </row>
    <row r="251" spans="1:10" ht="27.6" thickBot="1" x14ac:dyDescent="0.35">
      <c r="A251" s="430" t="s">
        <v>2468</v>
      </c>
      <c r="B251" s="107"/>
      <c r="C251" s="113" t="s">
        <v>402</v>
      </c>
      <c r="D251" s="107"/>
      <c r="E251" s="107"/>
      <c r="F251" s="107"/>
      <c r="G251" s="98" t="s">
        <v>398</v>
      </c>
      <c r="H251" s="141"/>
      <c r="I251" s="139"/>
      <c r="J251" s="139"/>
    </row>
    <row r="252" spans="1:10" ht="27.6" thickBot="1" x14ac:dyDescent="0.35">
      <c r="A252" s="430" t="s">
        <v>2469</v>
      </c>
      <c r="B252" s="107"/>
      <c r="C252" s="113" t="s">
        <v>402</v>
      </c>
      <c r="D252" s="107"/>
      <c r="E252" s="107"/>
      <c r="F252" s="107"/>
      <c r="G252" s="106" t="s">
        <v>398</v>
      </c>
      <c r="H252" s="141"/>
      <c r="I252" s="139"/>
      <c r="J252" s="139"/>
    </row>
    <row r="253" spans="1:10" ht="27.6" thickBot="1" x14ac:dyDescent="0.35">
      <c r="A253" s="430" t="s">
        <v>2470</v>
      </c>
      <c r="B253" s="107"/>
      <c r="C253" s="115">
        <v>4.87</v>
      </c>
      <c r="D253" s="107"/>
      <c r="E253" s="107"/>
      <c r="F253" s="107"/>
      <c r="G253" s="98" t="s">
        <v>398</v>
      </c>
      <c r="H253" s="141"/>
      <c r="I253" s="139"/>
      <c r="J253" s="139"/>
    </row>
    <row r="254" spans="1:10" ht="27.6" thickBot="1" x14ac:dyDescent="0.35">
      <c r="A254" s="430" t="s">
        <v>2471</v>
      </c>
      <c r="B254" s="107"/>
      <c r="C254" s="115">
        <v>0.4</v>
      </c>
      <c r="D254" s="107"/>
      <c r="E254" s="107"/>
      <c r="F254" s="107"/>
      <c r="G254" s="106" t="s">
        <v>398</v>
      </c>
      <c r="H254" s="141"/>
      <c r="I254" s="139"/>
      <c r="J254" s="139"/>
    </row>
    <row r="255" spans="1:10" ht="27.6" thickBot="1" x14ac:dyDescent="0.35">
      <c r="A255" s="430" t="s">
        <v>2472</v>
      </c>
      <c r="B255" s="107"/>
      <c r="C255" s="115">
        <v>0.1</v>
      </c>
      <c r="D255" s="107"/>
      <c r="E255" s="107"/>
      <c r="F255" s="107"/>
      <c r="G255" s="98" t="s">
        <v>398</v>
      </c>
      <c r="H255" s="141"/>
      <c r="I255" s="139"/>
      <c r="J255" s="139"/>
    </row>
    <row r="256" spans="1:10" ht="27.6" thickBot="1" x14ac:dyDescent="0.35">
      <c r="A256" s="430" t="s">
        <v>2100</v>
      </c>
      <c r="B256" s="107"/>
      <c r="C256" s="113" t="s">
        <v>402</v>
      </c>
      <c r="D256" s="107"/>
      <c r="E256" s="107"/>
      <c r="F256" s="107"/>
      <c r="G256" s="106" t="s">
        <v>398</v>
      </c>
      <c r="H256" s="141"/>
      <c r="I256" s="139"/>
      <c r="J256" s="139"/>
    </row>
    <row r="257" spans="1:10" ht="27.6" thickBot="1" x14ac:dyDescent="0.35">
      <c r="A257" s="430" t="s">
        <v>2101</v>
      </c>
      <c r="B257" s="107"/>
      <c r="C257" s="113" t="s">
        <v>402</v>
      </c>
      <c r="D257" s="107"/>
      <c r="E257" s="107"/>
      <c r="F257" s="107"/>
      <c r="G257" s="98" t="s">
        <v>398</v>
      </c>
      <c r="H257" s="141"/>
      <c r="I257" s="139"/>
      <c r="J257" s="139"/>
    </row>
    <row r="258" spans="1:10" ht="27.6" thickBot="1" x14ac:dyDescent="0.35">
      <c r="A258" s="430" t="s">
        <v>2102</v>
      </c>
      <c r="B258" s="431" t="s">
        <v>2473</v>
      </c>
      <c r="C258" s="115">
        <v>85.64</v>
      </c>
      <c r="D258" s="435" t="s">
        <v>171</v>
      </c>
      <c r="E258" s="107"/>
      <c r="F258" s="113">
        <v>3947336578</v>
      </c>
      <c r="G258" s="106" t="s">
        <v>398</v>
      </c>
      <c r="H258" s="141"/>
      <c r="I258" s="139"/>
      <c r="J258" s="139"/>
    </row>
    <row r="259" spans="1:10" ht="27.6" thickBot="1" x14ac:dyDescent="0.35">
      <c r="A259" s="430" t="s">
        <v>2103</v>
      </c>
      <c r="B259" s="107"/>
      <c r="C259" s="115">
        <v>32.76</v>
      </c>
      <c r="D259" s="107"/>
      <c r="E259" s="107"/>
      <c r="F259" s="107"/>
      <c r="G259" s="98" t="s">
        <v>398</v>
      </c>
      <c r="H259" s="141"/>
      <c r="I259" s="139"/>
      <c r="J259" s="139"/>
    </row>
    <row r="260" spans="1:10" ht="27.6" thickBot="1" x14ac:dyDescent="0.35">
      <c r="A260" s="430" t="s">
        <v>2104</v>
      </c>
      <c r="B260" s="431" t="s">
        <v>1747</v>
      </c>
      <c r="C260" s="115">
        <v>2.1800000000000002</v>
      </c>
      <c r="D260" s="434" t="s">
        <v>401</v>
      </c>
      <c r="E260" s="107"/>
      <c r="F260" s="113">
        <v>75999198108</v>
      </c>
      <c r="G260" s="106" t="s">
        <v>398</v>
      </c>
      <c r="H260" s="141"/>
      <c r="I260" s="139"/>
      <c r="J260" s="139"/>
    </row>
    <row r="261" spans="1:10" ht="27.6" thickBot="1" x14ac:dyDescent="0.35">
      <c r="A261" s="430" t="s">
        <v>2105</v>
      </c>
      <c r="B261" s="107"/>
      <c r="C261" s="113" t="s">
        <v>402</v>
      </c>
      <c r="D261" s="107"/>
      <c r="E261" s="107"/>
      <c r="F261" s="107"/>
      <c r="G261" s="98" t="s">
        <v>398</v>
      </c>
      <c r="H261" s="141"/>
      <c r="I261" s="139"/>
      <c r="J261" s="139"/>
    </row>
    <row r="262" spans="1:10" ht="27.6" thickBot="1" x14ac:dyDescent="0.35">
      <c r="A262" s="430" t="s">
        <v>2106</v>
      </c>
      <c r="B262" s="431" t="s">
        <v>1741</v>
      </c>
      <c r="C262" s="115">
        <v>6.5</v>
      </c>
      <c r="D262" s="434" t="s">
        <v>401</v>
      </c>
      <c r="E262" s="107"/>
      <c r="F262" s="113">
        <v>75999221104</v>
      </c>
      <c r="G262" s="106" t="s">
        <v>398</v>
      </c>
      <c r="H262" s="141"/>
      <c r="I262" s="139"/>
      <c r="J262" s="139"/>
    </row>
    <row r="263" spans="1:10" ht="18" thickBot="1" x14ac:dyDescent="0.6">
      <c r="A263" s="430" t="s">
        <v>2107</v>
      </c>
      <c r="B263" s="431" t="s">
        <v>1747</v>
      </c>
      <c r="C263" s="115">
        <v>86.29</v>
      </c>
      <c r="D263" s="434" t="s">
        <v>401</v>
      </c>
      <c r="E263" s="488" t="s">
        <v>3501</v>
      </c>
      <c r="F263" s="113">
        <v>75999198108</v>
      </c>
      <c r="G263" s="102" t="s">
        <v>59</v>
      </c>
      <c r="H263" s="141"/>
      <c r="I263" s="139"/>
      <c r="J263" s="139"/>
    </row>
    <row r="264" spans="1:10" ht="27.6" thickBot="1" x14ac:dyDescent="0.35">
      <c r="A264" s="430" t="s">
        <v>2108</v>
      </c>
      <c r="B264" s="431" t="s">
        <v>1746</v>
      </c>
      <c r="C264" s="115">
        <v>0.94</v>
      </c>
      <c r="D264" s="435" t="s">
        <v>171</v>
      </c>
      <c r="E264" s="107"/>
      <c r="F264" s="113">
        <v>80263780597</v>
      </c>
      <c r="G264" s="106" t="s">
        <v>398</v>
      </c>
      <c r="H264" s="141"/>
      <c r="I264" s="139"/>
      <c r="J264" s="139"/>
    </row>
    <row r="265" spans="1:10" ht="18" thickBot="1" x14ac:dyDescent="0.6">
      <c r="A265" s="430" t="s">
        <v>2109</v>
      </c>
      <c r="B265" s="431" t="s">
        <v>1748</v>
      </c>
      <c r="C265" s="115">
        <v>333.68</v>
      </c>
      <c r="D265" s="434" t="s">
        <v>401</v>
      </c>
      <c r="E265" s="481" t="s">
        <v>3502</v>
      </c>
      <c r="F265" s="113">
        <v>75988637991</v>
      </c>
      <c r="G265" s="102" t="s">
        <v>59</v>
      </c>
      <c r="H265" s="141"/>
      <c r="I265" s="139"/>
      <c r="J265" s="139"/>
    </row>
    <row r="266" spans="1:10" ht="18" thickBot="1" x14ac:dyDescent="0.6">
      <c r="A266" s="430" t="s">
        <v>2110</v>
      </c>
      <c r="B266" s="431" t="s">
        <v>2111</v>
      </c>
      <c r="C266" s="115">
        <v>20.51</v>
      </c>
      <c r="D266" s="435" t="s">
        <v>171</v>
      </c>
      <c r="E266" s="483" t="s">
        <v>3503</v>
      </c>
      <c r="F266" s="113">
        <v>80423400525</v>
      </c>
      <c r="G266" s="100" t="s">
        <v>59</v>
      </c>
      <c r="H266" s="141"/>
      <c r="I266" s="139"/>
      <c r="J266" s="139"/>
    </row>
    <row r="267" spans="1:10" ht="18" thickBot="1" x14ac:dyDescent="0.6">
      <c r="A267" s="430" t="s">
        <v>2112</v>
      </c>
      <c r="B267" s="431" t="s">
        <v>1747</v>
      </c>
      <c r="C267" s="115">
        <v>4668.66</v>
      </c>
      <c r="D267" s="434" t="s">
        <v>401</v>
      </c>
      <c r="E267" s="481" t="s">
        <v>3504</v>
      </c>
      <c r="F267" s="113">
        <v>75999198108</v>
      </c>
      <c r="G267" s="102" t="s">
        <v>59</v>
      </c>
      <c r="H267" s="141"/>
      <c r="I267" s="139"/>
      <c r="J267" s="139"/>
    </row>
    <row r="268" spans="1:10" ht="18" thickBot="1" x14ac:dyDescent="0.6">
      <c r="A268" s="430" t="s">
        <v>2113</v>
      </c>
      <c r="B268" s="431" t="s">
        <v>1747</v>
      </c>
      <c r="C268" s="115">
        <v>273.01</v>
      </c>
      <c r="D268" s="434" t="s">
        <v>401</v>
      </c>
      <c r="E268" s="483" t="s">
        <v>3505</v>
      </c>
      <c r="F268" s="113">
        <v>75999198108</v>
      </c>
      <c r="G268" s="100" t="s">
        <v>59</v>
      </c>
      <c r="H268" s="141"/>
      <c r="I268" s="139"/>
      <c r="J268" s="139"/>
    </row>
    <row r="269" spans="1:10" ht="31.8" thickBot="1" x14ac:dyDescent="0.6">
      <c r="A269" s="430" t="s">
        <v>2114</v>
      </c>
      <c r="B269" s="431" t="s">
        <v>1741</v>
      </c>
      <c r="C269" s="115">
        <v>28.04</v>
      </c>
      <c r="D269" s="434" t="s">
        <v>401</v>
      </c>
      <c r="E269" s="488" t="s">
        <v>3506</v>
      </c>
      <c r="F269" s="113">
        <v>75999221104</v>
      </c>
      <c r="G269" s="102" t="s">
        <v>59</v>
      </c>
      <c r="H269" s="141"/>
      <c r="I269" s="139"/>
      <c r="J269" s="139"/>
    </row>
    <row r="270" spans="1:10" ht="27.6" thickBot="1" x14ac:dyDescent="0.35">
      <c r="A270" s="430" t="s">
        <v>2115</v>
      </c>
      <c r="B270" s="431" t="s">
        <v>1741</v>
      </c>
      <c r="C270" s="115">
        <v>2.89</v>
      </c>
      <c r="D270" s="434" t="s">
        <v>401</v>
      </c>
      <c r="E270" s="107"/>
      <c r="F270" s="113">
        <v>75999221104</v>
      </c>
      <c r="G270" s="106" t="s">
        <v>398</v>
      </c>
      <c r="H270" s="141"/>
      <c r="I270" s="139"/>
      <c r="J270" s="139"/>
    </row>
    <row r="271" spans="1:10" ht="18" thickBot="1" x14ac:dyDescent="0.6">
      <c r="A271" s="430" t="s">
        <v>2474</v>
      </c>
      <c r="B271" s="107"/>
      <c r="C271" s="115">
        <v>1338.9</v>
      </c>
      <c r="D271" s="434" t="s">
        <v>401</v>
      </c>
      <c r="E271" s="481" t="s">
        <v>3507</v>
      </c>
      <c r="F271" s="113">
        <v>71992212462</v>
      </c>
      <c r="G271" s="102" t="s">
        <v>59</v>
      </c>
      <c r="H271" s="141"/>
      <c r="I271" s="139"/>
      <c r="J271" s="139"/>
    </row>
    <row r="272" spans="1:10" ht="18" thickBot="1" x14ac:dyDescent="0.6">
      <c r="A272" s="430" t="s">
        <v>2475</v>
      </c>
      <c r="B272" s="107"/>
      <c r="C272" s="115">
        <v>129.34</v>
      </c>
      <c r="D272" s="434" t="s">
        <v>401</v>
      </c>
      <c r="E272" s="483" t="s">
        <v>3508</v>
      </c>
      <c r="F272" s="113">
        <v>71992212462</v>
      </c>
      <c r="G272" s="100" t="s">
        <v>59</v>
      </c>
      <c r="H272" s="141"/>
      <c r="I272" s="139"/>
      <c r="J272" s="139"/>
    </row>
    <row r="273" spans="1:10" ht="18" thickBot="1" x14ac:dyDescent="0.6">
      <c r="A273" s="430" t="s">
        <v>2476</v>
      </c>
      <c r="B273" s="107"/>
      <c r="C273" s="115">
        <v>50.1</v>
      </c>
      <c r="D273" s="434" t="s">
        <v>401</v>
      </c>
      <c r="E273" s="481" t="s">
        <v>3509</v>
      </c>
      <c r="F273" s="113">
        <v>71992212462</v>
      </c>
      <c r="G273" s="102" t="s">
        <v>59</v>
      </c>
      <c r="H273" s="141"/>
      <c r="I273" s="139"/>
      <c r="J273" s="139"/>
    </row>
    <row r="274" spans="1:10" ht="15" thickBot="1" x14ac:dyDescent="0.35">
      <c r="A274" s="139"/>
      <c r="B274" s="493"/>
      <c r="C274" s="107"/>
      <c r="D274" s="139"/>
      <c r="E274" s="139"/>
      <c r="F274" s="139"/>
      <c r="G274" s="336"/>
      <c r="H274" s="141"/>
      <c r="I274" s="139"/>
      <c r="J274" s="139"/>
    </row>
    <row r="275" spans="1:10" ht="15" thickBot="1" x14ac:dyDescent="0.35">
      <c r="A275" s="141"/>
      <c r="B275" s="202"/>
      <c r="C275" s="97"/>
      <c r="D275" s="141"/>
      <c r="E275" s="139"/>
      <c r="F275" s="139"/>
      <c r="G275" s="139"/>
      <c r="H275" s="141"/>
      <c r="I275" s="141"/>
      <c r="J275" s="141"/>
    </row>
    <row r="276" spans="1:10" ht="15" thickBot="1" x14ac:dyDescent="0.35">
      <c r="A276" s="141"/>
      <c r="B276" s="202"/>
      <c r="C276" s="97"/>
      <c r="D276" s="141"/>
      <c r="E276" s="141"/>
      <c r="F276" s="141"/>
      <c r="G276" s="336"/>
      <c r="H276" s="141"/>
      <c r="I276" s="141"/>
      <c r="J276" s="141"/>
    </row>
    <row r="277" spans="1:10" ht="15" thickBot="1" x14ac:dyDescent="0.35">
      <c r="A277" s="141"/>
      <c r="B277" s="202"/>
      <c r="C277" s="97"/>
      <c r="D277" s="141"/>
      <c r="E277" s="141"/>
      <c r="F277" s="141"/>
      <c r="G277" s="139"/>
      <c r="H277" s="141"/>
      <c r="I277" s="141"/>
      <c r="J277" s="141"/>
    </row>
    <row r="278" spans="1:10" ht="15" thickBot="1" x14ac:dyDescent="0.35">
      <c r="A278" s="141"/>
      <c r="B278" s="202"/>
      <c r="C278" s="97"/>
      <c r="D278" s="141"/>
      <c r="E278" s="141"/>
      <c r="F278" s="141"/>
      <c r="G278" s="336"/>
      <c r="H278" s="141"/>
      <c r="I278" s="141"/>
      <c r="J278" s="141"/>
    </row>
    <row r="279" spans="1:10" ht="15" thickBot="1" x14ac:dyDescent="0.35">
      <c r="A279" s="141"/>
      <c r="B279" s="202"/>
      <c r="C279" s="97"/>
      <c r="D279" s="141"/>
      <c r="E279" s="141"/>
      <c r="F279" s="141"/>
      <c r="G279" s="139"/>
      <c r="H279" s="141"/>
      <c r="I279" s="141"/>
      <c r="J279" s="141"/>
    </row>
    <row r="280" spans="1:10" ht="15" thickBot="1" x14ac:dyDescent="0.35">
      <c r="A280" s="141"/>
      <c r="B280" s="202"/>
      <c r="C280" s="97"/>
      <c r="D280" s="141"/>
      <c r="E280" s="141"/>
      <c r="F280" s="141"/>
      <c r="G280" s="336"/>
      <c r="H280" s="141"/>
      <c r="I280" s="141"/>
      <c r="J280" s="141"/>
    </row>
    <row r="281" spans="1:10" ht="15" thickBot="1" x14ac:dyDescent="0.35">
      <c r="A281" s="141"/>
      <c r="B281" s="202"/>
      <c r="C281" s="97"/>
      <c r="D281" s="141"/>
      <c r="E281" s="141"/>
      <c r="F281" s="141"/>
      <c r="G281" s="139"/>
      <c r="H281" s="141"/>
      <c r="I281" s="141"/>
      <c r="J281" s="141"/>
    </row>
    <row r="282" spans="1:10" ht="15" thickBot="1" x14ac:dyDescent="0.35">
      <c r="A282" s="141"/>
      <c r="B282" s="202"/>
      <c r="C282" s="97"/>
      <c r="D282" s="141"/>
      <c r="E282" s="141"/>
      <c r="F282" s="141"/>
      <c r="G282" s="336"/>
      <c r="H282" s="141"/>
      <c r="I282" s="141"/>
      <c r="J282" s="141"/>
    </row>
    <row r="283" spans="1:10" ht="15" thickBot="1" x14ac:dyDescent="0.35">
      <c r="A283" s="141"/>
      <c r="B283" s="202"/>
      <c r="C283" s="97"/>
      <c r="D283" s="141"/>
      <c r="E283" s="141"/>
      <c r="F283" s="141"/>
      <c r="G283" s="139"/>
      <c r="H283" s="141"/>
      <c r="I283" s="141"/>
      <c r="J283" s="141"/>
    </row>
    <row r="284" spans="1:10" ht="15" thickBot="1" x14ac:dyDescent="0.35">
      <c r="A284" s="141"/>
      <c r="B284" s="202"/>
      <c r="C284" s="97"/>
      <c r="D284" s="141"/>
      <c r="E284" s="141"/>
      <c r="F284" s="141"/>
      <c r="G284" s="336"/>
      <c r="H284" s="141"/>
      <c r="I284" s="141"/>
      <c r="J284" s="141"/>
    </row>
    <row r="285" spans="1:10" ht="15" thickBot="1" x14ac:dyDescent="0.35">
      <c r="A285" s="141"/>
      <c r="B285" s="202"/>
      <c r="C285" s="97"/>
      <c r="D285" s="141"/>
      <c r="E285" s="141"/>
      <c r="F285" s="141"/>
      <c r="G285" s="139"/>
      <c r="H285" s="141"/>
      <c r="I285" s="141"/>
      <c r="J285" s="141"/>
    </row>
    <row r="286" spans="1:10" ht="15" thickBot="1" x14ac:dyDescent="0.35">
      <c r="A286" s="141"/>
      <c r="B286" s="202"/>
      <c r="C286" s="97"/>
      <c r="D286" s="141"/>
      <c r="E286" s="141"/>
      <c r="F286" s="141"/>
      <c r="G286" s="336"/>
      <c r="H286" s="141"/>
      <c r="I286" s="141"/>
      <c r="J286" s="141"/>
    </row>
    <row r="287" spans="1:10" ht="15" thickBot="1" x14ac:dyDescent="0.35">
      <c r="A287" s="141"/>
      <c r="B287" s="202"/>
      <c r="C287" s="97"/>
      <c r="D287" s="141"/>
      <c r="E287" s="141"/>
      <c r="F287" s="141"/>
      <c r="G287" s="139"/>
      <c r="H287" s="141"/>
      <c r="I287" s="141"/>
      <c r="J287" s="141"/>
    </row>
    <row r="288" spans="1:10" ht="15" thickBot="1" x14ac:dyDescent="0.35">
      <c r="A288" s="141"/>
      <c r="B288" s="202"/>
      <c r="C288" s="97"/>
      <c r="D288" s="141"/>
      <c r="E288" s="141"/>
      <c r="F288" s="141"/>
      <c r="G288" s="336"/>
      <c r="H288" s="141"/>
      <c r="I288" s="141"/>
      <c r="J288" s="141"/>
    </row>
    <row r="289" spans="1:10" ht="15" thickBot="1" x14ac:dyDescent="0.35">
      <c r="A289" s="141"/>
      <c r="B289" s="202"/>
      <c r="C289" s="97"/>
      <c r="D289" s="141"/>
      <c r="E289" s="141"/>
      <c r="F289" s="141"/>
      <c r="G289" s="139"/>
      <c r="H289" s="141"/>
      <c r="I289" s="141"/>
      <c r="J289" s="141"/>
    </row>
    <row r="290" spans="1:10" ht="15" thickBot="1" x14ac:dyDescent="0.35">
      <c r="A290" s="141"/>
      <c r="B290" s="202"/>
      <c r="C290" s="97"/>
      <c r="D290" s="141"/>
      <c r="E290" s="141"/>
      <c r="F290" s="141"/>
      <c r="G290" s="336"/>
      <c r="H290" s="141"/>
      <c r="I290" s="141"/>
      <c r="J290" s="141"/>
    </row>
    <row r="291" spans="1:10" ht="15" thickBot="1" x14ac:dyDescent="0.35">
      <c r="A291" s="141"/>
      <c r="B291" s="202"/>
      <c r="C291" s="97"/>
      <c r="D291" s="141"/>
      <c r="E291" s="141"/>
      <c r="F291" s="141"/>
      <c r="G291" s="139"/>
      <c r="H291" s="141"/>
      <c r="I291" s="141"/>
      <c r="J291" s="141"/>
    </row>
    <row r="292" spans="1:10" ht="15" thickBot="1" x14ac:dyDescent="0.35">
      <c r="A292" s="141"/>
      <c r="B292" s="202"/>
      <c r="C292" s="97"/>
      <c r="D292" s="141"/>
      <c r="E292" s="141"/>
      <c r="F292" s="141"/>
      <c r="G292" s="336"/>
      <c r="H292" s="141"/>
      <c r="I292" s="141"/>
      <c r="J292" s="141"/>
    </row>
    <row r="293" spans="1:10" ht="15" thickBot="1" x14ac:dyDescent="0.35">
      <c r="A293" s="141"/>
      <c r="B293" s="202"/>
      <c r="C293" s="97"/>
      <c r="D293" s="141"/>
      <c r="E293" s="141"/>
      <c r="F293" s="141"/>
      <c r="G293" s="139"/>
      <c r="H293" s="141"/>
      <c r="I293" s="141"/>
      <c r="J293" s="141"/>
    </row>
    <row r="294" spans="1:10" ht="15" thickBot="1" x14ac:dyDescent="0.35">
      <c r="A294" s="141"/>
      <c r="B294" s="202"/>
      <c r="C294" s="97"/>
      <c r="D294" s="141"/>
      <c r="E294" s="141"/>
      <c r="F294" s="141"/>
      <c r="G294" s="336"/>
      <c r="H294" s="141"/>
      <c r="I294" s="141"/>
      <c r="J294" s="141"/>
    </row>
    <row r="295" spans="1:10" ht="15" thickBot="1" x14ac:dyDescent="0.35">
      <c r="A295" s="141"/>
      <c r="B295" s="202"/>
      <c r="C295" s="97"/>
      <c r="D295" s="141"/>
      <c r="E295" s="141"/>
      <c r="F295" s="141"/>
      <c r="G295" s="139"/>
      <c r="H295" s="141"/>
      <c r="I295" s="141"/>
      <c r="J295" s="141"/>
    </row>
    <row r="296" spans="1:10" ht="15" thickBot="1" x14ac:dyDescent="0.35">
      <c r="A296" s="141"/>
      <c r="B296" s="202"/>
      <c r="C296" s="97"/>
      <c r="D296" s="141"/>
      <c r="E296" s="141"/>
      <c r="F296" s="141"/>
      <c r="G296" s="336"/>
      <c r="H296" s="141"/>
      <c r="I296" s="141"/>
      <c r="J296" s="141"/>
    </row>
    <row r="297" spans="1:10" ht="15" thickBot="1" x14ac:dyDescent="0.35">
      <c r="A297" s="141"/>
      <c r="B297" s="202"/>
      <c r="C297" s="97"/>
      <c r="D297" s="141"/>
      <c r="E297" s="141"/>
      <c r="F297" s="141"/>
      <c r="G297" s="139"/>
      <c r="H297" s="141"/>
      <c r="I297" s="141"/>
      <c r="J297" s="141"/>
    </row>
    <row r="298" spans="1:10" ht="15" thickBot="1" x14ac:dyDescent="0.35">
      <c r="A298" s="141"/>
      <c r="B298" s="202"/>
      <c r="C298" s="97"/>
      <c r="D298" s="141"/>
      <c r="E298" s="141"/>
      <c r="F298" s="141"/>
      <c r="G298" s="336"/>
      <c r="H298" s="141"/>
      <c r="I298" s="141"/>
      <c r="J298" s="141"/>
    </row>
    <row r="299" spans="1:10" ht="15" thickBot="1" x14ac:dyDescent="0.35">
      <c r="A299" s="141"/>
      <c r="B299" s="202"/>
      <c r="C299" s="97"/>
      <c r="D299" s="141"/>
      <c r="E299" s="141"/>
      <c r="F299" s="141"/>
      <c r="G299" s="139"/>
      <c r="H299" s="141"/>
      <c r="I299" s="141"/>
      <c r="J299" s="141"/>
    </row>
    <row r="300" spans="1:10" ht="15" thickBot="1" x14ac:dyDescent="0.35">
      <c r="A300" s="141"/>
      <c r="B300" s="202"/>
      <c r="C300" s="97"/>
      <c r="D300" s="141"/>
      <c r="E300" s="141"/>
      <c r="F300" s="141"/>
      <c r="G300" s="336"/>
      <c r="H300" s="141"/>
      <c r="I300" s="141"/>
      <c r="J300" s="141"/>
    </row>
    <row r="301" spans="1:10" ht="15" thickBot="1" x14ac:dyDescent="0.35">
      <c r="A301" s="141"/>
      <c r="B301" s="202"/>
      <c r="C301" s="97"/>
      <c r="D301" s="141"/>
      <c r="E301" s="141"/>
      <c r="F301" s="141"/>
      <c r="G301" s="139"/>
      <c r="H301" s="141"/>
      <c r="I301" s="141"/>
      <c r="J301" s="141"/>
    </row>
    <row r="302" spans="1:10" ht="15" thickBot="1" x14ac:dyDescent="0.35">
      <c r="A302" s="141"/>
      <c r="B302" s="202"/>
      <c r="C302" s="97"/>
      <c r="D302" s="141"/>
      <c r="E302" s="141"/>
      <c r="F302" s="141"/>
      <c r="G302" s="336"/>
      <c r="H302" s="141"/>
      <c r="I302" s="141"/>
      <c r="J302" s="141"/>
    </row>
    <row r="303" spans="1:10" ht="15" thickBot="1" x14ac:dyDescent="0.35">
      <c r="A303" s="141"/>
      <c r="B303" s="202"/>
      <c r="C303" s="97"/>
      <c r="D303" s="141"/>
      <c r="E303" s="141"/>
      <c r="F303" s="141"/>
      <c r="G303" s="139"/>
      <c r="H303" s="141"/>
      <c r="I303" s="141"/>
      <c r="J303" s="141"/>
    </row>
    <row r="304" spans="1:10" ht="15" thickBot="1" x14ac:dyDescent="0.35">
      <c r="A304" s="141"/>
      <c r="B304" s="202"/>
      <c r="C304" s="97"/>
      <c r="D304" s="141"/>
      <c r="E304" s="141"/>
      <c r="F304" s="141"/>
      <c r="G304" s="336"/>
      <c r="H304" s="141"/>
      <c r="I304" s="141"/>
      <c r="J304" s="141"/>
    </row>
    <row r="305" spans="1:10" ht="15" thickBot="1" x14ac:dyDescent="0.35">
      <c r="A305" s="141"/>
      <c r="B305" s="202"/>
      <c r="C305" s="97"/>
      <c r="D305" s="141"/>
      <c r="E305" s="141"/>
      <c r="F305" s="141"/>
      <c r="G305" s="139"/>
      <c r="H305" s="141"/>
      <c r="I305" s="141"/>
      <c r="J305" s="141"/>
    </row>
    <row r="306" spans="1:10" ht="15" thickBot="1" x14ac:dyDescent="0.35">
      <c r="A306" s="141"/>
      <c r="B306" s="202"/>
      <c r="C306" s="97"/>
      <c r="D306" s="141"/>
      <c r="E306" s="141"/>
      <c r="F306" s="141"/>
      <c r="G306" s="336"/>
      <c r="H306" s="141"/>
      <c r="I306" s="141"/>
      <c r="J306" s="141"/>
    </row>
    <row r="307" spans="1:10" ht="15" thickBot="1" x14ac:dyDescent="0.35">
      <c r="A307" s="141"/>
      <c r="B307" s="202"/>
      <c r="C307" s="97"/>
      <c r="D307" s="141"/>
      <c r="E307" s="141"/>
      <c r="F307" s="141"/>
      <c r="G307" s="139"/>
      <c r="H307" s="141"/>
      <c r="I307" s="141"/>
      <c r="J307" s="141"/>
    </row>
    <row r="308" spans="1:10" ht="15" thickBot="1" x14ac:dyDescent="0.35">
      <c r="A308" s="141"/>
      <c r="B308" s="202"/>
      <c r="C308" s="97"/>
      <c r="D308" s="141"/>
      <c r="E308" s="141"/>
      <c r="F308" s="141"/>
      <c r="G308" s="336"/>
      <c r="H308" s="141"/>
      <c r="I308" s="141"/>
      <c r="J308" s="141"/>
    </row>
    <row r="309" spans="1:10" ht="15" thickBot="1" x14ac:dyDescent="0.35">
      <c r="A309" s="141"/>
      <c r="B309" s="202"/>
      <c r="C309" s="97"/>
      <c r="D309" s="141"/>
      <c r="E309" s="141"/>
      <c r="F309" s="141"/>
      <c r="G309" s="139"/>
      <c r="H309" s="141"/>
      <c r="I309" s="141"/>
      <c r="J309" s="141"/>
    </row>
    <row r="310" spans="1:10" ht="15" thickBot="1" x14ac:dyDescent="0.35">
      <c r="A310" s="141"/>
      <c r="B310" s="202"/>
      <c r="C310" s="97"/>
      <c r="D310" s="141"/>
      <c r="E310" s="141"/>
      <c r="F310" s="141"/>
      <c r="G310" s="336"/>
      <c r="H310" s="141"/>
      <c r="I310" s="141"/>
      <c r="J310" s="141"/>
    </row>
    <row r="311" spans="1:10" ht="15" thickBot="1" x14ac:dyDescent="0.35">
      <c r="A311" s="141"/>
      <c r="B311" s="202"/>
      <c r="C311" s="97"/>
      <c r="D311" s="141"/>
      <c r="E311" s="141"/>
      <c r="F311" s="141"/>
      <c r="G311" s="139"/>
      <c r="H311" s="141"/>
      <c r="I311" s="141"/>
      <c r="J311" s="141"/>
    </row>
    <row r="312" spans="1:10" ht="15" thickBot="1" x14ac:dyDescent="0.35">
      <c r="A312" s="141"/>
      <c r="B312" s="202"/>
      <c r="C312" s="97"/>
      <c r="D312" s="141"/>
      <c r="E312" s="141"/>
      <c r="F312" s="141"/>
      <c r="G312" s="336"/>
      <c r="H312" s="141"/>
      <c r="I312" s="141"/>
      <c r="J312" s="141"/>
    </row>
    <row r="313" spans="1:10" ht="15" thickBot="1" x14ac:dyDescent="0.35">
      <c r="A313" s="141"/>
      <c r="B313" s="202"/>
      <c r="C313" s="97"/>
      <c r="D313" s="141"/>
      <c r="E313" s="141"/>
      <c r="F313" s="141"/>
      <c r="G313" s="139"/>
      <c r="H313" s="141"/>
      <c r="I313" s="141"/>
      <c r="J313" s="141"/>
    </row>
    <row r="314" spans="1:10" ht="15" thickBot="1" x14ac:dyDescent="0.35">
      <c r="A314" s="141"/>
      <c r="B314" s="202"/>
      <c r="C314" s="97"/>
      <c r="D314" s="141"/>
      <c r="E314" s="141"/>
      <c r="F314" s="141"/>
      <c r="G314" s="336"/>
      <c r="H314" s="141"/>
      <c r="I314" s="141"/>
      <c r="J314" s="141"/>
    </row>
    <row r="315" spans="1:10" ht="15" thickBot="1" x14ac:dyDescent="0.35">
      <c r="A315" s="141"/>
      <c r="B315" s="202"/>
      <c r="C315" s="97"/>
      <c r="D315" s="141"/>
      <c r="E315" s="141"/>
      <c r="F315" s="141"/>
      <c r="G315" s="139"/>
      <c r="H315" s="141"/>
      <c r="I315" s="141"/>
      <c r="J315" s="141"/>
    </row>
    <row r="316" spans="1:10" ht="15" thickBot="1" x14ac:dyDescent="0.35">
      <c r="A316" s="141"/>
      <c r="B316" s="202"/>
      <c r="C316" s="97"/>
      <c r="D316" s="141"/>
      <c r="E316" s="141"/>
      <c r="F316" s="141"/>
      <c r="G316" s="336"/>
      <c r="H316" s="141"/>
      <c r="I316" s="141"/>
      <c r="J316" s="141"/>
    </row>
    <row r="317" spans="1:10" ht="15" thickBot="1" x14ac:dyDescent="0.35">
      <c r="A317" s="141"/>
      <c r="B317" s="202"/>
      <c r="C317" s="97"/>
      <c r="D317" s="141"/>
      <c r="E317" s="141"/>
      <c r="F317" s="141"/>
      <c r="G317" s="139"/>
      <c r="H317" s="141"/>
      <c r="I317" s="141"/>
      <c r="J317" s="141"/>
    </row>
    <row r="318" spans="1:10" ht="15" thickBot="1" x14ac:dyDescent="0.35">
      <c r="A318" s="141"/>
      <c r="B318" s="202"/>
      <c r="C318" s="97"/>
      <c r="D318" s="141"/>
      <c r="E318" s="141"/>
      <c r="F318" s="141"/>
      <c r="G318" s="336"/>
      <c r="H318" s="141"/>
      <c r="I318" s="141"/>
      <c r="J318" s="141"/>
    </row>
    <row r="319" spans="1:10" ht="15" thickBot="1" x14ac:dyDescent="0.35">
      <c r="A319" s="141"/>
      <c r="B319" s="202"/>
      <c r="C319" s="97"/>
      <c r="D319" s="141"/>
      <c r="E319" s="141"/>
      <c r="F319" s="141"/>
      <c r="G319" s="139"/>
      <c r="H319" s="141"/>
      <c r="I319" s="141"/>
      <c r="J319" s="141"/>
    </row>
    <row r="320" spans="1:10" ht="15" thickBot="1" x14ac:dyDescent="0.35">
      <c r="A320" s="141"/>
      <c r="B320" s="202"/>
      <c r="C320" s="97"/>
      <c r="D320" s="141"/>
      <c r="E320" s="141"/>
      <c r="F320" s="141"/>
      <c r="G320" s="336"/>
      <c r="H320" s="141"/>
      <c r="I320" s="141"/>
      <c r="J320" s="141"/>
    </row>
    <row r="321" spans="1:10" ht="15" thickBot="1" x14ac:dyDescent="0.35">
      <c r="A321" s="141"/>
      <c r="B321" s="202"/>
      <c r="C321" s="97"/>
      <c r="D321" s="141"/>
      <c r="E321" s="141"/>
      <c r="F321" s="141"/>
      <c r="G321" s="139"/>
      <c r="H321" s="141"/>
      <c r="I321" s="141"/>
      <c r="J321" s="141"/>
    </row>
    <row r="322" spans="1:10" ht="15" thickBot="1" x14ac:dyDescent="0.35">
      <c r="A322" s="141"/>
      <c r="B322" s="202"/>
      <c r="C322" s="97"/>
      <c r="D322" s="141"/>
      <c r="E322" s="141"/>
      <c r="F322" s="141"/>
      <c r="G322" s="336"/>
      <c r="H322" s="141"/>
      <c r="I322" s="141"/>
      <c r="J322" s="141"/>
    </row>
    <row r="323" spans="1:10" ht="15" thickBot="1" x14ac:dyDescent="0.35">
      <c r="A323" s="141"/>
      <c r="B323" s="202"/>
      <c r="C323" s="97"/>
      <c r="D323" s="141"/>
      <c r="E323" s="141"/>
      <c r="F323" s="141"/>
      <c r="G323" s="139"/>
      <c r="H323" s="141"/>
      <c r="I323" s="141"/>
      <c r="J323" s="141"/>
    </row>
    <row r="324" spans="1:10" ht="15" thickBot="1" x14ac:dyDescent="0.35">
      <c r="A324" s="141"/>
      <c r="B324" s="202"/>
      <c r="C324" s="97"/>
      <c r="D324" s="141"/>
      <c r="E324" s="141"/>
      <c r="F324" s="141"/>
      <c r="G324" s="336"/>
      <c r="H324" s="141"/>
      <c r="I324" s="141"/>
      <c r="J324" s="141"/>
    </row>
    <row r="325" spans="1:10" ht="15" thickBot="1" x14ac:dyDescent="0.35">
      <c r="A325" s="141"/>
      <c r="B325" s="202"/>
      <c r="C325" s="97"/>
      <c r="D325" s="141"/>
      <c r="E325" s="141"/>
      <c r="F325" s="141"/>
      <c r="G325" s="139"/>
      <c r="H325" s="141"/>
      <c r="I325" s="141"/>
      <c r="J325" s="141"/>
    </row>
    <row r="326" spans="1:10" ht="15" thickBot="1" x14ac:dyDescent="0.35">
      <c r="A326" s="141"/>
      <c r="B326" s="202"/>
      <c r="C326" s="97"/>
      <c r="D326" s="141"/>
      <c r="E326" s="141"/>
      <c r="F326" s="141"/>
      <c r="G326" s="336"/>
      <c r="H326" s="141"/>
      <c r="I326" s="141"/>
      <c r="J326" s="141"/>
    </row>
    <row r="327" spans="1:10" ht="15" thickBot="1" x14ac:dyDescent="0.35">
      <c r="A327" s="141"/>
      <c r="B327" s="202"/>
      <c r="C327" s="97"/>
      <c r="D327" s="141"/>
      <c r="E327" s="141"/>
      <c r="F327" s="141"/>
      <c r="G327" s="139"/>
      <c r="H327" s="141"/>
      <c r="I327" s="141"/>
      <c r="J327" s="141"/>
    </row>
    <row r="328" spans="1:10" ht="15" thickBot="1" x14ac:dyDescent="0.35">
      <c r="A328" s="141"/>
      <c r="B328" s="202"/>
      <c r="C328" s="97"/>
      <c r="D328" s="141"/>
      <c r="E328" s="141"/>
      <c r="F328" s="141"/>
      <c r="G328" s="336"/>
      <c r="H328" s="141"/>
      <c r="I328" s="141"/>
      <c r="J328" s="141"/>
    </row>
    <row r="329" spans="1:10" ht="15" thickBot="1" x14ac:dyDescent="0.35">
      <c r="A329" s="141"/>
      <c r="B329" s="202"/>
      <c r="C329" s="97"/>
      <c r="D329" s="141"/>
      <c r="E329" s="141"/>
      <c r="F329" s="141"/>
      <c r="G329" s="139"/>
      <c r="H329" s="141"/>
      <c r="I329" s="141"/>
      <c r="J329" s="141"/>
    </row>
    <row r="330" spans="1:10" ht="15" thickBot="1" x14ac:dyDescent="0.35">
      <c r="A330" s="141"/>
      <c r="B330" s="202"/>
      <c r="C330" s="97"/>
      <c r="D330" s="141"/>
      <c r="E330" s="141"/>
      <c r="F330" s="141"/>
      <c r="G330" s="336"/>
      <c r="H330" s="141"/>
      <c r="I330" s="141"/>
      <c r="J330" s="141"/>
    </row>
    <row r="331" spans="1:10" ht="15" thickBot="1" x14ac:dyDescent="0.35">
      <c r="A331" s="141"/>
      <c r="B331" s="202"/>
      <c r="C331" s="97"/>
      <c r="D331" s="141"/>
      <c r="E331" s="141"/>
      <c r="F331" s="141"/>
      <c r="G331" s="139"/>
      <c r="H331" s="141"/>
      <c r="I331" s="141"/>
      <c r="J331" s="141"/>
    </row>
    <row r="332" spans="1:10" ht="15" thickBot="1" x14ac:dyDescent="0.35">
      <c r="A332" s="141"/>
      <c r="B332" s="202"/>
      <c r="C332" s="97"/>
      <c r="D332" s="141"/>
      <c r="E332" s="141"/>
      <c r="F332" s="141"/>
      <c r="G332" s="336"/>
      <c r="H332" s="141"/>
      <c r="I332" s="141"/>
      <c r="J332" s="141"/>
    </row>
    <row r="333" spans="1:10" ht="15" thickBot="1" x14ac:dyDescent="0.35">
      <c r="A333" s="141"/>
      <c r="B333" s="202"/>
      <c r="C333" s="97"/>
      <c r="D333" s="141"/>
      <c r="E333" s="141"/>
      <c r="F333" s="141"/>
      <c r="G333" s="139"/>
      <c r="H333" s="141"/>
      <c r="I333" s="141"/>
      <c r="J333" s="141"/>
    </row>
    <row r="334" spans="1:10" ht="15" thickBot="1" x14ac:dyDescent="0.35">
      <c r="A334" s="141"/>
      <c r="B334" s="141"/>
      <c r="C334" s="141"/>
      <c r="D334" s="141"/>
      <c r="E334" s="141"/>
      <c r="F334" s="141"/>
      <c r="G334" s="336"/>
      <c r="H334" s="141"/>
      <c r="I334" s="141"/>
      <c r="J334" s="141"/>
    </row>
    <row r="335" spans="1:10" ht="15" thickBot="1" x14ac:dyDescent="0.35">
      <c r="A335" s="141"/>
      <c r="B335" s="141"/>
      <c r="C335" s="141"/>
      <c r="D335" s="141"/>
      <c r="E335" s="141"/>
      <c r="F335" s="141"/>
      <c r="G335" s="139"/>
      <c r="H335" s="141"/>
      <c r="I335" s="141"/>
      <c r="J335" s="141"/>
    </row>
    <row r="336" spans="1:10" ht="15" thickBot="1" x14ac:dyDescent="0.35">
      <c r="A336" s="141"/>
      <c r="B336" s="141"/>
      <c r="C336" s="141"/>
      <c r="D336" s="141"/>
      <c r="E336" s="141"/>
      <c r="F336" s="141"/>
      <c r="G336" s="336"/>
      <c r="H336" s="141"/>
      <c r="I336" s="141"/>
      <c r="J336" s="141"/>
    </row>
    <row r="337" spans="1:10" ht="15" thickBot="1" x14ac:dyDescent="0.35">
      <c r="A337" s="141"/>
      <c r="B337" s="141"/>
      <c r="C337" s="141"/>
      <c r="D337" s="141"/>
      <c r="E337" s="141"/>
      <c r="F337" s="141"/>
      <c r="G337" s="139"/>
      <c r="H337" s="141"/>
      <c r="I337" s="141"/>
      <c r="J337" s="141"/>
    </row>
    <row r="338" spans="1:10" ht="15" thickBot="1" x14ac:dyDescent="0.35">
      <c r="A338" s="141"/>
      <c r="B338" s="141"/>
      <c r="C338" s="141"/>
      <c r="D338" s="141"/>
      <c r="E338" s="141"/>
      <c r="F338" s="141"/>
      <c r="G338" s="336"/>
      <c r="H338" s="141"/>
      <c r="I338" s="141"/>
      <c r="J338" s="141"/>
    </row>
    <row r="339" spans="1:10" ht="15" thickBot="1" x14ac:dyDescent="0.35">
      <c r="A339" s="141"/>
      <c r="B339" s="141"/>
      <c r="C339" s="141"/>
      <c r="D339" s="141"/>
      <c r="E339" s="141"/>
      <c r="F339" s="141"/>
      <c r="G339" s="139"/>
      <c r="H339" s="141"/>
      <c r="I339" s="141"/>
      <c r="J339" s="141"/>
    </row>
    <row r="340" spans="1:10" ht="15" thickBot="1" x14ac:dyDescent="0.35">
      <c r="A340" s="141"/>
      <c r="B340" s="141"/>
      <c r="C340" s="141"/>
      <c r="D340" s="141"/>
      <c r="E340" s="141"/>
      <c r="F340" s="141"/>
      <c r="G340" s="336"/>
      <c r="H340" s="141"/>
      <c r="I340" s="141"/>
      <c r="J340" s="141"/>
    </row>
    <row r="341" spans="1:10" ht="15" thickBot="1" x14ac:dyDescent="0.35">
      <c r="A341" s="141"/>
      <c r="B341" s="141"/>
      <c r="C341" s="141"/>
      <c r="D341" s="141"/>
      <c r="E341" s="141"/>
      <c r="F341" s="141"/>
      <c r="G341" s="139"/>
      <c r="H341" s="141"/>
      <c r="I341" s="141"/>
      <c r="J341" s="141"/>
    </row>
    <row r="342" spans="1:10" ht="15" thickBot="1" x14ac:dyDescent="0.35">
      <c r="A342" s="141"/>
      <c r="B342" s="141"/>
      <c r="C342" s="141"/>
      <c r="D342" s="141"/>
      <c r="E342" s="141"/>
      <c r="F342" s="141"/>
      <c r="G342" s="336"/>
      <c r="H342" s="141"/>
      <c r="I342" s="141"/>
      <c r="J342" s="141"/>
    </row>
    <row r="343" spans="1:10" ht="15" thickBot="1" x14ac:dyDescent="0.35">
      <c r="A343" s="141"/>
      <c r="B343" s="141"/>
      <c r="C343" s="141"/>
      <c r="D343" s="141"/>
      <c r="E343" s="141"/>
      <c r="F343" s="141"/>
      <c r="G343" s="139"/>
      <c r="H343" s="141"/>
      <c r="I343" s="141"/>
      <c r="J343" s="141"/>
    </row>
    <row r="344" spans="1:10" ht="15" thickBot="1" x14ac:dyDescent="0.35">
      <c r="A344" s="141"/>
      <c r="B344" s="141"/>
      <c r="C344" s="141"/>
      <c r="D344" s="141"/>
      <c r="E344" s="141"/>
      <c r="F344" s="141"/>
      <c r="G344" s="336"/>
      <c r="H344" s="141"/>
      <c r="I344" s="141"/>
      <c r="J344" s="141"/>
    </row>
    <row r="345" spans="1:10" ht="15" thickBot="1" x14ac:dyDescent="0.35">
      <c r="A345" s="141"/>
      <c r="B345" s="141"/>
      <c r="C345" s="141"/>
      <c r="D345" s="141"/>
      <c r="E345" s="141"/>
      <c r="F345" s="141"/>
      <c r="G345" s="139"/>
      <c r="H345" s="141"/>
      <c r="I345" s="141"/>
      <c r="J345" s="141"/>
    </row>
    <row r="346" spans="1:10" ht="15" thickBot="1" x14ac:dyDescent="0.35">
      <c r="A346" s="141"/>
      <c r="B346" s="141"/>
      <c r="C346" s="141"/>
      <c r="D346" s="141"/>
      <c r="E346" s="141"/>
      <c r="F346" s="141"/>
      <c r="G346" s="336"/>
      <c r="H346" s="141"/>
      <c r="I346" s="141"/>
      <c r="J346" s="141"/>
    </row>
    <row r="347" spans="1:10" ht="15" thickBot="1" x14ac:dyDescent="0.35">
      <c r="A347" s="141"/>
      <c r="B347" s="141"/>
      <c r="C347" s="141"/>
      <c r="D347" s="141"/>
      <c r="E347" s="141"/>
      <c r="F347" s="141"/>
      <c r="G347" s="139"/>
      <c r="H347" s="141"/>
      <c r="I347" s="141"/>
      <c r="J347" s="141"/>
    </row>
    <row r="348" spans="1:10" ht="15" thickBot="1" x14ac:dyDescent="0.35">
      <c r="A348" s="141"/>
      <c r="B348" s="141"/>
      <c r="C348" s="141"/>
      <c r="D348" s="141"/>
      <c r="E348" s="141"/>
      <c r="F348" s="141"/>
      <c r="G348" s="336"/>
      <c r="H348" s="141"/>
      <c r="I348" s="141"/>
      <c r="J348" s="141"/>
    </row>
    <row r="349" spans="1:10" ht="15" thickBot="1" x14ac:dyDescent="0.35">
      <c r="A349" s="141"/>
      <c r="B349" s="141"/>
      <c r="C349" s="141"/>
      <c r="D349" s="141"/>
      <c r="E349" s="141"/>
      <c r="F349" s="141"/>
      <c r="G349" s="139"/>
      <c r="H349" s="141"/>
      <c r="I349" s="141"/>
      <c r="J349" s="141"/>
    </row>
    <row r="350" spans="1:10" ht="15" thickBot="1" x14ac:dyDescent="0.35">
      <c r="A350" s="141"/>
      <c r="B350" s="141"/>
      <c r="C350" s="141"/>
      <c r="D350" s="141"/>
      <c r="E350" s="141"/>
      <c r="F350" s="141"/>
      <c r="G350" s="336"/>
      <c r="H350" s="141"/>
      <c r="I350" s="141"/>
      <c r="J350" s="141"/>
    </row>
    <row r="351" spans="1:10" ht="15" thickBot="1" x14ac:dyDescent="0.35">
      <c r="A351" s="141"/>
      <c r="B351" s="141"/>
      <c r="C351" s="141"/>
      <c r="D351" s="141"/>
      <c r="E351" s="141"/>
      <c r="F351" s="141"/>
      <c r="G351" s="139"/>
      <c r="H351" s="141"/>
      <c r="I351" s="141"/>
      <c r="J351" s="141"/>
    </row>
    <row r="352" spans="1:10" ht="15" thickBot="1" x14ac:dyDescent="0.35">
      <c r="A352" s="141"/>
      <c r="B352" s="141"/>
      <c r="C352" s="141"/>
      <c r="D352" s="141"/>
      <c r="E352" s="141"/>
      <c r="F352" s="141"/>
      <c r="G352" s="336"/>
      <c r="H352" s="141"/>
      <c r="I352" s="141"/>
      <c r="J352" s="141"/>
    </row>
    <row r="353" spans="1:10" ht="15" thickBot="1" x14ac:dyDescent="0.35">
      <c r="A353" s="141"/>
      <c r="B353" s="141"/>
      <c r="C353" s="141"/>
      <c r="D353" s="141"/>
      <c r="E353" s="141"/>
      <c r="F353" s="141"/>
      <c r="G353" s="139"/>
      <c r="H353" s="141"/>
      <c r="I353" s="141"/>
      <c r="J353" s="141"/>
    </row>
    <row r="354" spans="1:10" ht="15" thickBot="1" x14ac:dyDescent="0.35">
      <c r="A354" s="141"/>
      <c r="B354" s="141"/>
      <c r="C354" s="141"/>
      <c r="D354" s="141"/>
      <c r="E354" s="141"/>
      <c r="F354" s="141"/>
      <c r="G354" s="336"/>
      <c r="H354" s="141"/>
      <c r="I354" s="141"/>
      <c r="J354" s="141"/>
    </row>
    <row r="355" spans="1:10" ht="15" thickBot="1" x14ac:dyDescent="0.35">
      <c r="A355" s="141"/>
      <c r="B355" s="141"/>
      <c r="C355" s="141"/>
      <c r="D355" s="141"/>
      <c r="E355" s="141"/>
      <c r="F355" s="141"/>
      <c r="G355" s="139"/>
      <c r="H355" s="141"/>
      <c r="I355" s="141"/>
      <c r="J355" s="141"/>
    </row>
    <row r="356" spans="1:10" ht="15" thickBot="1" x14ac:dyDescent="0.35">
      <c r="A356" s="141"/>
      <c r="B356" s="141"/>
      <c r="C356" s="141"/>
      <c r="D356" s="141"/>
      <c r="E356" s="141"/>
      <c r="F356" s="141"/>
      <c r="G356" s="336"/>
      <c r="H356" s="141"/>
      <c r="I356" s="141"/>
      <c r="J356" s="141"/>
    </row>
    <row r="357" spans="1:10" ht="15" thickBot="1" x14ac:dyDescent="0.35">
      <c r="A357" s="141"/>
      <c r="B357" s="141"/>
      <c r="C357" s="141"/>
      <c r="D357" s="141"/>
      <c r="E357" s="141"/>
      <c r="F357" s="141"/>
      <c r="G357" s="139"/>
      <c r="H357" s="141"/>
      <c r="I357" s="141"/>
      <c r="J357" s="141"/>
    </row>
    <row r="358" spans="1:10" ht="15" thickBot="1" x14ac:dyDescent="0.35">
      <c r="A358" s="141"/>
      <c r="B358" s="141"/>
      <c r="C358" s="141"/>
      <c r="D358" s="141"/>
      <c r="E358" s="141"/>
      <c r="F358" s="141"/>
      <c r="G358" s="336"/>
      <c r="H358" s="141"/>
      <c r="I358" s="141"/>
      <c r="J358" s="141"/>
    </row>
    <row r="359" spans="1:10" ht="15" thickBot="1" x14ac:dyDescent="0.35">
      <c r="A359" s="141"/>
      <c r="B359" s="141"/>
      <c r="C359" s="141"/>
      <c r="D359" s="141"/>
      <c r="E359" s="141"/>
      <c r="F359" s="141"/>
      <c r="G359" s="139"/>
      <c r="H359" s="141"/>
      <c r="I359" s="141"/>
      <c r="J359" s="141"/>
    </row>
    <row r="360" spans="1:10" ht="15" thickBot="1" x14ac:dyDescent="0.35">
      <c r="A360" s="141"/>
      <c r="B360" s="141"/>
      <c r="C360" s="141"/>
      <c r="D360" s="141"/>
      <c r="E360" s="141"/>
      <c r="F360" s="141"/>
      <c r="G360" s="336"/>
      <c r="H360" s="141"/>
      <c r="I360" s="141"/>
      <c r="J360" s="141"/>
    </row>
    <row r="361" spans="1:10" ht="15" thickBot="1" x14ac:dyDescent="0.35">
      <c r="A361" s="141"/>
      <c r="B361" s="141"/>
      <c r="C361" s="141"/>
      <c r="D361" s="141"/>
      <c r="E361" s="141"/>
      <c r="F361" s="141"/>
      <c r="G361" s="139"/>
      <c r="H361" s="141"/>
      <c r="I361" s="141"/>
      <c r="J361" s="141"/>
    </row>
    <row r="362" spans="1:10" ht="15" thickBot="1" x14ac:dyDescent="0.35">
      <c r="A362" s="141"/>
      <c r="B362" s="141"/>
      <c r="C362" s="141"/>
      <c r="D362" s="141"/>
      <c r="E362" s="141"/>
      <c r="F362" s="141"/>
      <c r="G362" s="336"/>
      <c r="H362" s="141"/>
      <c r="I362" s="141"/>
      <c r="J362" s="141"/>
    </row>
    <row r="363" spans="1:10" ht="15" thickBot="1" x14ac:dyDescent="0.35">
      <c r="A363" s="141"/>
      <c r="B363" s="141"/>
      <c r="C363" s="141"/>
      <c r="D363" s="141"/>
      <c r="E363" s="141"/>
      <c r="F363" s="141"/>
      <c r="G363" s="139"/>
      <c r="H363" s="141"/>
      <c r="I363" s="141"/>
      <c r="J363" s="141"/>
    </row>
    <row r="364" spans="1:10" ht="15" thickBot="1" x14ac:dyDescent="0.35">
      <c r="A364" s="141"/>
      <c r="B364" s="141"/>
      <c r="C364" s="141"/>
      <c r="D364" s="141"/>
      <c r="E364" s="141"/>
      <c r="F364" s="141"/>
      <c r="G364" s="336"/>
      <c r="H364" s="141"/>
      <c r="I364" s="141"/>
      <c r="J364" s="141"/>
    </row>
    <row r="365" spans="1:10" ht="15" thickBot="1" x14ac:dyDescent="0.35">
      <c r="A365" s="141"/>
      <c r="B365" s="141"/>
      <c r="C365" s="141"/>
      <c r="D365" s="141"/>
      <c r="E365" s="141"/>
      <c r="F365" s="141"/>
      <c r="G365" s="139"/>
      <c r="H365" s="141"/>
      <c r="I365" s="141"/>
      <c r="J365" s="141"/>
    </row>
    <row r="366" spans="1:10" ht="15" thickBot="1" x14ac:dyDescent="0.35">
      <c r="A366" s="141"/>
      <c r="B366" s="141"/>
      <c r="C366" s="141"/>
      <c r="D366" s="141"/>
      <c r="E366" s="141"/>
      <c r="F366" s="141"/>
      <c r="G366" s="336"/>
      <c r="H366" s="141"/>
      <c r="I366" s="141"/>
      <c r="J366" s="141"/>
    </row>
    <row r="367" spans="1:10" ht="15" thickBot="1" x14ac:dyDescent="0.35">
      <c r="A367" s="141"/>
      <c r="B367" s="141"/>
      <c r="C367" s="141"/>
      <c r="D367" s="141"/>
      <c r="E367" s="141"/>
      <c r="F367" s="141"/>
      <c r="G367" s="139"/>
      <c r="H367" s="141"/>
      <c r="I367" s="141"/>
      <c r="J367" s="141"/>
    </row>
    <row r="368" spans="1:10" ht="15" thickBot="1" x14ac:dyDescent="0.35">
      <c r="A368" s="141"/>
      <c r="B368" s="141"/>
      <c r="C368" s="141"/>
      <c r="D368" s="141"/>
      <c r="E368" s="141"/>
      <c r="F368" s="141"/>
      <c r="G368" s="336"/>
      <c r="H368" s="141"/>
      <c r="I368" s="141"/>
      <c r="J368" s="141"/>
    </row>
    <row r="369" spans="1:10" ht="15" thickBot="1" x14ac:dyDescent="0.35">
      <c r="A369" s="141"/>
      <c r="B369" s="141"/>
      <c r="C369" s="141"/>
      <c r="D369" s="141"/>
      <c r="E369" s="141"/>
      <c r="F369" s="141"/>
      <c r="G369" s="139"/>
      <c r="H369" s="141"/>
      <c r="I369" s="141"/>
      <c r="J369" s="141"/>
    </row>
    <row r="370" spans="1:10" ht="15" thickBot="1" x14ac:dyDescent="0.35">
      <c r="A370" s="141"/>
      <c r="B370" s="141"/>
      <c r="C370" s="141"/>
      <c r="D370" s="141"/>
      <c r="E370" s="141"/>
      <c r="F370" s="141"/>
      <c r="G370" s="336"/>
      <c r="H370" s="141"/>
      <c r="I370" s="141"/>
      <c r="J370" s="141"/>
    </row>
    <row r="371" spans="1:10" ht="15" thickBot="1" x14ac:dyDescent="0.35">
      <c r="A371" s="141"/>
      <c r="B371" s="141"/>
      <c r="C371" s="141"/>
      <c r="D371" s="141"/>
      <c r="E371" s="141"/>
      <c r="F371" s="141"/>
      <c r="G371" s="139"/>
      <c r="H371" s="141"/>
      <c r="I371" s="141"/>
      <c r="J371" s="141"/>
    </row>
    <row r="372" spans="1:10" ht="15" thickBot="1" x14ac:dyDescent="0.35">
      <c r="A372" s="141"/>
      <c r="B372" s="141"/>
      <c r="C372" s="141"/>
      <c r="D372" s="141"/>
      <c r="E372" s="141"/>
      <c r="F372" s="141"/>
      <c r="G372" s="336"/>
      <c r="H372" s="141"/>
      <c r="I372" s="141"/>
      <c r="J372" s="141"/>
    </row>
    <row r="373" spans="1:10" ht="15" thickBot="1" x14ac:dyDescent="0.35">
      <c r="A373" s="141"/>
      <c r="B373" s="141"/>
      <c r="C373" s="141"/>
      <c r="D373" s="141"/>
      <c r="E373" s="141"/>
      <c r="F373" s="141"/>
      <c r="G373" s="139"/>
      <c r="H373" s="141"/>
      <c r="I373" s="141"/>
      <c r="J373" s="141"/>
    </row>
    <row r="374" spans="1:10" ht="15" thickBot="1" x14ac:dyDescent="0.35">
      <c r="A374" s="141"/>
      <c r="B374" s="141"/>
      <c r="C374" s="141"/>
      <c r="D374" s="141"/>
      <c r="E374" s="141"/>
      <c r="F374" s="141"/>
      <c r="G374" s="336"/>
      <c r="H374" s="141"/>
      <c r="I374" s="141"/>
      <c r="J374" s="141"/>
    </row>
    <row r="375" spans="1:10" ht="15" thickBot="1" x14ac:dyDescent="0.35">
      <c r="A375" s="141"/>
      <c r="B375" s="141"/>
      <c r="C375" s="141"/>
      <c r="D375" s="141"/>
      <c r="E375" s="141"/>
      <c r="F375" s="141"/>
      <c r="G375" s="139"/>
      <c r="H375" s="141"/>
      <c r="I375" s="141"/>
      <c r="J375" s="141"/>
    </row>
    <row r="376" spans="1:10" ht="15" thickBot="1" x14ac:dyDescent="0.35">
      <c r="A376" s="141"/>
      <c r="B376" s="141"/>
      <c r="C376" s="141"/>
      <c r="D376" s="141"/>
      <c r="E376" s="141"/>
      <c r="F376" s="141"/>
      <c r="G376" s="336"/>
      <c r="H376" s="141"/>
      <c r="I376" s="141"/>
      <c r="J376" s="141"/>
    </row>
    <row r="377" spans="1:10" ht="15" thickBot="1" x14ac:dyDescent="0.35">
      <c r="A377" s="141"/>
      <c r="B377" s="141"/>
      <c r="C377" s="141"/>
      <c r="D377" s="141"/>
      <c r="E377" s="141"/>
      <c r="F377" s="141"/>
      <c r="G377" s="139"/>
      <c r="H377" s="141"/>
      <c r="I377" s="141"/>
      <c r="J377" s="141"/>
    </row>
    <row r="378" spans="1:10" ht="15" thickBot="1" x14ac:dyDescent="0.35">
      <c r="A378" s="141"/>
      <c r="B378" s="141"/>
      <c r="C378" s="141"/>
      <c r="D378" s="141"/>
      <c r="E378" s="141"/>
      <c r="F378" s="141"/>
      <c r="G378" s="336"/>
      <c r="H378" s="141"/>
      <c r="I378" s="141"/>
      <c r="J378" s="141"/>
    </row>
    <row r="379" spans="1:10" ht="15" thickBot="1" x14ac:dyDescent="0.35">
      <c r="A379" s="141"/>
      <c r="B379" s="141"/>
      <c r="C379" s="141"/>
      <c r="D379" s="141"/>
      <c r="E379" s="141"/>
      <c r="F379" s="141"/>
      <c r="G379" s="139"/>
      <c r="H379" s="141"/>
      <c r="I379" s="141"/>
      <c r="J379" s="141"/>
    </row>
    <row r="380" spans="1:10" ht="15" thickBot="1" x14ac:dyDescent="0.35">
      <c r="A380" s="141"/>
      <c r="B380" s="141"/>
      <c r="C380" s="141"/>
      <c r="D380" s="141"/>
      <c r="E380" s="141"/>
      <c r="F380" s="141"/>
      <c r="G380" s="336"/>
      <c r="H380" s="141"/>
      <c r="I380" s="141"/>
      <c r="J380" s="141"/>
    </row>
    <row r="381" spans="1:10" ht="15" thickBot="1" x14ac:dyDescent="0.35">
      <c r="A381" s="141"/>
      <c r="B381" s="141"/>
      <c r="C381" s="141"/>
      <c r="D381" s="141"/>
      <c r="E381" s="141"/>
      <c r="F381" s="141"/>
      <c r="G381" s="139"/>
      <c r="H381" s="141"/>
      <c r="I381" s="141"/>
      <c r="J381" s="141"/>
    </row>
    <row r="382" spans="1:10" ht="15" thickBot="1" x14ac:dyDescent="0.35">
      <c r="A382" s="141"/>
      <c r="B382" s="141"/>
      <c r="C382" s="141"/>
      <c r="D382" s="141"/>
      <c r="E382" s="141"/>
      <c r="F382" s="141"/>
      <c r="G382" s="336"/>
      <c r="H382" s="141"/>
      <c r="I382" s="141"/>
      <c r="J382" s="141"/>
    </row>
    <row r="383" spans="1:10" ht="15" thickBot="1" x14ac:dyDescent="0.35">
      <c r="A383" s="141"/>
      <c r="B383" s="141"/>
      <c r="C383" s="141"/>
      <c r="D383" s="141"/>
      <c r="E383" s="141"/>
      <c r="F383" s="141"/>
      <c r="G383" s="139"/>
      <c r="H383" s="141"/>
      <c r="I383" s="141"/>
      <c r="J383" s="141"/>
    </row>
    <row r="384" spans="1:10" ht="15" thickBot="1" x14ac:dyDescent="0.35">
      <c r="A384" s="141"/>
      <c r="B384" s="141"/>
      <c r="C384" s="141"/>
      <c r="D384" s="141"/>
      <c r="E384" s="141"/>
      <c r="F384" s="141"/>
      <c r="G384" s="336"/>
      <c r="H384" s="141"/>
      <c r="I384" s="141"/>
      <c r="J384" s="141"/>
    </row>
    <row r="385" spans="1:10" ht="15" thickBot="1" x14ac:dyDescent="0.35">
      <c r="A385" s="141"/>
      <c r="B385" s="141"/>
      <c r="C385" s="141"/>
      <c r="D385" s="141"/>
      <c r="E385" s="141"/>
      <c r="F385" s="141"/>
      <c r="G385" s="139"/>
      <c r="H385" s="141"/>
      <c r="I385" s="141"/>
      <c r="J385" s="141"/>
    </row>
    <row r="386" spans="1:10" ht="15" thickBot="1" x14ac:dyDescent="0.35">
      <c r="A386" s="141"/>
      <c r="B386" s="141"/>
      <c r="C386" s="141"/>
      <c r="D386" s="141"/>
      <c r="E386" s="141"/>
      <c r="F386" s="141"/>
      <c r="G386" s="141"/>
      <c r="H386" s="141"/>
      <c r="I386" s="141"/>
      <c r="J386" s="141"/>
    </row>
    <row r="387" spans="1:10" ht="15" thickBot="1" x14ac:dyDescent="0.35">
      <c r="A387" s="141"/>
      <c r="B387" s="141"/>
      <c r="C387" s="141"/>
      <c r="D387" s="141"/>
      <c r="E387" s="141"/>
      <c r="F387" s="141"/>
      <c r="G387" s="141"/>
      <c r="H387" s="141"/>
      <c r="I387" s="141"/>
      <c r="J387" s="141"/>
    </row>
    <row r="388" spans="1:10" ht="15" thickBot="1" x14ac:dyDescent="0.35">
      <c r="A388" s="141"/>
      <c r="B388" s="141"/>
      <c r="C388" s="141"/>
      <c r="D388" s="141"/>
      <c r="E388" s="141"/>
      <c r="F388" s="141"/>
      <c r="G388" s="141"/>
      <c r="H388" s="141"/>
      <c r="I388" s="141"/>
      <c r="J388" s="141"/>
    </row>
    <row r="389" spans="1:10" ht="15" thickBot="1" x14ac:dyDescent="0.35">
      <c r="A389" s="141"/>
      <c r="B389" s="141"/>
      <c r="C389" s="141"/>
      <c r="D389" s="141"/>
      <c r="E389" s="141"/>
      <c r="F389" s="141"/>
      <c r="G389" s="141"/>
      <c r="H389" s="141"/>
      <c r="I389" s="141"/>
      <c r="J389" s="141"/>
    </row>
    <row r="390" spans="1:10" ht="15" thickBot="1" x14ac:dyDescent="0.35">
      <c r="A390" s="141"/>
      <c r="B390" s="141"/>
      <c r="C390" s="141"/>
      <c r="D390" s="141"/>
      <c r="E390" s="141"/>
      <c r="F390" s="141"/>
      <c r="G390" s="141"/>
      <c r="H390" s="141"/>
      <c r="I390" s="141"/>
      <c r="J390" s="141"/>
    </row>
    <row r="391" spans="1:10" ht="15" thickBot="1" x14ac:dyDescent="0.35">
      <c r="A391" s="141"/>
      <c r="B391" s="141"/>
      <c r="C391" s="141"/>
      <c r="D391" s="141"/>
      <c r="E391" s="141"/>
      <c r="F391" s="141"/>
      <c r="G391" s="141"/>
      <c r="H391" s="141"/>
      <c r="I391" s="141"/>
      <c r="J391" s="141"/>
    </row>
    <row r="392" spans="1:10" ht="15" thickBot="1" x14ac:dyDescent="0.35">
      <c r="A392" s="141"/>
      <c r="B392" s="141"/>
      <c r="C392" s="141"/>
      <c r="D392" s="141"/>
      <c r="E392" s="141"/>
      <c r="F392" s="141"/>
      <c r="G392" s="141"/>
      <c r="H392" s="141"/>
      <c r="I392" s="141"/>
      <c r="J392" s="141"/>
    </row>
    <row r="393" spans="1:10" ht="15" thickBot="1" x14ac:dyDescent="0.35">
      <c r="A393" s="141"/>
      <c r="B393" s="141"/>
      <c r="C393" s="141"/>
      <c r="D393" s="141"/>
      <c r="E393" s="141"/>
      <c r="F393" s="141"/>
      <c r="G393" s="141"/>
      <c r="H393" s="141"/>
      <c r="I393" s="141"/>
      <c r="J393" s="141"/>
    </row>
    <row r="394" spans="1:10" ht="15" thickBot="1" x14ac:dyDescent="0.35">
      <c r="A394" s="141"/>
      <c r="B394" s="141"/>
      <c r="C394" s="141"/>
      <c r="D394" s="141"/>
      <c r="E394" s="141"/>
      <c r="F394" s="141"/>
      <c r="G394" s="141"/>
      <c r="H394" s="141"/>
      <c r="I394" s="141"/>
      <c r="J394" s="141"/>
    </row>
    <row r="395" spans="1:10" ht="15" thickBot="1" x14ac:dyDescent="0.35">
      <c r="A395" s="141"/>
      <c r="B395" s="141"/>
      <c r="C395" s="141"/>
      <c r="D395" s="141"/>
      <c r="E395" s="141"/>
      <c r="F395" s="141"/>
      <c r="G395" s="141"/>
      <c r="H395" s="141"/>
      <c r="I395" s="141"/>
      <c r="J395" s="141"/>
    </row>
    <row r="396" spans="1:10" ht="15" thickBot="1" x14ac:dyDescent="0.35">
      <c r="A396" s="141"/>
      <c r="B396" s="141"/>
      <c r="C396" s="141"/>
      <c r="D396" s="141"/>
      <c r="E396" s="141"/>
      <c r="F396" s="141"/>
      <c r="G396" s="141"/>
      <c r="H396" s="141"/>
      <c r="I396" s="141"/>
      <c r="J396" s="141"/>
    </row>
    <row r="397" spans="1:10" ht="15" thickBot="1" x14ac:dyDescent="0.35">
      <c r="A397" s="141"/>
      <c r="B397" s="141"/>
      <c r="C397" s="141"/>
      <c r="D397" s="141"/>
      <c r="E397" s="141"/>
      <c r="F397" s="141"/>
      <c r="G397" s="141"/>
      <c r="H397" s="141"/>
      <c r="I397" s="141"/>
      <c r="J397" s="141"/>
    </row>
    <row r="398" spans="1:10" ht="15" thickBot="1" x14ac:dyDescent="0.35">
      <c r="A398" s="141"/>
      <c r="B398" s="141"/>
      <c r="C398" s="141"/>
      <c r="D398" s="141"/>
      <c r="E398" s="141"/>
      <c r="F398" s="141"/>
      <c r="G398" s="141"/>
      <c r="H398" s="141"/>
      <c r="I398" s="141"/>
      <c r="J398" s="141"/>
    </row>
    <row r="399" spans="1:10" ht="15" thickBot="1" x14ac:dyDescent="0.35">
      <c r="A399" s="141"/>
      <c r="B399" s="141"/>
      <c r="C399" s="141"/>
      <c r="D399" s="141"/>
      <c r="E399" s="141"/>
      <c r="F399" s="141"/>
      <c r="G399" s="141"/>
      <c r="H399" s="141"/>
      <c r="I399" s="141"/>
      <c r="J399" s="141"/>
    </row>
    <row r="400" spans="1:10" ht="15" thickBot="1" x14ac:dyDescent="0.35">
      <c r="A400" s="141"/>
      <c r="B400" s="141"/>
      <c r="C400" s="141"/>
      <c r="D400" s="141"/>
      <c r="E400" s="141"/>
      <c r="F400" s="141"/>
      <c r="G400" s="141"/>
      <c r="H400" s="141"/>
      <c r="I400" s="141"/>
      <c r="J400" s="141"/>
    </row>
    <row r="401" spans="1:10" ht="15" thickBot="1" x14ac:dyDescent="0.35">
      <c r="A401" s="141"/>
      <c r="B401" s="141"/>
      <c r="C401" s="141"/>
      <c r="D401" s="141"/>
      <c r="E401" s="141"/>
      <c r="F401" s="141"/>
      <c r="G401" s="141"/>
      <c r="H401" s="141"/>
      <c r="I401" s="141"/>
      <c r="J401" s="141"/>
    </row>
    <row r="402" spans="1:10" ht="15" thickBot="1" x14ac:dyDescent="0.35">
      <c r="A402" s="141"/>
      <c r="B402" s="141"/>
      <c r="C402" s="141"/>
      <c r="D402" s="141"/>
      <c r="E402" s="141"/>
      <c r="F402" s="141"/>
      <c r="G402" s="141"/>
      <c r="H402" s="141"/>
      <c r="I402" s="141"/>
      <c r="J402" s="141"/>
    </row>
    <row r="403" spans="1:10" ht="15" thickBot="1" x14ac:dyDescent="0.35">
      <c r="A403" s="141"/>
      <c r="B403" s="141"/>
      <c r="C403" s="141"/>
      <c r="D403" s="141"/>
      <c r="E403" s="141"/>
      <c r="F403" s="141"/>
      <c r="G403" s="141"/>
      <c r="H403" s="141"/>
      <c r="I403" s="141"/>
      <c r="J403" s="141"/>
    </row>
    <row r="404" spans="1:10" ht="15" thickBot="1" x14ac:dyDescent="0.35">
      <c r="A404" s="141"/>
      <c r="B404" s="141"/>
      <c r="C404" s="141"/>
      <c r="D404" s="141"/>
      <c r="E404" s="141"/>
      <c r="F404" s="141"/>
      <c r="G404" s="141"/>
      <c r="H404" s="141"/>
      <c r="I404" s="141"/>
      <c r="J404" s="141"/>
    </row>
    <row r="405" spans="1:10" ht="15" thickBot="1" x14ac:dyDescent="0.35">
      <c r="A405" s="141"/>
      <c r="B405" s="141"/>
      <c r="C405" s="141"/>
      <c r="D405" s="141"/>
      <c r="E405" s="141"/>
      <c r="F405" s="141"/>
      <c r="G405" s="141"/>
      <c r="H405" s="141"/>
      <c r="I405" s="141"/>
      <c r="J405" s="141"/>
    </row>
    <row r="406" spans="1:10" ht="15" thickBot="1" x14ac:dyDescent="0.35">
      <c r="A406" s="141"/>
      <c r="B406" s="141"/>
      <c r="C406" s="141"/>
      <c r="D406" s="141"/>
      <c r="E406" s="141"/>
      <c r="F406" s="141"/>
      <c r="G406" s="141"/>
      <c r="H406" s="141"/>
      <c r="I406" s="141"/>
      <c r="J406" s="141"/>
    </row>
    <row r="407" spans="1:10" ht="15" thickBot="1" x14ac:dyDescent="0.35">
      <c r="A407" s="141"/>
      <c r="B407" s="141"/>
      <c r="C407" s="141"/>
      <c r="D407" s="141"/>
      <c r="E407" s="141"/>
      <c r="F407" s="141"/>
      <c r="G407" s="141"/>
      <c r="H407" s="141"/>
      <c r="I407" s="141"/>
      <c r="J407" s="141"/>
    </row>
    <row r="408" spans="1:10" ht="15" thickBot="1" x14ac:dyDescent="0.35">
      <c r="A408" s="141"/>
      <c r="B408" s="141"/>
      <c r="C408" s="141"/>
      <c r="D408" s="141"/>
      <c r="E408" s="141"/>
      <c r="F408" s="141"/>
      <c r="G408" s="141"/>
      <c r="H408" s="141"/>
      <c r="I408" s="141"/>
      <c r="J408" s="141"/>
    </row>
    <row r="409" spans="1:10" ht="15" thickBot="1" x14ac:dyDescent="0.35">
      <c r="A409" s="141"/>
      <c r="B409" s="141"/>
      <c r="C409" s="141"/>
      <c r="D409" s="141"/>
      <c r="E409" s="141"/>
      <c r="F409" s="141"/>
      <c r="G409" s="141"/>
      <c r="H409" s="141"/>
      <c r="I409" s="141"/>
      <c r="J409" s="141"/>
    </row>
    <row r="410" spans="1:10" ht="15" thickBot="1" x14ac:dyDescent="0.35">
      <c r="A410" s="141"/>
      <c r="B410" s="141"/>
      <c r="C410" s="141"/>
      <c r="D410" s="141"/>
      <c r="E410" s="141"/>
      <c r="F410" s="141"/>
      <c r="G410" s="141"/>
      <c r="H410" s="141"/>
      <c r="I410" s="141"/>
      <c r="J410" s="141"/>
    </row>
    <row r="411" spans="1:10" ht="15" thickBot="1" x14ac:dyDescent="0.35">
      <c r="A411" s="141"/>
      <c r="B411" s="141"/>
      <c r="C411" s="141"/>
      <c r="D411" s="141"/>
      <c r="E411" s="141"/>
      <c r="F411" s="141"/>
      <c r="G411" s="141"/>
      <c r="H411" s="141"/>
      <c r="I411" s="141"/>
      <c r="J411" s="141"/>
    </row>
    <row r="412" spans="1:10" ht="15" thickBot="1" x14ac:dyDescent="0.35">
      <c r="A412" s="141"/>
      <c r="B412" s="141"/>
      <c r="C412" s="141"/>
      <c r="D412" s="141"/>
      <c r="E412" s="141"/>
      <c r="F412" s="141"/>
      <c r="G412" s="141"/>
      <c r="H412" s="141"/>
      <c r="I412" s="141"/>
      <c r="J412" s="141"/>
    </row>
    <row r="413" spans="1:10" ht="15" thickBot="1" x14ac:dyDescent="0.35">
      <c r="A413" s="141"/>
      <c r="B413" s="141"/>
      <c r="C413" s="141"/>
      <c r="D413" s="141"/>
      <c r="E413" s="141"/>
      <c r="F413" s="141"/>
      <c r="G413" s="141"/>
      <c r="H413" s="141"/>
      <c r="I413" s="141"/>
      <c r="J413" s="141"/>
    </row>
    <row r="414" spans="1:10" ht="15" thickBot="1" x14ac:dyDescent="0.35">
      <c r="A414" s="141"/>
      <c r="B414" s="141"/>
      <c r="C414" s="141"/>
      <c r="D414" s="141"/>
      <c r="E414" s="141"/>
      <c r="F414" s="141"/>
      <c r="G414" s="141"/>
      <c r="H414" s="141"/>
      <c r="I414" s="141"/>
      <c r="J414" s="141"/>
    </row>
    <row r="415" spans="1:10" ht="15" thickBot="1" x14ac:dyDescent="0.35">
      <c r="A415" s="141"/>
      <c r="B415" s="141"/>
      <c r="C415" s="141"/>
      <c r="D415" s="141"/>
      <c r="E415" s="141"/>
      <c r="F415" s="141"/>
      <c r="G415" s="141"/>
      <c r="H415" s="141"/>
      <c r="I415" s="141"/>
      <c r="J415" s="141"/>
    </row>
    <row r="416" spans="1:10" ht="15" thickBot="1" x14ac:dyDescent="0.35">
      <c r="A416" s="141"/>
      <c r="B416" s="141"/>
      <c r="C416" s="141"/>
      <c r="D416" s="141"/>
      <c r="E416" s="141"/>
      <c r="F416" s="141"/>
      <c r="G416" s="141"/>
      <c r="H416" s="141"/>
      <c r="I416" s="141"/>
      <c r="J416" s="141"/>
    </row>
    <row r="417" spans="1:10" ht="15" thickBot="1" x14ac:dyDescent="0.35">
      <c r="A417" s="141"/>
      <c r="B417" s="141"/>
      <c r="C417" s="141"/>
      <c r="D417" s="141"/>
      <c r="E417" s="141"/>
      <c r="F417" s="141"/>
      <c r="G417" s="141"/>
      <c r="H417" s="141"/>
      <c r="I417" s="141"/>
      <c r="J417" s="141"/>
    </row>
    <row r="418" spans="1:10" ht="15" thickBot="1" x14ac:dyDescent="0.35">
      <c r="A418" s="141"/>
      <c r="B418" s="141"/>
      <c r="C418" s="141"/>
      <c r="D418" s="141"/>
      <c r="E418" s="141"/>
      <c r="F418" s="141"/>
      <c r="G418" s="141"/>
      <c r="H418" s="141"/>
      <c r="I418" s="141"/>
      <c r="J418" s="141"/>
    </row>
    <row r="419" spans="1:10" ht="15" thickBot="1" x14ac:dyDescent="0.35">
      <c r="A419" s="141"/>
      <c r="B419" s="141"/>
      <c r="C419" s="141"/>
      <c r="D419" s="141"/>
      <c r="E419" s="141"/>
      <c r="F419" s="141"/>
      <c r="G419" s="141"/>
      <c r="H419" s="141"/>
      <c r="I419" s="141"/>
      <c r="J419" s="141"/>
    </row>
    <row r="420" spans="1:10" ht="15" thickBot="1" x14ac:dyDescent="0.35">
      <c r="A420" s="141"/>
      <c r="B420" s="141"/>
      <c r="C420" s="141"/>
      <c r="D420" s="141"/>
      <c r="E420" s="141"/>
      <c r="F420" s="141"/>
      <c r="G420" s="141"/>
      <c r="H420" s="141"/>
      <c r="I420" s="141"/>
      <c r="J420" s="141"/>
    </row>
    <row r="421" spans="1:10" ht="15" thickBot="1" x14ac:dyDescent="0.35">
      <c r="A421" s="141"/>
      <c r="B421" s="141"/>
      <c r="C421" s="141"/>
      <c r="D421" s="141"/>
      <c r="E421" s="141"/>
      <c r="F421" s="141"/>
      <c r="G421" s="141"/>
      <c r="H421" s="141"/>
      <c r="I421" s="141"/>
      <c r="J421" s="141"/>
    </row>
    <row r="422" spans="1:10" ht="15" thickBot="1" x14ac:dyDescent="0.35">
      <c r="A422" s="141"/>
      <c r="B422" s="141"/>
      <c r="C422" s="141"/>
      <c r="D422" s="141"/>
      <c r="E422" s="141"/>
      <c r="F422" s="141"/>
      <c r="G422" s="141"/>
      <c r="H422" s="141"/>
      <c r="I422" s="141"/>
      <c r="J422" s="141"/>
    </row>
    <row r="423" spans="1:10" ht="15" thickBot="1" x14ac:dyDescent="0.35">
      <c r="A423" s="141"/>
      <c r="B423" s="141"/>
      <c r="C423" s="141"/>
      <c r="D423" s="141"/>
      <c r="E423" s="141"/>
      <c r="F423" s="141"/>
      <c r="G423" s="141"/>
      <c r="H423" s="141"/>
      <c r="I423" s="141"/>
      <c r="J423" s="141"/>
    </row>
    <row r="424" spans="1:10" ht="15" thickBot="1" x14ac:dyDescent="0.35">
      <c r="A424" s="141"/>
      <c r="B424" s="141"/>
      <c r="C424" s="141"/>
      <c r="D424" s="141"/>
      <c r="E424" s="141"/>
      <c r="F424" s="141"/>
      <c r="G424" s="141"/>
      <c r="H424" s="141"/>
      <c r="I424" s="141"/>
      <c r="J424" s="141"/>
    </row>
    <row r="425" spans="1:10" ht="15" thickBot="1" x14ac:dyDescent="0.35">
      <c r="A425" s="141"/>
      <c r="B425" s="141"/>
      <c r="C425" s="141"/>
      <c r="D425" s="141"/>
      <c r="E425" s="141"/>
      <c r="F425" s="141"/>
      <c r="G425" s="141"/>
      <c r="H425" s="141"/>
      <c r="I425" s="141"/>
      <c r="J425" s="141"/>
    </row>
    <row r="426" spans="1:10" ht="15" thickBot="1" x14ac:dyDescent="0.35">
      <c r="A426" s="141"/>
      <c r="B426" s="141"/>
      <c r="C426" s="141"/>
      <c r="D426" s="141"/>
      <c r="E426" s="141"/>
      <c r="F426" s="141"/>
      <c r="G426" s="141"/>
      <c r="H426" s="141"/>
      <c r="I426" s="141"/>
      <c r="J426" s="141"/>
    </row>
    <row r="427" spans="1:10" ht="15" thickBot="1" x14ac:dyDescent="0.35">
      <c r="A427" s="141"/>
      <c r="B427" s="141"/>
      <c r="C427" s="141"/>
      <c r="D427" s="141"/>
      <c r="E427" s="141"/>
      <c r="F427" s="141"/>
      <c r="G427" s="141"/>
      <c r="H427" s="141"/>
      <c r="I427" s="141"/>
      <c r="J427" s="141"/>
    </row>
    <row r="428" spans="1:10" ht="15" thickBot="1" x14ac:dyDescent="0.35">
      <c r="A428" s="141"/>
      <c r="B428" s="141"/>
      <c r="C428" s="141"/>
      <c r="D428" s="141"/>
      <c r="E428" s="141"/>
      <c r="F428" s="141"/>
      <c r="G428" s="141"/>
      <c r="H428" s="141"/>
      <c r="I428" s="141"/>
      <c r="J428" s="141"/>
    </row>
    <row r="429" spans="1:10" ht="15" thickBot="1" x14ac:dyDescent="0.35">
      <c r="A429" s="141"/>
      <c r="B429" s="141"/>
      <c r="C429" s="141"/>
      <c r="D429" s="141"/>
      <c r="E429" s="141"/>
      <c r="F429" s="141"/>
      <c r="G429" s="141"/>
      <c r="H429" s="141"/>
      <c r="I429" s="141"/>
      <c r="J429" s="141"/>
    </row>
    <row r="430" spans="1:10" ht="15" thickBot="1" x14ac:dyDescent="0.35">
      <c r="A430" s="141"/>
      <c r="B430" s="141"/>
      <c r="C430" s="141"/>
      <c r="D430" s="141"/>
      <c r="E430" s="141"/>
      <c r="F430" s="141"/>
      <c r="G430" s="141"/>
      <c r="H430" s="141"/>
      <c r="I430" s="141"/>
      <c r="J430" s="141"/>
    </row>
    <row r="431" spans="1:10" ht="15" thickBot="1" x14ac:dyDescent="0.35">
      <c r="A431" s="141"/>
      <c r="B431" s="141"/>
      <c r="C431" s="141"/>
      <c r="D431" s="141"/>
      <c r="E431" s="141"/>
      <c r="F431" s="141"/>
      <c r="G431" s="141"/>
      <c r="H431" s="141"/>
      <c r="I431" s="141"/>
      <c r="J431" s="141"/>
    </row>
    <row r="432" spans="1:10" ht="15" thickBot="1" x14ac:dyDescent="0.35">
      <c r="A432" s="141"/>
      <c r="B432" s="141"/>
      <c r="C432" s="141"/>
      <c r="D432" s="141"/>
      <c r="E432" s="141"/>
      <c r="F432" s="141"/>
      <c r="G432" s="141"/>
      <c r="H432" s="141"/>
      <c r="I432" s="141"/>
      <c r="J432" s="141"/>
    </row>
    <row r="433" spans="1:10" ht="15" thickBot="1" x14ac:dyDescent="0.35">
      <c r="A433" s="141"/>
      <c r="B433" s="141"/>
      <c r="C433" s="141"/>
      <c r="D433" s="141"/>
      <c r="E433" s="141"/>
      <c r="F433" s="141"/>
      <c r="G433" s="141"/>
      <c r="H433" s="141"/>
      <c r="I433" s="141"/>
      <c r="J433" s="141"/>
    </row>
    <row r="434" spans="1:10" ht="15" thickBot="1" x14ac:dyDescent="0.35">
      <c r="A434" s="141"/>
      <c r="B434" s="141"/>
      <c r="C434" s="141"/>
      <c r="D434" s="141"/>
      <c r="E434" s="141"/>
      <c r="F434" s="141"/>
      <c r="G434" s="141"/>
      <c r="H434" s="141"/>
      <c r="I434" s="141"/>
      <c r="J434" s="141"/>
    </row>
    <row r="435" spans="1:10" ht="15" thickBot="1" x14ac:dyDescent="0.35">
      <c r="A435" s="141"/>
      <c r="B435" s="141"/>
      <c r="C435" s="141"/>
      <c r="D435" s="141"/>
      <c r="E435" s="141"/>
      <c r="F435" s="141"/>
      <c r="G435" s="141"/>
      <c r="H435" s="141"/>
      <c r="I435" s="141"/>
      <c r="J435" s="141"/>
    </row>
    <row r="436" spans="1:10" ht="15" thickBot="1" x14ac:dyDescent="0.35">
      <c r="A436" s="141"/>
      <c r="B436" s="141"/>
      <c r="C436" s="141"/>
      <c r="D436" s="141"/>
      <c r="E436" s="141"/>
      <c r="F436" s="141"/>
      <c r="G436" s="141"/>
      <c r="H436" s="141"/>
      <c r="I436" s="141"/>
      <c r="J436" s="141"/>
    </row>
    <row r="437" spans="1:10" ht="15" thickBot="1" x14ac:dyDescent="0.35">
      <c r="A437" s="141"/>
      <c r="B437" s="141"/>
      <c r="C437" s="141"/>
      <c r="D437" s="141"/>
      <c r="E437" s="141"/>
      <c r="F437" s="141"/>
      <c r="G437" s="141"/>
      <c r="H437" s="141"/>
      <c r="I437" s="141"/>
      <c r="J437" s="141"/>
    </row>
    <row r="438" spans="1:10" ht="15" thickBot="1" x14ac:dyDescent="0.35">
      <c r="A438" s="141"/>
      <c r="B438" s="141"/>
      <c r="C438" s="141"/>
      <c r="D438" s="141"/>
      <c r="E438" s="141"/>
      <c r="F438" s="141"/>
      <c r="G438" s="141"/>
      <c r="H438" s="141"/>
      <c r="I438" s="141"/>
      <c r="J438" s="141"/>
    </row>
    <row r="439" spans="1:10" ht="15" thickBot="1" x14ac:dyDescent="0.35">
      <c r="A439" s="141"/>
      <c r="B439" s="141"/>
      <c r="C439" s="141"/>
      <c r="D439" s="141"/>
      <c r="E439" s="141"/>
      <c r="F439" s="141"/>
      <c r="G439" s="141"/>
      <c r="H439" s="141"/>
      <c r="I439" s="141"/>
      <c r="J439" s="141"/>
    </row>
    <row r="440" spans="1:10" ht="15" thickBot="1" x14ac:dyDescent="0.35">
      <c r="A440" s="141"/>
      <c r="B440" s="141"/>
      <c r="C440" s="141"/>
      <c r="D440" s="141"/>
      <c r="E440" s="141"/>
      <c r="F440" s="141"/>
      <c r="G440" s="141"/>
      <c r="H440" s="141"/>
      <c r="I440" s="141"/>
      <c r="J440" s="141"/>
    </row>
    <row r="441" spans="1:10" ht="15" thickBot="1" x14ac:dyDescent="0.35">
      <c r="A441" s="141"/>
      <c r="B441" s="141"/>
      <c r="C441" s="141"/>
      <c r="D441" s="141"/>
      <c r="E441" s="141"/>
      <c r="F441" s="141"/>
      <c r="G441" s="141"/>
      <c r="H441" s="141"/>
      <c r="I441" s="141"/>
      <c r="J441" s="141"/>
    </row>
    <row r="442" spans="1:10" ht="15" thickBot="1" x14ac:dyDescent="0.35">
      <c r="A442" s="141"/>
      <c r="B442" s="141"/>
      <c r="C442" s="141"/>
      <c r="D442" s="141"/>
      <c r="E442" s="141"/>
      <c r="F442" s="141"/>
      <c r="G442" s="141"/>
      <c r="H442" s="141"/>
      <c r="I442" s="141"/>
      <c r="J442" s="141"/>
    </row>
    <row r="443" spans="1:10" ht="15" thickBot="1" x14ac:dyDescent="0.35">
      <c r="A443" s="141"/>
      <c r="B443" s="141"/>
      <c r="C443" s="141"/>
      <c r="D443" s="141"/>
      <c r="E443" s="141"/>
      <c r="F443" s="141"/>
      <c r="G443" s="141"/>
      <c r="H443" s="141"/>
      <c r="I443" s="141"/>
      <c r="J443" s="141"/>
    </row>
    <row r="444" spans="1:10" ht="15" thickBot="1" x14ac:dyDescent="0.35">
      <c r="A444" s="141"/>
      <c r="B444" s="141"/>
      <c r="C444" s="141"/>
      <c r="D444" s="141"/>
      <c r="E444" s="141"/>
      <c r="F444" s="141"/>
      <c r="G444" s="141"/>
      <c r="H444" s="141"/>
      <c r="I444" s="141"/>
      <c r="J444" s="141"/>
    </row>
    <row r="445" spans="1:10" ht="15" thickBot="1" x14ac:dyDescent="0.35">
      <c r="A445" s="141"/>
      <c r="B445" s="141"/>
      <c r="C445" s="141"/>
      <c r="D445" s="141"/>
      <c r="E445" s="141"/>
      <c r="F445" s="141"/>
      <c r="G445" s="141"/>
      <c r="H445" s="141"/>
      <c r="I445" s="141"/>
      <c r="J445" s="141"/>
    </row>
    <row r="446" spans="1:10" ht="15" thickBot="1" x14ac:dyDescent="0.35">
      <c r="A446" s="141"/>
      <c r="B446" s="141"/>
      <c r="C446" s="141"/>
      <c r="D446" s="141"/>
      <c r="E446" s="141"/>
      <c r="F446" s="141"/>
      <c r="G446" s="141"/>
      <c r="H446" s="141"/>
      <c r="I446" s="141"/>
      <c r="J446" s="141"/>
    </row>
    <row r="447" spans="1:10" ht="15" thickBot="1" x14ac:dyDescent="0.35">
      <c r="A447" s="141"/>
      <c r="B447" s="141"/>
      <c r="C447" s="141"/>
      <c r="D447" s="141"/>
      <c r="E447" s="141"/>
      <c r="F447" s="141"/>
      <c r="G447" s="141"/>
      <c r="H447" s="141"/>
      <c r="I447" s="141"/>
      <c r="J447" s="141"/>
    </row>
    <row r="448" spans="1:10" ht="15" thickBot="1" x14ac:dyDescent="0.35">
      <c r="A448" s="141"/>
      <c r="B448" s="141"/>
      <c r="C448" s="141"/>
      <c r="D448" s="141"/>
      <c r="E448" s="141"/>
      <c r="F448" s="141"/>
      <c r="G448" s="141"/>
      <c r="H448" s="141"/>
      <c r="I448" s="141"/>
      <c r="J448" s="141"/>
    </row>
    <row r="449" spans="1:10" ht="15" thickBot="1" x14ac:dyDescent="0.35">
      <c r="A449" s="141"/>
      <c r="B449" s="141"/>
      <c r="C449" s="141"/>
      <c r="D449" s="141"/>
      <c r="E449" s="141"/>
      <c r="F449" s="141"/>
      <c r="G449" s="141"/>
      <c r="H449" s="141"/>
      <c r="I449" s="141"/>
      <c r="J449" s="141"/>
    </row>
    <row r="450" spans="1:10" ht="15" thickBot="1" x14ac:dyDescent="0.35">
      <c r="A450" s="141"/>
      <c r="B450" s="141"/>
      <c r="C450" s="141"/>
      <c r="D450" s="141"/>
      <c r="E450" s="141"/>
      <c r="F450" s="141"/>
      <c r="G450" s="141"/>
      <c r="H450" s="141"/>
      <c r="I450" s="141"/>
      <c r="J450" s="141"/>
    </row>
    <row r="451" spans="1:10" ht="15" thickBot="1" x14ac:dyDescent="0.35">
      <c r="A451" s="141"/>
      <c r="B451" s="141"/>
      <c r="C451" s="141"/>
      <c r="D451" s="141"/>
      <c r="E451" s="141"/>
      <c r="F451" s="141"/>
      <c r="G451" s="141"/>
      <c r="H451" s="141"/>
      <c r="I451" s="141"/>
      <c r="J451" s="141"/>
    </row>
    <row r="452" spans="1:10" ht="15" thickBot="1" x14ac:dyDescent="0.35">
      <c r="A452" s="141"/>
      <c r="B452" s="141"/>
      <c r="C452" s="141"/>
      <c r="D452" s="141"/>
      <c r="E452" s="141"/>
      <c r="F452" s="141"/>
      <c r="G452" s="141"/>
      <c r="H452" s="141"/>
      <c r="I452" s="141"/>
      <c r="J452" s="141"/>
    </row>
    <row r="453" spans="1:10" ht="15" thickBot="1" x14ac:dyDescent="0.35">
      <c r="A453" s="141"/>
      <c r="B453" s="141"/>
      <c r="C453" s="141"/>
      <c r="D453" s="141"/>
      <c r="E453" s="141"/>
      <c r="F453" s="141"/>
      <c r="G453" s="141"/>
      <c r="H453" s="141"/>
      <c r="I453" s="141"/>
      <c r="J453" s="141"/>
    </row>
    <row r="454" spans="1:10" ht="15" thickBot="1" x14ac:dyDescent="0.35">
      <c r="A454" s="141"/>
      <c r="B454" s="141"/>
      <c r="C454" s="141"/>
      <c r="D454" s="141"/>
      <c r="E454" s="141"/>
      <c r="F454" s="141"/>
      <c r="G454" s="141"/>
      <c r="H454" s="141"/>
      <c r="I454" s="141"/>
      <c r="J454" s="141"/>
    </row>
    <row r="455" spans="1:10" ht="15" thickBot="1" x14ac:dyDescent="0.35">
      <c r="A455" s="141"/>
      <c r="B455" s="141"/>
      <c r="C455" s="141"/>
      <c r="D455" s="141"/>
      <c r="E455" s="141"/>
      <c r="F455" s="141"/>
      <c r="G455" s="141"/>
      <c r="H455" s="141"/>
      <c r="I455" s="141"/>
      <c r="J455" s="141"/>
    </row>
    <row r="456" spans="1:10" ht="15" thickBot="1" x14ac:dyDescent="0.35">
      <c r="A456" s="141"/>
      <c r="B456" s="141"/>
      <c r="C456" s="141"/>
      <c r="D456" s="141"/>
      <c r="E456" s="141"/>
      <c r="F456" s="141"/>
      <c r="G456" s="141"/>
      <c r="H456" s="141"/>
      <c r="I456" s="141"/>
      <c r="J456" s="141"/>
    </row>
    <row r="457" spans="1:10" ht="15" thickBot="1" x14ac:dyDescent="0.35">
      <c r="A457" s="141"/>
      <c r="B457" s="141"/>
      <c r="C457" s="141"/>
      <c r="D457" s="141"/>
      <c r="E457" s="141"/>
      <c r="F457" s="141"/>
      <c r="G457" s="141"/>
      <c r="H457" s="141"/>
      <c r="I457" s="141"/>
      <c r="J457" s="141"/>
    </row>
    <row r="458" spans="1:10" ht="15" thickBot="1" x14ac:dyDescent="0.35">
      <c r="A458" s="141"/>
      <c r="B458" s="141"/>
      <c r="C458" s="141"/>
      <c r="D458" s="141"/>
      <c r="E458" s="141"/>
      <c r="F458" s="141"/>
      <c r="G458" s="141"/>
      <c r="H458" s="141"/>
      <c r="I458" s="141"/>
      <c r="J458" s="141"/>
    </row>
    <row r="459" spans="1:10" ht="15" thickBot="1" x14ac:dyDescent="0.35">
      <c r="A459" s="141"/>
      <c r="B459" s="141"/>
      <c r="C459" s="141"/>
      <c r="D459" s="141"/>
      <c r="E459" s="141"/>
      <c r="F459" s="141"/>
      <c r="G459" s="141"/>
      <c r="H459" s="141"/>
      <c r="I459" s="141"/>
      <c r="J459" s="141"/>
    </row>
    <row r="460" spans="1:10" ht="15" thickBot="1" x14ac:dyDescent="0.35">
      <c r="A460" s="141"/>
      <c r="B460" s="141"/>
      <c r="C460" s="141"/>
      <c r="D460" s="141"/>
      <c r="E460" s="141"/>
      <c r="F460" s="141"/>
      <c r="G460" s="141"/>
      <c r="H460" s="141"/>
      <c r="I460" s="141"/>
      <c r="J460" s="141"/>
    </row>
    <row r="461" spans="1:10" ht="15" thickBot="1" x14ac:dyDescent="0.35">
      <c r="A461" s="141"/>
      <c r="B461" s="141"/>
      <c r="C461" s="141"/>
      <c r="D461" s="141"/>
      <c r="E461" s="141"/>
      <c r="F461" s="141"/>
      <c r="G461" s="141"/>
      <c r="H461" s="141"/>
      <c r="I461" s="141"/>
      <c r="J461" s="141"/>
    </row>
    <row r="462" spans="1:10" ht="15" thickBot="1" x14ac:dyDescent="0.35">
      <c r="A462" s="141"/>
      <c r="B462" s="141"/>
      <c r="C462" s="141"/>
      <c r="D462" s="141"/>
      <c r="E462" s="141"/>
      <c r="F462" s="141"/>
      <c r="G462" s="141"/>
      <c r="H462" s="141"/>
      <c r="I462" s="141"/>
      <c r="J462" s="141"/>
    </row>
    <row r="463" spans="1:10" ht="15" thickBot="1" x14ac:dyDescent="0.35">
      <c r="A463" s="141"/>
      <c r="B463" s="141"/>
      <c r="C463" s="141"/>
      <c r="D463" s="141"/>
      <c r="E463" s="141"/>
      <c r="F463" s="141"/>
      <c r="G463" s="141"/>
      <c r="H463" s="141"/>
      <c r="I463" s="141"/>
      <c r="J463" s="141"/>
    </row>
    <row r="464" spans="1:10" ht="15" thickBot="1" x14ac:dyDescent="0.35">
      <c r="A464" s="141"/>
      <c r="B464" s="141"/>
      <c r="C464" s="141"/>
      <c r="D464" s="141"/>
      <c r="E464" s="141"/>
      <c r="F464" s="141"/>
      <c r="G464" s="141"/>
      <c r="H464" s="141"/>
      <c r="I464" s="141"/>
      <c r="J464" s="141"/>
    </row>
    <row r="465" spans="1:10" ht="15" thickBot="1" x14ac:dyDescent="0.35">
      <c r="A465" s="141"/>
      <c r="B465" s="141"/>
      <c r="C465" s="141"/>
      <c r="D465" s="141"/>
      <c r="E465" s="141"/>
      <c r="F465" s="141"/>
      <c r="G465" s="141"/>
      <c r="H465" s="141"/>
      <c r="I465" s="141"/>
      <c r="J465" s="141"/>
    </row>
    <row r="466" spans="1:10" ht="15" thickBot="1" x14ac:dyDescent="0.35">
      <c r="A466" s="141"/>
      <c r="B466" s="141"/>
      <c r="C466" s="141"/>
      <c r="D466" s="141"/>
      <c r="E466" s="141"/>
      <c r="F466" s="141"/>
      <c r="G466" s="141"/>
      <c r="H466" s="141"/>
      <c r="I466" s="141"/>
      <c r="J466" s="141"/>
    </row>
    <row r="467" spans="1:10" ht="15" thickBot="1" x14ac:dyDescent="0.35">
      <c r="A467" s="141"/>
      <c r="B467" s="141"/>
      <c r="C467" s="141"/>
      <c r="D467" s="141"/>
      <c r="E467" s="141"/>
      <c r="F467" s="141"/>
      <c r="G467" s="141"/>
      <c r="H467" s="141"/>
      <c r="I467" s="141"/>
      <c r="J467" s="141"/>
    </row>
    <row r="468" spans="1:10" ht="15" thickBot="1" x14ac:dyDescent="0.35">
      <c r="A468" s="141"/>
      <c r="B468" s="141"/>
      <c r="C468" s="141"/>
      <c r="D468" s="141"/>
      <c r="E468" s="141"/>
      <c r="F468" s="141"/>
      <c r="G468" s="141"/>
      <c r="H468" s="141"/>
      <c r="I468" s="141"/>
      <c r="J468" s="141"/>
    </row>
    <row r="469" spans="1:10" ht="15" thickBot="1" x14ac:dyDescent="0.35">
      <c r="A469" s="141"/>
      <c r="B469" s="141"/>
      <c r="C469" s="141"/>
      <c r="D469" s="141"/>
      <c r="E469" s="141"/>
      <c r="F469" s="141"/>
      <c r="G469" s="141"/>
      <c r="H469" s="141"/>
      <c r="I469" s="141"/>
      <c r="J469" s="141"/>
    </row>
    <row r="470" spans="1:10" ht="15" thickBot="1" x14ac:dyDescent="0.35">
      <c r="A470" s="141"/>
      <c r="B470" s="141"/>
      <c r="C470" s="141"/>
      <c r="D470" s="141"/>
      <c r="E470" s="141"/>
      <c r="F470" s="141"/>
      <c r="G470" s="141"/>
      <c r="H470" s="141"/>
      <c r="I470" s="141"/>
      <c r="J470" s="141"/>
    </row>
    <row r="471" spans="1:10" ht="15" thickBot="1" x14ac:dyDescent="0.35">
      <c r="A471" s="141"/>
      <c r="B471" s="141"/>
      <c r="C471" s="141"/>
      <c r="D471" s="141"/>
      <c r="E471" s="141"/>
      <c r="F471" s="141"/>
      <c r="G471" s="141"/>
      <c r="H471" s="141"/>
      <c r="I471" s="141"/>
      <c r="J471" s="141"/>
    </row>
    <row r="472" spans="1:10" ht="15" thickBot="1" x14ac:dyDescent="0.35">
      <c r="A472" s="141"/>
      <c r="B472" s="141"/>
      <c r="C472" s="141"/>
      <c r="D472" s="141"/>
      <c r="E472" s="141"/>
      <c r="F472" s="141"/>
      <c r="G472" s="141"/>
      <c r="H472" s="141"/>
      <c r="I472" s="141"/>
      <c r="J472" s="141"/>
    </row>
    <row r="473" spans="1:10" ht="15" thickBot="1" x14ac:dyDescent="0.35">
      <c r="A473" s="141"/>
      <c r="B473" s="141"/>
      <c r="C473" s="141"/>
      <c r="D473" s="141"/>
      <c r="E473" s="141"/>
      <c r="F473" s="141"/>
      <c r="G473" s="141"/>
      <c r="H473" s="141"/>
      <c r="I473" s="141"/>
      <c r="J473" s="141"/>
    </row>
    <row r="474" spans="1:10" ht="15" thickBot="1" x14ac:dyDescent="0.35">
      <c r="A474" s="141"/>
      <c r="B474" s="141"/>
      <c r="C474" s="141"/>
      <c r="D474" s="141"/>
      <c r="E474" s="141"/>
      <c r="F474" s="141"/>
      <c r="G474" s="141"/>
      <c r="H474" s="141"/>
      <c r="I474" s="141"/>
      <c r="J474" s="141"/>
    </row>
    <row r="475" spans="1:10" ht="15" thickBot="1" x14ac:dyDescent="0.35">
      <c r="A475" s="141"/>
      <c r="B475" s="141"/>
      <c r="C475" s="141"/>
      <c r="D475" s="141"/>
      <c r="E475" s="141"/>
      <c r="F475" s="141"/>
      <c r="G475" s="141"/>
      <c r="H475" s="141"/>
      <c r="I475" s="141"/>
      <c r="J475" s="141"/>
    </row>
    <row r="476" spans="1:10" ht="15" thickBot="1" x14ac:dyDescent="0.35">
      <c r="A476" s="141"/>
      <c r="B476" s="141"/>
      <c r="C476" s="141"/>
      <c r="D476" s="141"/>
      <c r="E476" s="141"/>
      <c r="F476" s="141"/>
      <c r="G476" s="141"/>
      <c r="H476" s="141"/>
      <c r="I476" s="141"/>
      <c r="J476" s="141"/>
    </row>
    <row r="477" spans="1:10" ht="15" thickBot="1" x14ac:dyDescent="0.35">
      <c r="A477" s="141"/>
      <c r="B477" s="141"/>
      <c r="C477" s="141"/>
      <c r="D477" s="141"/>
      <c r="E477" s="141"/>
      <c r="F477" s="141"/>
      <c r="G477" s="141"/>
      <c r="H477" s="141"/>
      <c r="I477" s="141"/>
      <c r="J477" s="141"/>
    </row>
    <row r="478" spans="1:10" ht="15" thickBot="1" x14ac:dyDescent="0.35">
      <c r="A478" s="141"/>
      <c r="B478" s="141"/>
      <c r="C478" s="141"/>
      <c r="D478" s="141"/>
      <c r="E478" s="141"/>
      <c r="F478" s="141"/>
      <c r="G478" s="141"/>
      <c r="H478" s="141"/>
      <c r="I478" s="141"/>
      <c r="J478" s="141"/>
    </row>
    <row r="479" spans="1:10" ht="15" thickBot="1" x14ac:dyDescent="0.35">
      <c r="A479" s="141"/>
      <c r="B479" s="141"/>
      <c r="C479" s="141"/>
      <c r="D479" s="141"/>
      <c r="E479" s="141"/>
      <c r="F479" s="141"/>
      <c r="G479" s="141"/>
      <c r="H479" s="141"/>
      <c r="I479" s="141"/>
      <c r="J479" s="141"/>
    </row>
    <row r="480" spans="1:10" ht="15" thickBot="1" x14ac:dyDescent="0.35">
      <c r="A480" s="141"/>
      <c r="B480" s="141"/>
      <c r="C480" s="141"/>
      <c r="D480" s="141"/>
      <c r="E480" s="141"/>
      <c r="F480" s="141"/>
      <c r="G480" s="141"/>
      <c r="H480" s="141"/>
      <c r="I480" s="141"/>
      <c r="J480" s="141"/>
    </row>
    <row r="481" spans="1:10" ht="15" thickBot="1" x14ac:dyDescent="0.35">
      <c r="A481" s="141"/>
      <c r="B481" s="141"/>
      <c r="C481" s="141"/>
      <c r="D481" s="141"/>
      <c r="E481" s="141"/>
      <c r="F481" s="141"/>
      <c r="G481" s="141"/>
      <c r="H481" s="141"/>
      <c r="I481" s="141"/>
      <c r="J481" s="141"/>
    </row>
    <row r="482" spans="1:10" ht="15" thickBot="1" x14ac:dyDescent="0.35">
      <c r="A482" s="141"/>
      <c r="B482" s="141"/>
      <c r="C482" s="141"/>
      <c r="D482" s="141"/>
      <c r="E482" s="141"/>
      <c r="F482" s="141"/>
      <c r="G482" s="141"/>
      <c r="H482" s="141"/>
      <c r="I482" s="141"/>
      <c r="J482" s="141"/>
    </row>
    <row r="483" spans="1:10" ht="15" thickBot="1" x14ac:dyDescent="0.35">
      <c r="A483" s="141"/>
      <c r="B483" s="141"/>
      <c r="C483" s="141"/>
      <c r="D483" s="141"/>
      <c r="E483" s="141"/>
      <c r="F483" s="141"/>
      <c r="G483" s="141"/>
      <c r="H483" s="141"/>
      <c r="I483" s="141"/>
      <c r="J483" s="141"/>
    </row>
    <row r="484" spans="1:10" ht="15" thickBot="1" x14ac:dyDescent="0.35">
      <c r="A484" s="141"/>
      <c r="B484" s="141"/>
      <c r="C484" s="141"/>
      <c r="D484" s="141"/>
      <c r="E484" s="141"/>
      <c r="F484" s="141"/>
      <c r="G484" s="141"/>
      <c r="H484" s="141"/>
      <c r="I484" s="141"/>
      <c r="J484" s="141"/>
    </row>
    <row r="485" spans="1:10" ht="15" thickBot="1" x14ac:dyDescent="0.35">
      <c r="A485" s="141"/>
      <c r="B485" s="141"/>
      <c r="C485" s="141"/>
      <c r="D485" s="141"/>
      <c r="E485" s="141"/>
      <c r="F485" s="141"/>
      <c r="G485" s="141"/>
      <c r="H485" s="141"/>
      <c r="I485" s="141"/>
      <c r="J485" s="141"/>
    </row>
    <row r="486" spans="1:10" ht="15" thickBot="1" x14ac:dyDescent="0.35">
      <c r="A486" s="141"/>
      <c r="B486" s="141"/>
      <c r="C486" s="141"/>
      <c r="D486" s="141"/>
      <c r="E486" s="141"/>
      <c r="F486" s="141"/>
      <c r="G486" s="141"/>
      <c r="H486" s="141"/>
      <c r="I486" s="141"/>
      <c r="J486" s="141"/>
    </row>
    <row r="487" spans="1:10" ht="15" thickBot="1" x14ac:dyDescent="0.35">
      <c r="A487" s="141"/>
      <c r="B487" s="141"/>
      <c r="C487" s="141"/>
      <c r="D487" s="141"/>
      <c r="E487" s="141"/>
      <c r="F487" s="141"/>
      <c r="G487" s="141"/>
      <c r="H487" s="141"/>
      <c r="I487" s="141"/>
      <c r="J487" s="141"/>
    </row>
    <row r="488" spans="1:10" ht="15" thickBot="1" x14ac:dyDescent="0.35">
      <c r="A488" s="141"/>
      <c r="B488" s="141"/>
      <c r="C488" s="141"/>
      <c r="D488" s="141"/>
      <c r="E488" s="141"/>
      <c r="F488" s="141"/>
      <c r="G488" s="141"/>
      <c r="H488" s="141"/>
      <c r="I488" s="141"/>
      <c r="J488" s="141"/>
    </row>
    <row r="489" spans="1:10" ht="15" thickBot="1" x14ac:dyDescent="0.35">
      <c r="A489" s="141"/>
      <c r="B489" s="141"/>
      <c r="C489" s="141"/>
      <c r="D489" s="141"/>
      <c r="E489" s="141"/>
      <c r="F489" s="141"/>
      <c r="G489" s="141"/>
      <c r="H489" s="141"/>
      <c r="I489" s="141"/>
      <c r="J489" s="141"/>
    </row>
    <row r="490" spans="1:10" ht="15" thickBot="1" x14ac:dyDescent="0.35">
      <c r="A490" s="141"/>
      <c r="B490" s="141"/>
      <c r="C490" s="141"/>
      <c r="D490" s="141"/>
      <c r="E490" s="141"/>
      <c r="F490" s="141"/>
      <c r="G490" s="141"/>
      <c r="H490" s="141"/>
      <c r="I490" s="141"/>
      <c r="J490" s="141"/>
    </row>
    <row r="491" spans="1:10" ht="15" thickBot="1" x14ac:dyDescent="0.35">
      <c r="A491" s="141"/>
      <c r="B491" s="141"/>
      <c r="C491" s="141"/>
      <c r="D491" s="141"/>
      <c r="E491" s="141"/>
      <c r="F491" s="141"/>
      <c r="G491" s="141"/>
      <c r="H491" s="141"/>
      <c r="I491" s="141"/>
      <c r="J491" s="141"/>
    </row>
    <row r="492" spans="1:10" ht="15" thickBot="1" x14ac:dyDescent="0.35">
      <c r="A492" s="141"/>
      <c r="B492" s="141"/>
      <c r="C492" s="141"/>
      <c r="D492" s="141"/>
      <c r="E492" s="141"/>
      <c r="F492" s="141"/>
      <c r="G492" s="141"/>
      <c r="H492" s="141"/>
      <c r="I492" s="141"/>
      <c r="J492" s="141"/>
    </row>
    <row r="493" spans="1:10" ht="15" thickBot="1" x14ac:dyDescent="0.35">
      <c r="A493" s="141"/>
      <c r="B493" s="141"/>
      <c r="C493" s="141"/>
      <c r="D493" s="141"/>
      <c r="E493" s="141"/>
      <c r="F493" s="141"/>
      <c r="G493" s="141"/>
      <c r="H493" s="141"/>
      <c r="I493" s="141"/>
      <c r="J493" s="141"/>
    </row>
    <row r="494" spans="1:10" ht="15" thickBot="1" x14ac:dyDescent="0.35">
      <c r="A494" s="141"/>
      <c r="B494" s="141"/>
      <c r="C494" s="141"/>
      <c r="D494" s="141"/>
      <c r="E494" s="141"/>
      <c r="F494" s="141"/>
      <c r="G494" s="141"/>
      <c r="H494" s="141"/>
      <c r="I494" s="141"/>
      <c r="J494" s="141"/>
    </row>
    <row r="495" spans="1:10" ht="15" thickBot="1" x14ac:dyDescent="0.35">
      <c r="A495" s="141"/>
      <c r="B495" s="141"/>
      <c r="C495" s="141"/>
      <c r="D495" s="141"/>
      <c r="E495" s="141"/>
      <c r="F495" s="141"/>
      <c r="G495" s="141"/>
      <c r="H495" s="141"/>
      <c r="I495" s="141"/>
      <c r="J495" s="141"/>
    </row>
    <row r="496" spans="1:10" ht="15" thickBot="1" x14ac:dyDescent="0.35">
      <c r="A496" s="141"/>
      <c r="B496" s="141"/>
      <c r="C496" s="141"/>
      <c r="D496" s="141"/>
      <c r="E496" s="141"/>
      <c r="F496" s="141"/>
      <c r="G496" s="141"/>
      <c r="H496" s="141"/>
      <c r="I496" s="141"/>
      <c r="J496" s="141"/>
    </row>
    <row r="497" spans="1:10" ht="15" thickBot="1" x14ac:dyDescent="0.35">
      <c r="A497" s="141"/>
      <c r="B497" s="141"/>
      <c r="C497" s="141"/>
      <c r="D497" s="141"/>
      <c r="E497" s="141"/>
      <c r="F497" s="141"/>
      <c r="G497" s="141"/>
      <c r="H497" s="141"/>
      <c r="I497" s="141"/>
      <c r="J497" s="141"/>
    </row>
    <row r="498" spans="1:10" ht="15" thickBot="1" x14ac:dyDescent="0.35">
      <c r="A498" s="141"/>
      <c r="B498" s="141"/>
      <c r="C498" s="141"/>
      <c r="D498" s="141"/>
      <c r="E498" s="141"/>
      <c r="F498" s="141"/>
      <c r="G498" s="141"/>
      <c r="H498" s="141"/>
      <c r="I498" s="141"/>
      <c r="J498" s="141"/>
    </row>
    <row r="499" spans="1:10" ht="15" thickBot="1" x14ac:dyDescent="0.35">
      <c r="A499" s="141"/>
      <c r="B499" s="141"/>
      <c r="C499" s="141"/>
      <c r="D499" s="141"/>
      <c r="E499" s="141"/>
      <c r="F499" s="141"/>
      <c r="G499" s="141"/>
      <c r="H499" s="141"/>
      <c r="I499" s="141"/>
      <c r="J499" s="141"/>
    </row>
    <row r="500" spans="1:10" ht="15" thickBot="1" x14ac:dyDescent="0.35">
      <c r="A500" s="141"/>
      <c r="B500" s="141"/>
      <c r="C500" s="141"/>
      <c r="D500" s="141"/>
      <c r="E500" s="141"/>
      <c r="F500" s="141"/>
      <c r="G500" s="141"/>
      <c r="H500" s="141"/>
      <c r="I500" s="141"/>
      <c r="J500" s="141"/>
    </row>
    <row r="501" spans="1:10" ht="15" thickBot="1" x14ac:dyDescent="0.35">
      <c r="A501" s="141"/>
      <c r="B501" s="141"/>
      <c r="C501" s="141"/>
      <c r="D501" s="141"/>
      <c r="E501" s="141"/>
      <c r="F501" s="141"/>
      <c r="G501" s="141"/>
      <c r="H501" s="141"/>
      <c r="I501" s="141"/>
      <c r="J501" s="141"/>
    </row>
    <row r="502" spans="1:10" ht="15" thickBot="1" x14ac:dyDescent="0.35">
      <c r="A502" s="141"/>
      <c r="B502" s="141"/>
      <c r="C502" s="141"/>
      <c r="D502" s="141"/>
      <c r="E502" s="141"/>
      <c r="F502" s="141"/>
      <c r="G502" s="141"/>
      <c r="H502" s="141"/>
      <c r="I502" s="141"/>
      <c r="J502" s="141"/>
    </row>
    <row r="503" spans="1:10" ht="15" thickBot="1" x14ac:dyDescent="0.35">
      <c r="A503" s="141"/>
      <c r="B503" s="141"/>
      <c r="C503" s="141"/>
      <c r="D503" s="141"/>
      <c r="E503" s="141"/>
      <c r="F503" s="141"/>
      <c r="G503" s="141"/>
      <c r="H503" s="141"/>
      <c r="I503" s="141"/>
      <c r="J503" s="141"/>
    </row>
    <row r="504" spans="1:10" ht="15" thickBot="1" x14ac:dyDescent="0.35">
      <c r="A504" s="141"/>
      <c r="B504" s="141"/>
      <c r="C504" s="141"/>
      <c r="D504" s="141"/>
      <c r="E504" s="141"/>
      <c r="F504" s="141"/>
      <c r="G504" s="141"/>
      <c r="H504" s="141"/>
      <c r="I504" s="141"/>
      <c r="J504" s="141"/>
    </row>
    <row r="505" spans="1:10" ht="15" thickBot="1" x14ac:dyDescent="0.35">
      <c r="A505" s="141"/>
      <c r="B505" s="141"/>
      <c r="C505" s="141"/>
      <c r="D505" s="141"/>
      <c r="E505" s="141"/>
      <c r="F505" s="141"/>
      <c r="G505" s="141"/>
      <c r="H505" s="141"/>
      <c r="I505" s="141"/>
      <c r="J505" s="141"/>
    </row>
    <row r="506" spans="1:10" ht="15" thickBot="1" x14ac:dyDescent="0.35">
      <c r="A506" s="141"/>
      <c r="B506" s="141"/>
      <c r="C506" s="141"/>
      <c r="D506" s="141"/>
      <c r="E506" s="141"/>
      <c r="F506" s="141"/>
      <c r="G506" s="141"/>
      <c r="H506" s="141"/>
      <c r="I506" s="141"/>
      <c r="J506" s="141"/>
    </row>
    <row r="507" spans="1:10" ht="15" thickBot="1" x14ac:dyDescent="0.35">
      <c r="A507" s="141"/>
      <c r="B507" s="141"/>
      <c r="C507" s="141"/>
      <c r="D507" s="141"/>
      <c r="E507" s="141"/>
      <c r="F507" s="141"/>
      <c r="G507" s="141"/>
      <c r="H507" s="141"/>
      <c r="I507" s="141"/>
      <c r="J507" s="141"/>
    </row>
    <row r="508" spans="1:10" ht="15" thickBot="1" x14ac:dyDescent="0.35">
      <c r="A508" s="141"/>
      <c r="B508" s="141"/>
      <c r="C508" s="141"/>
      <c r="D508" s="141"/>
      <c r="E508" s="141"/>
      <c r="F508" s="141"/>
      <c r="G508" s="141"/>
      <c r="H508" s="141"/>
      <c r="I508" s="141"/>
      <c r="J508" s="141"/>
    </row>
    <row r="509" spans="1:10" ht="15" thickBot="1" x14ac:dyDescent="0.35">
      <c r="A509" s="141"/>
      <c r="B509" s="141"/>
      <c r="C509" s="141"/>
      <c r="D509" s="141"/>
      <c r="E509" s="141"/>
      <c r="F509" s="141"/>
      <c r="G509" s="141"/>
      <c r="H509" s="141"/>
      <c r="I509" s="141"/>
      <c r="J509" s="141"/>
    </row>
    <row r="510" spans="1:10" ht="15" thickBot="1" x14ac:dyDescent="0.35">
      <c r="A510" s="141"/>
      <c r="B510" s="141"/>
      <c r="C510" s="141"/>
      <c r="D510" s="141"/>
      <c r="E510" s="141"/>
      <c r="F510" s="141"/>
      <c r="G510" s="141"/>
      <c r="H510" s="141"/>
      <c r="I510" s="141"/>
      <c r="J510" s="141"/>
    </row>
    <row r="511" spans="1:10" ht="15" thickBot="1" x14ac:dyDescent="0.35">
      <c r="A511" s="141"/>
      <c r="B511" s="141"/>
      <c r="C511" s="141"/>
      <c r="D511" s="141"/>
      <c r="E511" s="141"/>
      <c r="F511" s="141"/>
      <c r="G511" s="141"/>
      <c r="H511" s="141"/>
      <c r="I511" s="141"/>
      <c r="J511" s="141"/>
    </row>
    <row r="512" spans="1:10" ht="15" thickBot="1" x14ac:dyDescent="0.35">
      <c r="A512" s="141"/>
      <c r="B512" s="141"/>
      <c r="C512" s="141"/>
      <c r="D512" s="141"/>
      <c r="E512" s="141"/>
      <c r="F512" s="141"/>
      <c r="G512" s="141"/>
      <c r="H512" s="141"/>
      <c r="I512" s="141"/>
      <c r="J512" s="141"/>
    </row>
    <row r="513" spans="1:10" ht="15" thickBot="1" x14ac:dyDescent="0.35">
      <c r="A513" s="141"/>
      <c r="B513" s="141"/>
      <c r="C513" s="141"/>
      <c r="D513" s="141"/>
      <c r="E513" s="141"/>
      <c r="F513" s="141"/>
      <c r="G513" s="141"/>
      <c r="H513" s="141"/>
      <c r="I513" s="141"/>
      <c r="J513" s="141"/>
    </row>
    <row r="514" spans="1:10" ht="15" thickBot="1" x14ac:dyDescent="0.35">
      <c r="A514" s="141"/>
      <c r="B514" s="141"/>
      <c r="C514" s="141"/>
      <c r="D514" s="141"/>
      <c r="E514" s="141"/>
      <c r="F514" s="141"/>
      <c r="G514" s="141"/>
      <c r="H514" s="141"/>
      <c r="I514" s="141"/>
      <c r="J514" s="141"/>
    </row>
    <row r="515" spans="1:10" ht="15" thickBot="1" x14ac:dyDescent="0.35">
      <c r="A515" s="141"/>
      <c r="B515" s="141"/>
      <c r="C515" s="141"/>
      <c r="D515" s="141"/>
      <c r="E515" s="141"/>
      <c r="F515" s="141"/>
      <c r="G515" s="141"/>
      <c r="H515" s="141"/>
      <c r="I515" s="141"/>
      <c r="J515" s="141"/>
    </row>
    <row r="516" spans="1:10" ht="15" thickBot="1" x14ac:dyDescent="0.35">
      <c r="A516" s="141"/>
      <c r="B516" s="141"/>
      <c r="C516" s="141"/>
      <c r="D516" s="141"/>
      <c r="E516" s="141"/>
      <c r="F516" s="141"/>
      <c r="G516" s="141"/>
      <c r="H516" s="141"/>
      <c r="I516" s="141"/>
      <c r="J516" s="141"/>
    </row>
    <row r="517" spans="1:10" ht="15" thickBot="1" x14ac:dyDescent="0.35">
      <c r="A517" s="141"/>
      <c r="B517" s="141"/>
      <c r="C517" s="141"/>
      <c r="D517" s="141"/>
      <c r="E517" s="141"/>
      <c r="F517" s="141"/>
      <c r="G517" s="141"/>
      <c r="H517" s="141"/>
      <c r="I517" s="141"/>
      <c r="J517" s="141"/>
    </row>
    <row r="518" spans="1:10" ht="15" thickBot="1" x14ac:dyDescent="0.35">
      <c r="A518" s="141"/>
      <c r="B518" s="141"/>
      <c r="C518" s="141"/>
      <c r="D518" s="141"/>
      <c r="E518" s="141"/>
      <c r="F518" s="141"/>
      <c r="G518" s="141"/>
      <c r="H518" s="141"/>
      <c r="I518" s="141"/>
      <c r="J518" s="141"/>
    </row>
    <row r="519" spans="1:10" ht="15" thickBot="1" x14ac:dyDescent="0.35">
      <c r="A519" s="141"/>
      <c r="B519" s="141"/>
      <c r="C519" s="141"/>
      <c r="D519" s="141"/>
      <c r="E519" s="141"/>
      <c r="F519" s="141"/>
      <c r="G519" s="141"/>
      <c r="H519" s="141"/>
      <c r="I519" s="141"/>
      <c r="J519" s="141"/>
    </row>
    <row r="520" spans="1:10" ht="15" thickBot="1" x14ac:dyDescent="0.35">
      <c r="A520" s="141"/>
      <c r="B520" s="141"/>
      <c r="C520" s="141"/>
      <c r="D520" s="141"/>
      <c r="E520" s="141"/>
      <c r="F520" s="141"/>
      <c r="G520" s="141"/>
      <c r="H520" s="141"/>
      <c r="I520" s="141"/>
      <c r="J520" s="141"/>
    </row>
    <row r="521" spans="1:10" ht="15" thickBot="1" x14ac:dyDescent="0.35">
      <c r="A521" s="141"/>
      <c r="B521" s="141"/>
      <c r="C521" s="141"/>
      <c r="D521" s="141"/>
      <c r="E521" s="141"/>
      <c r="F521" s="141"/>
      <c r="G521" s="141"/>
      <c r="H521" s="141"/>
      <c r="I521" s="141"/>
      <c r="J521" s="141"/>
    </row>
    <row r="522" spans="1:10" ht="15" thickBot="1" x14ac:dyDescent="0.35">
      <c r="A522" s="141"/>
      <c r="B522" s="141"/>
      <c r="C522" s="141"/>
      <c r="D522" s="141"/>
      <c r="E522" s="141"/>
      <c r="F522" s="141"/>
      <c r="G522" s="141"/>
      <c r="H522" s="141"/>
      <c r="I522" s="141"/>
      <c r="J522" s="141"/>
    </row>
    <row r="523" spans="1:10" ht="15" thickBot="1" x14ac:dyDescent="0.35">
      <c r="A523" s="141"/>
      <c r="B523" s="141"/>
      <c r="C523" s="141"/>
      <c r="D523" s="141"/>
      <c r="E523" s="141"/>
      <c r="F523" s="141"/>
      <c r="G523" s="141"/>
      <c r="H523" s="141"/>
      <c r="I523" s="141"/>
      <c r="J523" s="141"/>
    </row>
    <row r="524" spans="1:10" ht="15" thickBot="1" x14ac:dyDescent="0.35">
      <c r="A524" s="141"/>
      <c r="B524" s="141"/>
      <c r="C524" s="141"/>
      <c r="D524" s="141"/>
      <c r="E524" s="141"/>
      <c r="F524" s="141"/>
      <c r="G524" s="141"/>
      <c r="H524" s="141"/>
      <c r="I524" s="141"/>
      <c r="J524" s="141"/>
    </row>
    <row r="525" spans="1:10" ht="15" thickBot="1" x14ac:dyDescent="0.35">
      <c r="A525" s="141"/>
      <c r="B525" s="141"/>
      <c r="C525" s="141"/>
      <c r="D525" s="141"/>
      <c r="E525" s="141"/>
      <c r="F525" s="141"/>
      <c r="G525" s="141"/>
      <c r="H525" s="141"/>
      <c r="I525" s="141"/>
      <c r="J525" s="141"/>
    </row>
    <row r="526" spans="1:10" ht="15" thickBot="1" x14ac:dyDescent="0.35">
      <c r="A526" s="141"/>
      <c r="B526" s="141"/>
      <c r="C526" s="141"/>
      <c r="D526" s="141"/>
      <c r="E526" s="141"/>
      <c r="F526" s="141"/>
      <c r="G526" s="141"/>
      <c r="H526" s="141"/>
      <c r="I526" s="141"/>
      <c r="J526" s="141"/>
    </row>
    <row r="527" spans="1:10" ht="15" thickBot="1" x14ac:dyDescent="0.35">
      <c r="A527" s="141"/>
      <c r="B527" s="141"/>
      <c r="C527" s="141"/>
      <c r="D527" s="141"/>
      <c r="E527" s="141"/>
      <c r="F527" s="141"/>
      <c r="G527" s="141"/>
      <c r="H527" s="141"/>
      <c r="I527" s="141"/>
      <c r="J527" s="141"/>
    </row>
    <row r="528" spans="1:10" ht="15" thickBot="1" x14ac:dyDescent="0.35">
      <c r="A528" s="141"/>
      <c r="B528" s="141"/>
      <c r="C528" s="141"/>
      <c r="D528" s="141"/>
      <c r="E528" s="141"/>
      <c r="F528" s="141"/>
      <c r="G528" s="141"/>
      <c r="H528" s="141"/>
      <c r="I528" s="141"/>
      <c r="J528" s="141"/>
    </row>
    <row r="529" spans="1:10" ht="15" thickBot="1" x14ac:dyDescent="0.35">
      <c r="A529" s="141"/>
      <c r="B529" s="141"/>
      <c r="C529" s="141"/>
      <c r="D529" s="141"/>
      <c r="E529" s="141"/>
      <c r="F529" s="141"/>
      <c r="G529" s="141"/>
      <c r="H529" s="141"/>
      <c r="I529" s="141"/>
      <c r="J529" s="141"/>
    </row>
    <row r="530" spans="1:10" ht="15" thickBot="1" x14ac:dyDescent="0.35">
      <c r="A530" s="141"/>
      <c r="B530" s="141"/>
      <c r="C530" s="141"/>
      <c r="D530" s="141"/>
      <c r="E530" s="141"/>
      <c r="F530" s="141"/>
      <c r="G530" s="141"/>
      <c r="H530" s="141"/>
      <c r="I530" s="141"/>
      <c r="J530" s="141"/>
    </row>
    <row r="531" spans="1:10" ht="15" thickBot="1" x14ac:dyDescent="0.35">
      <c r="A531" s="141"/>
      <c r="B531" s="141"/>
      <c r="C531" s="141"/>
      <c r="D531" s="141"/>
      <c r="E531" s="141"/>
      <c r="F531" s="141"/>
      <c r="G531" s="141"/>
      <c r="H531" s="141"/>
      <c r="I531" s="141"/>
      <c r="J531" s="141"/>
    </row>
    <row r="532" spans="1:10" ht="15" thickBot="1" x14ac:dyDescent="0.35">
      <c r="A532" s="141"/>
      <c r="B532" s="141"/>
      <c r="C532" s="141"/>
      <c r="D532" s="141"/>
      <c r="E532" s="141"/>
      <c r="F532" s="141"/>
      <c r="G532" s="141"/>
      <c r="H532" s="141"/>
      <c r="I532" s="141"/>
      <c r="J532" s="141"/>
    </row>
    <row r="533" spans="1:10" ht="15" thickBot="1" x14ac:dyDescent="0.35">
      <c r="A533" s="141"/>
      <c r="B533" s="141"/>
      <c r="C533" s="141"/>
      <c r="D533" s="141"/>
      <c r="E533" s="141"/>
      <c r="F533" s="141"/>
      <c r="G533" s="141"/>
      <c r="H533" s="141"/>
      <c r="I533" s="141"/>
      <c r="J533" s="141"/>
    </row>
    <row r="534" spans="1:10" ht="15" thickBot="1" x14ac:dyDescent="0.35">
      <c r="A534" s="141"/>
      <c r="B534" s="141"/>
      <c r="C534" s="141"/>
      <c r="D534" s="141"/>
      <c r="E534" s="141"/>
      <c r="F534" s="141"/>
      <c r="G534" s="141"/>
      <c r="H534" s="141"/>
      <c r="I534" s="141"/>
      <c r="J534" s="141"/>
    </row>
    <row r="535" spans="1:10" ht="15" thickBot="1" x14ac:dyDescent="0.35">
      <c r="A535" s="141"/>
      <c r="B535" s="141"/>
      <c r="C535" s="141"/>
      <c r="D535" s="141"/>
      <c r="E535" s="141"/>
      <c r="F535" s="141"/>
      <c r="G535" s="141"/>
      <c r="H535" s="141"/>
      <c r="I535" s="141"/>
      <c r="J535" s="141"/>
    </row>
    <row r="536" spans="1:10" ht="15" thickBot="1" x14ac:dyDescent="0.35">
      <c r="A536" s="141"/>
      <c r="B536" s="141"/>
      <c r="C536" s="141"/>
      <c r="D536" s="141"/>
      <c r="E536" s="141"/>
      <c r="F536" s="141"/>
      <c r="G536" s="141"/>
      <c r="H536" s="141"/>
      <c r="I536" s="141"/>
      <c r="J536" s="141"/>
    </row>
    <row r="537" spans="1:10" ht="15" thickBot="1" x14ac:dyDescent="0.35">
      <c r="A537" s="141"/>
      <c r="B537" s="141"/>
      <c r="C537" s="141"/>
      <c r="D537" s="141"/>
      <c r="E537" s="141"/>
      <c r="F537" s="141"/>
      <c r="G537" s="141"/>
      <c r="H537" s="141"/>
      <c r="I537" s="141"/>
      <c r="J537" s="141"/>
    </row>
    <row r="538" spans="1:10" ht="15" thickBot="1" x14ac:dyDescent="0.35">
      <c r="A538" s="141"/>
      <c r="B538" s="141"/>
      <c r="C538" s="141"/>
      <c r="D538" s="141"/>
      <c r="E538" s="141"/>
      <c r="F538" s="141"/>
      <c r="G538" s="141"/>
      <c r="H538" s="141"/>
      <c r="I538" s="141"/>
      <c r="J538" s="141"/>
    </row>
    <row r="539" spans="1:10" ht="15" thickBot="1" x14ac:dyDescent="0.35">
      <c r="A539" s="141"/>
      <c r="B539" s="141"/>
      <c r="C539" s="141"/>
      <c r="D539" s="141"/>
      <c r="E539" s="141"/>
      <c r="F539" s="141"/>
      <c r="G539" s="141"/>
      <c r="H539" s="141"/>
      <c r="I539" s="141"/>
      <c r="J539" s="141"/>
    </row>
    <row r="540" spans="1:10" ht="15" thickBot="1" x14ac:dyDescent="0.35">
      <c r="A540" s="141"/>
      <c r="B540" s="141"/>
      <c r="C540" s="141"/>
      <c r="D540" s="141"/>
      <c r="E540" s="141"/>
      <c r="F540" s="141"/>
      <c r="G540" s="141"/>
      <c r="H540" s="141"/>
      <c r="I540" s="141"/>
      <c r="J540" s="141"/>
    </row>
    <row r="541" spans="1:10" ht="15" thickBot="1" x14ac:dyDescent="0.35">
      <c r="A541" s="141"/>
      <c r="B541" s="141"/>
      <c r="C541" s="141"/>
      <c r="D541" s="141"/>
      <c r="E541" s="141"/>
      <c r="F541" s="141"/>
      <c r="G541" s="141"/>
      <c r="H541" s="141"/>
      <c r="I541" s="141"/>
      <c r="J541" s="141"/>
    </row>
    <row r="542" spans="1:10" ht="15" thickBot="1" x14ac:dyDescent="0.35">
      <c r="A542" s="141"/>
      <c r="B542" s="141"/>
      <c r="C542" s="141"/>
      <c r="D542" s="141"/>
      <c r="E542" s="141"/>
      <c r="F542" s="141"/>
      <c r="G542" s="141"/>
      <c r="H542" s="141"/>
      <c r="I542" s="141"/>
      <c r="J542" s="141"/>
    </row>
    <row r="543" spans="1:10" ht="15" thickBot="1" x14ac:dyDescent="0.35">
      <c r="A543" s="141"/>
      <c r="B543" s="141"/>
      <c r="C543" s="141"/>
      <c r="D543" s="141"/>
      <c r="E543" s="141"/>
      <c r="F543" s="141"/>
      <c r="G543" s="141"/>
      <c r="H543" s="141"/>
      <c r="I543" s="141"/>
      <c r="J543" s="141"/>
    </row>
    <row r="544" spans="1:10" ht="15" thickBot="1" x14ac:dyDescent="0.35">
      <c r="A544" s="141"/>
      <c r="B544" s="141"/>
      <c r="C544" s="141"/>
      <c r="D544" s="141"/>
      <c r="E544" s="141"/>
      <c r="F544" s="141"/>
      <c r="G544" s="141"/>
      <c r="H544" s="141"/>
      <c r="I544" s="141"/>
      <c r="J544" s="141"/>
    </row>
    <row r="545" spans="1:10" ht="15" thickBot="1" x14ac:dyDescent="0.35">
      <c r="A545" s="141"/>
      <c r="B545" s="141"/>
      <c r="C545" s="141"/>
      <c r="D545" s="141"/>
      <c r="E545" s="141"/>
      <c r="F545" s="141"/>
      <c r="G545" s="141"/>
      <c r="H545" s="141"/>
      <c r="I545" s="141"/>
      <c r="J545" s="141"/>
    </row>
    <row r="546" spans="1:10" ht="15" thickBot="1" x14ac:dyDescent="0.35">
      <c r="A546" s="141"/>
      <c r="B546" s="141"/>
      <c r="C546" s="141"/>
      <c r="D546" s="141"/>
      <c r="E546" s="141"/>
      <c r="F546" s="141"/>
      <c r="G546" s="141"/>
      <c r="H546" s="141"/>
      <c r="I546" s="141"/>
      <c r="J546" s="141"/>
    </row>
    <row r="547" spans="1:10" ht="15" thickBot="1" x14ac:dyDescent="0.35">
      <c r="A547" s="141"/>
      <c r="B547" s="141"/>
      <c r="C547" s="141"/>
      <c r="D547" s="141"/>
      <c r="E547" s="141"/>
      <c r="F547" s="141"/>
      <c r="G547" s="141"/>
      <c r="H547" s="141"/>
      <c r="I547" s="141"/>
      <c r="J547" s="141"/>
    </row>
    <row r="548" spans="1:10" ht="15" thickBot="1" x14ac:dyDescent="0.35">
      <c r="A548" s="141"/>
      <c r="B548" s="141"/>
      <c r="C548" s="141"/>
      <c r="D548" s="141"/>
      <c r="E548" s="141"/>
      <c r="F548" s="141"/>
      <c r="G548" s="141"/>
      <c r="H548" s="141"/>
      <c r="I548" s="141"/>
      <c r="J548" s="141"/>
    </row>
    <row r="549" spans="1:10" ht="15" thickBot="1" x14ac:dyDescent="0.35">
      <c r="A549" s="141"/>
      <c r="B549" s="141"/>
      <c r="C549" s="141"/>
      <c r="D549" s="141"/>
      <c r="E549" s="141"/>
      <c r="F549" s="141"/>
      <c r="G549" s="141"/>
      <c r="H549" s="141"/>
      <c r="I549" s="141"/>
      <c r="J549" s="141"/>
    </row>
    <row r="550" spans="1:10" ht="15" thickBot="1" x14ac:dyDescent="0.35">
      <c r="A550" s="141"/>
      <c r="B550" s="141"/>
      <c r="C550" s="141"/>
      <c r="D550" s="141"/>
      <c r="E550" s="141"/>
      <c r="F550" s="141"/>
      <c r="G550" s="141"/>
      <c r="H550" s="141"/>
      <c r="I550" s="141"/>
      <c r="J550" s="141"/>
    </row>
    <row r="551" spans="1:10" ht="15" thickBot="1" x14ac:dyDescent="0.35">
      <c r="A551" s="141"/>
      <c r="B551" s="141"/>
      <c r="C551" s="141"/>
      <c r="D551" s="141"/>
      <c r="E551" s="141"/>
      <c r="F551" s="141"/>
      <c r="G551" s="141"/>
      <c r="H551" s="141"/>
      <c r="I551" s="141"/>
      <c r="J551" s="141"/>
    </row>
    <row r="552" spans="1:10" ht="15" thickBot="1" x14ac:dyDescent="0.35">
      <c r="A552" s="141"/>
      <c r="B552" s="141"/>
      <c r="C552" s="141"/>
      <c r="D552" s="141"/>
      <c r="E552" s="141"/>
      <c r="F552" s="141"/>
      <c r="G552" s="141"/>
      <c r="H552" s="141"/>
      <c r="I552" s="141"/>
      <c r="J552" s="141"/>
    </row>
    <row r="553" spans="1:10" ht="15" thickBot="1" x14ac:dyDescent="0.35">
      <c r="A553" s="141"/>
      <c r="B553" s="141"/>
      <c r="C553" s="141"/>
      <c r="D553" s="141"/>
      <c r="E553" s="141"/>
      <c r="F553" s="141"/>
      <c r="G553" s="141"/>
      <c r="H553" s="141"/>
      <c r="I553" s="141"/>
      <c r="J553" s="141"/>
    </row>
    <row r="554" spans="1:10" ht="15" thickBot="1" x14ac:dyDescent="0.35">
      <c r="A554" s="141"/>
      <c r="B554" s="141"/>
      <c r="C554" s="141"/>
      <c r="D554" s="141"/>
      <c r="E554" s="141"/>
      <c r="F554" s="141"/>
      <c r="G554" s="141"/>
      <c r="H554" s="141"/>
      <c r="I554" s="141"/>
      <c r="J554" s="141"/>
    </row>
    <row r="555" spans="1:10" ht="15" thickBot="1" x14ac:dyDescent="0.35">
      <c r="A555" s="141"/>
      <c r="B555" s="141"/>
      <c r="C555" s="141"/>
      <c r="D555" s="141"/>
      <c r="E555" s="141"/>
      <c r="F555" s="141"/>
      <c r="G555" s="141"/>
      <c r="H555" s="141"/>
      <c r="I555" s="141"/>
      <c r="J555" s="141"/>
    </row>
    <row r="556" spans="1:10" ht="15" thickBot="1" x14ac:dyDescent="0.35">
      <c r="A556" s="141"/>
      <c r="B556" s="141"/>
      <c r="C556" s="141"/>
      <c r="D556" s="141"/>
      <c r="E556" s="141"/>
      <c r="F556" s="141"/>
      <c r="G556" s="141"/>
      <c r="H556" s="141"/>
      <c r="I556" s="141"/>
      <c r="J556" s="141"/>
    </row>
    <row r="557" spans="1:10" ht="15" thickBot="1" x14ac:dyDescent="0.35">
      <c r="A557" s="141"/>
      <c r="B557" s="141"/>
      <c r="C557" s="141"/>
      <c r="D557" s="141"/>
      <c r="E557" s="141"/>
      <c r="F557" s="141"/>
      <c r="G557" s="141"/>
      <c r="H557" s="141"/>
      <c r="I557" s="141"/>
      <c r="J557" s="141"/>
    </row>
    <row r="558" spans="1:10" ht="15" thickBot="1" x14ac:dyDescent="0.35">
      <c r="A558" s="141"/>
      <c r="B558" s="141"/>
      <c r="C558" s="141"/>
      <c r="D558" s="141"/>
      <c r="E558" s="141"/>
      <c r="F558" s="141"/>
      <c r="G558" s="141"/>
      <c r="H558" s="141"/>
      <c r="I558" s="141"/>
      <c r="J558" s="141"/>
    </row>
    <row r="559" spans="1:10" ht="15" thickBot="1" x14ac:dyDescent="0.35">
      <c r="A559" s="141"/>
      <c r="B559" s="141"/>
      <c r="C559" s="141"/>
      <c r="D559" s="141"/>
      <c r="E559" s="141"/>
      <c r="F559" s="141"/>
      <c r="G559" s="141"/>
      <c r="H559" s="141"/>
      <c r="I559" s="141"/>
      <c r="J559" s="141"/>
    </row>
    <row r="560" spans="1:10" ht="15" thickBot="1" x14ac:dyDescent="0.35">
      <c r="A560" s="141"/>
      <c r="B560" s="141"/>
      <c r="C560" s="141"/>
      <c r="D560" s="141"/>
      <c r="E560" s="141"/>
      <c r="F560" s="141"/>
      <c r="G560" s="141"/>
      <c r="H560" s="141"/>
      <c r="I560" s="141"/>
      <c r="J560" s="141"/>
    </row>
    <row r="561" spans="1:10" ht="15" thickBot="1" x14ac:dyDescent="0.35">
      <c r="A561" s="141"/>
      <c r="B561" s="141"/>
      <c r="C561" s="141"/>
      <c r="D561" s="141"/>
      <c r="E561" s="141"/>
      <c r="F561" s="141"/>
      <c r="G561" s="141"/>
      <c r="H561" s="141"/>
      <c r="I561" s="141"/>
      <c r="J561" s="141"/>
    </row>
    <row r="562" spans="1:10" ht="15" thickBot="1" x14ac:dyDescent="0.35">
      <c r="A562" s="141"/>
      <c r="B562" s="141"/>
      <c r="C562" s="141"/>
      <c r="D562" s="141"/>
      <c r="E562" s="141"/>
      <c r="F562" s="141"/>
      <c r="G562" s="141"/>
      <c r="H562" s="141"/>
      <c r="I562" s="141"/>
      <c r="J562" s="141"/>
    </row>
    <row r="563" spans="1:10" ht="15" thickBot="1" x14ac:dyDescent="0.35">
      <c r="A563" s="141"/>
      <c r="B563" s="141"/>
      <c r="C563" s="141"/>
      <c r="D563" s="141"/>
      <c r="E563" s="141"/>
      <c r="F563" s="141"/>
      <c r="G563" s="141"/>
      <c r="H563" s="141"/>
      <c r="I563" s="141"/>
      <c r="J563" s="141"/>
    </row>
    <row r="564" spans="1:10" ht="15" thickBot="1" x14ac:dyDescent="0.35">
      <c r="A564" s="141"/>
      <c r="B564" s="141"/>
      <c r="C564" s="141"/>
      <c r="D564" s="141"/>
      <c r="E564" s="141"/>
      <c r="F564" s="141"/>
      <c r="G564" s="141"/>
      <c r="H564" s="141"/>
      <c r="I564" s="141"/>
      <c r="J564" s="141"/>
    </row>
    <row r="565" spans="1:10" ht="15" thickBot="1" x14ac:dyDescent="0.35">
      <c r="A565" s="141"/>
      <c r="B565" s="141"/>
      <c r="C565" s="141"/>
      <c r="D565" s="141"/>
      <c r="E565" s="141"/>
      <c r="F565" s="141"/>
      <c r="G565" s="141"/>
      <c r="H565" s="141"/>
      <c r="I565" s="141"/>
      <c r="J565" s="141"/>
    </row>
    <row r="566" spans="1:10" ht="15" thickBot="1" x14ac:dyDescent="0.35">
      <c r="A566" s="141"/>
      <c r="B566" s="141"/>
      <c r="C566" s="141"/>
      <c r="D566" s="141"/>
      <c r="E566" s="141"/>
      <c r="F566" s="141"/>
      <c r="G566" s="141"/>
      <c r="H566" s="141"/>
      <c r="I566" s="141"/>
      <c r="J566" s="141"/>
    </row>
    <row r="567" spans="1:10" ht="15" thickBot="1" x14ac:dyDescent="0.35">
      <c r="A567" s="141"/>
      <c r="B567" s="141"/>
      <c r="C567" s="141"/>
      <c r="D567" s="141"/>
      <c r="E567" s="141"/>
      <c r="F567" s="141"/>
      <c r="G567" s="141"/>
      <c r="H567" s="141"/>
      <c r="I567" s="141"/>
      <c r="J567" s="141"/>
    </row>
    <row r="568" spans="1:10" ht="15" thickBot="1" x14ac:dyDescent="0.35">
      <c r="A568" s="141"/>
      <c r="B568" s="141"/>
      <c r="C568" s="141"/>
      <c r="D568" s="141"/>
      <c r="E568" s="141"/>
      <c r="F568" s="141"/>
      <c r="G568" s="141"/>
      <c r="H568" s="141"/>
      <c r="I568" s="141"/>
      <c r="J568" s="141"/>
    </row>
    <row r="569" spans="1:10" ht="15" thickBot="1" x14ac:dyDescent="0.35">
      <c r="A569" s="141"/>
      <c r="B569" s="141"/>
      <c r="C569" s="141"/>
      <c r="D569" s="141"/>
      <c r="E569" s="141"/>
      <c r="F569" s="141"/>
      <c r="G569" s="141"/>
      <c r="H569" s="141"/>
      <c r="I569" s="141"/>
      <c r="J569" s="141"/>
    </row>
    <row r="570" spans="1:10" ht="15" thickBot="1" x14ac:dyDescent="0.35">
      <c r="A570" s="141"/>
      <c r="B570" s="141"/>
      <c r="C570" s="141"/>
      <c r="D570" s="141"/>
      <c r="E570" s="141"/>
      <c r="F570" s="141"/>
      <c r="G570" s="141"/>
      <c r="H570" s="141"/>
      <c r="I570" s="141"/>
      <c r="J570" s="141"/>
    </row>
    <row r="571" spans="1:10" ht="15" thickBot="1" x14ac:dyDescent="0.35">
      <c r="A571" s="141"/>
      <c r="B571" s="141"/>
      <c r="C571" s="141"/>
      <c r="D571" s="141"/>
      <c r="E571" s="141"/>
      <c r="F571" s="141"/>
      <c r="G571" s="141"/>
      <c r="H571" s="141"/>
      <c r="I571" s="141"/>
      <c r="J571" s="141"/>
    </row>
    <row r="572" spans="1:10" ht="15" thickBot="1" x14ac:dyDescent="0.35">
      <c r="A572" s="141"/>
      <c r="B572" s="141"/>
      <c r="C572" s="141"/>
      <c r="D572" s="141"/>
      <c r="E572" s="141"/>
      <c r="F572" s="141"/>
      <c r="G572" s="141"/>
      <c r="H572" s="141"/>
      <c r="I572" s="141"/>
      <c r="J572" s="141"/>
    </row>
    <row r="573" spans="1:10" ht="15" thickBot="1" x14ac:dyDescent="0.35">
      <c r="A573" s="141"/>
      <c r="B573" s="141"/>
      <c r="C573" s="141"/>
      <c r="D573" s="141"/>
      <c r="E573" s="141"/>
      <c r="F573" s="141"/>
      <c r="G573" s="141"/>
      <c r="H573" s="141"/>
      <c r="I573" s="141"/>
      <c r="J573" s="141"/>
    </row>
    <row r="574" spans="1:10" ht="15" thickBot="1" x14ac:dyDescent="0.35">
      <c r="A574" s="141"/>
      <c r="B574" s="141"/>
      <c r="C574" s="141"/>
      <c r="D574" s="141"/>
      <c r="E574" s="141"/>
      <c r="F574" s="141"/>
      <c r="G574" s="141"/>
      <c r="H574" s="141"/>
      <c r="I574" s="141"/>
      <c r="J574" s="141"/>
    </row>
    <row r="575" spans="1:10" ht="15" thickBot="1" x14ac:dyDescent="0.35">
      <c r="A575" s="141"/>
      <c r="B575" s="141"/>
      <c r="C575" s="141"/>
      <c r="D575" s="141"/>
      <c r="E575" s="141"/>
      <c r="F575" s="141"/>
      <c r="G575" s="141"/>
      <c r="H575" s="141"/>
      <c r="I575" s="141"/>
      <c r="J575" s="141"/>
    </row>
    <row r="576" spans="1:10" ht="15" thickBot="1" x14ac:dyDescent="0.35">
      <c r="A576" s="141"/>
      <c r="B576" s="141"/>
      <c r="C576" s="141"/>
      <c r="D576" s="141"/>
      <c r="E576" s="141"/>
      <c r="F576" s="141"/>
      <c r="G576" s="141"/>
      <c r="H576" s="141"/>
      <c r="I576" s="141"/>
      <c r="J576" s="141"/>
    </row>
    <row r="577" spans="1:10" ht="15" thickBot="1" x14ac:dyDescent="0.35">
      <c r="A577" s="141"/>
      <c r="B577" s="141"/>
      <c r="C577" s="141"/>
      <c r="D577" s="141"/>
      <c r="E577" s="141"/>
      <c r="F577" s="141"/>
      <c r="G577" s="141"/>
      <c r="H577" s="141"/>
      <c r="I577" s="141"/>
      <c r="J577" s="141"/>
    </row>
    <row r="578" spans="1:10" ht="15" thickBot="1" x14ac:dyDescent="0.35">
      <c r="A578" s="141"/>
      <c r="B578" s="141"/>
      <c r="C578" s="141"/>
      <c r="D578" s="141"/>
      <c r="E578" s="141"/>
      <c r="F578" s="141"/>
      <c r="G578" s="141"/>
      <c r="H578" s="141"/>
      <c r="I578" s="141"/>
      <c r="J578" s="141"/>
    </row>
    <row r="579" spans="1:10" ht="15" thickBot="1" x14ac:dyDescent="0.35">
      <c r="A579" s="141"/>
      <c r="B579" s="141"/>
      <c r="C579" s="141"/>
      <c r="D579" s="141"/>
      <c r="E579" s="141"/>
      <c r="F579" s="141"/>
      <c r="G579" s="141"/>
      <c r="H579" s="141"/>
      <c r="I579" s="141"/>
      <c r="J579" s="141"/>
    </row>
    <row r="580" spans="1:10" ht="15" thickBot="1" x14ac:dyDescent="0.35">
      <c r="A580" s="141"/>
      <c r="B580" s="141"/>
      <c r="C580" s="141"/>
      <c r="D580" s="141"/>
      <c r="E580" s="141"/>
      <c r="F580" s="141"/>
      <c r="G580" s="141"/>
      <c r="H580" s="141"/>
      <c r="I580" s="141"/>
      <c r="J580" s="141"/>
    </row>
    <row r="581" spans="1:10" ht="15" thickBot="1" x14ac:dyDescent="0.35">
      <c r="A581" s="141"/>
      <c r="B581" s="141"/>
      <c r="C581" s="141"/>
      <c r="D581" s="141"/>
      <c r="E581" s="141"/>
      <c r="F581" s="141"/>
      <c r="G581" s="141"/>
      <c r="H581" s="141"/>
      <c r="I581" s="141"/>
      <c r="J581" s="141"/>
    </row>
    <row r="582" spans="1:10" ht="15" thickBot="1" x14ac:dyDescent="0.35">
      <c r="A582" s="141"/>
      <c r="B582" s="141"/>
      <c r="C582" s="141"/>
      <c r="D582" s="141"/>
      <c r="E582" s="141"/>
      <c r="F582" s="141"/>
      <c r="G582" s="141"/>
      <c r="H582" s="141"/>
      <c r="I582" s="141"/>
      <c r="J582" s="141"/>
    </row>
    <row r="583" spans="1:10" ht="15" thickBot="1" x14ac:dyDescent="0.35">
      <c r="A583" s="141"/>
      <c r="B583" s="141"/>
      <c r="C583" s="141"/>
      <c r="D583" s="141"/>
      <c r="E583" s="141"/>
      <c r="F583" s="141"/>
      <c r="G583" s="141"/>
      <c r="H583" s="141"/>
      <c r="I583" s="141"/>
      <c r="J583" s="141"/>
    </row>
    <row r="584" spans="1:10" ht="15" thickBot="1" x14ac:dyDescent="0.35">
      <c r="A584" s="141"/>
      <c r="B584" s="141"/>
      <c r="C584" s="141"/>
      <c r="D584" s="141"/>
      <c r="E584" s="141"/>
      <c r="F584" s="141"/>
      <c r="G584" s="141"/>
      <c r="H584" s="141"/>
      <c r="I584" s="141"/>
      <c r="J584" s="141"/>
    </row>
    <row r="585" spans="1:10" ht="15" thickBot="1" x14ac:dyDescent="0.35">
      <c r="A585" s="141"/>
      <c r="B585" s="141"/>
      <c r="C585" s="141"/>
      <c r="D585" s="141"/>
      <c r="E585" s="141"/>
      <c r="F585" s="141"/>
      <c r="G585" s="141"/>
      <c r="H585" s="141"/>
      <c r="I585" s="141"/>
      <c r="J585" s="141"/>
    </row>
    <row r="586" spans="1:10" ht="15" thickBot="1" x14ac:dyDescent="0.35">
      <c r="A586" s="141"/>
      <c r="B586" s="141"/>
      <c r="C586" s="141"/>
      <c r="D586" s="141"/>
      <c r="E586" s="141"/>
      <c r="F586" s="141"/>
      <c r="G586" s="141"/>
      <c r="H586" s="141"/>
      <c r="I586" s="141"/>
      <c r="J586" s="141"/>
    </row>
    <row r="587" spans="1:10" ht="15" thickBot="1" x14ac:dyDescent="0.35">
      <c r="A587" s="141"/>
      <c r="B587" s="141"/>
      <c r="C587" s="141"/>
      <c r="D587" s="141"/>
      <c r="E587" s="141"/>
      <c r="F587" s="141"/>
      <c r="G587" s="141"/>
      <c r="H587" s="141"/>
      <c r="I587" s="141"/>
      <c r="J587" s="141"/>
    </row>
    <row r="588" spans="1:10" ht="15" thickBot="1" x14ac:dyDescent="0.35">
      <c r="A588" s="141"/>
      <c r="B588" s="141"/>
      <c r="C588" s="141"/>
      <c r="D588" s="141"/>
      <c r="E588" s="141"/>
      <c r="F588" s="141"/>
      <c r="G588" s="141"/>
      <c r="H588" s="141"/>
      <c r="I588" s="141"/>
      <c r="J588" s="141"/>
    </row>
    <row r="589" spans="1:10" ht="15" thickBot="1" x14ac:dyDescent="0.35">
      <c r="A589" s="141"/>
      <c r="B589" s="141"/>
      <c r="C589" s="141"/>
      <c r="D589" s="141"/>
      <c r="E589" s="141"/>
      <c r="F589" s="141"/>
      <c r="G589" s="141"/>
      <c r="H589" s="141"/>
      <c r="I589" s="141"/>
      <c r="J589" s="141"/>
    </row>
    <row r="590" spans="1:10" ht="15" thickBot="1" x14ac:dyDescent="0.35">
      <c r="A590" s="141"/>
      <c r="B590" s="141"/>
      <c r="C590" s="141"/>
      <c r="D590" s="141"/>
      <c r="E590" s="141"/>
      <c r="F590" s="141"/>
      <c r="G590" s="141"/>
      <c r="H590" s="141"/>
      <c r="I590" s="141"/>
      <c r="J590" s="141"/>
    </row>
    <row r="591" spans="1:10" ht="15" thickBot="1" x14ac:dyDescent="0.35">
      <c r="A591" s="141"/>
      <c r="B591" s="141"/>
      <c r="C591" s="141"/>
      <c r="D591" s="141"/>
      <c r="E591" s="141"/>
      <c r="F591" s="141"/>
      <c r="G591" s="141"/>
      <c r="H591" s="141"/>
      <c r="I591" s="141"/>
      <c r="J591" s="141"/>
    </row>
    <row r="592" spans="1:10" ht="15" thickBot="1" x14ac:dyDescent="0.35">
      <c r="A592" s="141"/>
      <c r="B592" s="141"/>
      <c r="C592" s="141"/>
      <c r="D592" s="141"/>
      <c r="E592" s="141"/>
      <c r="F592" s="141"/>
      <c r="G592" s="141"/>
      <c r="H592" s="141"/>
      <c r="I592" s="141"/>
      <c r="J592" s="141"/>
    </row>
    <row r="593" spans="1:10" ht="15" thickBot="1" x14ac:dyDescent="0.35">
      <c r="A593" s="141"/>
      <c r="B593" s="141"/>
      <c r="C593" s="141"/>
      <c r="D593" s="141"/>
      <c r="E593" s="141"/>
      <c r="F593" s="141"/>
      <c r="G593" s="141"/>
      <c r="H593" s="141"/>
      <c r="I593" s="141"/>
      <c r="J593" s="141"/>
    </row>
    <row r="594" spans="1:10" ht="15" thickBot="1" x14ac:dyDescent="0.35">
      <c r="A594" s="141"/>
      <c r="B594" s="141"/>
      <c r="C594" s="141"/>
      <c r="D594" s="141"/>
      <c r="E594" s="141"/>
      <c r="F594" s="141"/>
      <c r="G594" s="141"/>
      <c r="H594" s="141"/>
      <c r="I594" s="141"/>
      <c r="J594" s="141"/>
    </row>
    <row r="595" spans="1:10" ht="15" thickBot="1" x14ac:dyDescent="0.35">
      <c r="A595" s="141"/>
      <c r="B595" s="141"/>
      <c r="C595" s="141"/>
      <c r="D595" s="141"/>
      <c r="E595" s="141"/>
      <c r="F595" s="141"/>
      <c r="G595" s="141"/>
      <c r="H595" s="141"/>
      <c r="I595" s="141"/>
      <c r="J595" s="141"/>
    </row>
    <row r="596" spans="1:10" ht="15" thickBot="1" x14ac:dyDescent="0.35">
      <c r="A596" s="141"/>
      <c r="B596" s="141"/>
      <c r="C596" s="141"/>
      <c r="D596" s="141"/>
      <c r="E596" s="141"/>
      <c r="F596" s="141"/>
      <c r="G596" s="141"/>
      <c r="H596" s="141"/>
      <c r="I596" s="141"/>
      <c r="J596" s="141"/>
    </row>
    <row r="597" spans="1:10" ht="15" thickBot="1" x14ac:dyDescent="0.35">
      <c r="A597" s="141"/>
      <c r="B597" s="141"/>
      <c r="C597" s="141"/>
      <c r="D597" s="141"/>
      <c r="E597" s="141"/>
      <c r="F597" s="141"/>
      <c r="G597" s="141"/>
      <c r="H597" s="141"/>
      <c r="I597" s="141"/>
      <c r="J597" s="141"/>
    </row>
    <row r="598" spans="1:10" ht="15" thickBot="1" x14ac:dyDescent="0.35">
      <c r="A598" s="141"/>
      <c r="B598" s="141"/>
      <c r="C598" s="141"/>
      <c r="D598" s="141"/>
      <c r="E598" s="141"/>
      <c r="F598" s="141"/>
      <c r="G598" s="141"/>
      <c r="H598" s="141"/>
      <c r="I598" s="141"/>
      <c r="J598" s="141"/>
    </row>
    <row r="599" spans="1:10" ht="15" thickBot="1" x14ac:dyDescent="0.35">
      <c r="A599" s="141"/>
      <c r="B599" s="141"/>
      <c r="C599" s="141"/>
      <c r="D599" s="141"/>
      <c r="E599" s="141"/>
      <c r="F599" s="141"/>
      <c r="G599" s="141"/>
      <c r="H599" s="141"/>
      <c r="I599" s="141"/>
      <c r="J599" s="141"/>
    </row>
    <row r="600" spans="1:10" ht="15" thickBot="1" x14ac:dyDescent="0.35">
      <c r="A600" s="141"/>
      <c r="B600" s="141"/>
      <c r="C600" s="141"/>
      <c r="D600" s="141"/>
      <c r="E600" s="141"/>
      <c r="F600" s="141"/>
      <c r="G600" s="141"/>
      <c r="H600" s="141"/>
      <c r="I600" s="141"/>
      <c r="J600" s="141"/>
    </row>
    <row r="601" spans="1:10" ht="15" thickBot="1" x14ac:dyDescent="0.35">
      <c r="A601" s="141"/>
      <c r="B601" s="141"/>
      <c r="C601" s="141"/>
      <c r="D601" s="141"/>
      <c r="E601" s="141"/>
      <c r="F601" s="141"/>
      <c r="G601" s="141"/>
      <c r="H601" s="141"/>
      <c r="I601" s="141"/>
      <c r="J601" s="141"/>
    </row>
    <row r="602" spans="1:10" ht="15" thickBot="1" x14ac:dyDescent="0.35">
      <c r="A602" s="141"/>
      <c r="B602" s="141"/>
      <c r="C602" s="141"/>
      <c r="D602" s="141"/>
      <c r="E602" s="141"/>
      <c r="F602" s="141"/>
      <c r="G602" s="141"/>
      <c r="H602" s="141"/>
      <c r="I602" s="141"/>
      <c r="J602" s="141"/>
    </row>
    <row r="603" spans="1:10" ht="15" thickBot="1" x14ac:dyDescent="0.35">
      <c r="A603" s="141"/>
      <c r="B603" s="141"/>
      <c r="C603" s="141"/>
      <c r="D603" s="141"/>
      <c r="E603" s="141"/>
      <c r="F603" s="141"/>
      <c r="G603" s="141"/>
      <c r="H603" s="141"/>
      <c r="I603" s="141"/>
      <c r="J603" s="141"/>
    </row>
    <row r="604" spans="1:10" ht="15" thickBot="1" x14ac:dyDescent="0.35">
      <c r="A604" s="141"/>
      <c r="B604" s="141"/>
      <c r="C604" s="141"/>
      <c r="D604" s="141"/>
      <c r="E604" s="141"/>
      <c r="F604" s="141"/>
      <c r="G604" s="141"/>
      <c r="H604" s="141"/>
      <c r="I604" s="141"/>
      <c r="J604" s="141"/>
    </row>
    <row r="605" spans="1:10" ht="15" thickBot="1" x14ac:dyDescent="0.35">
      <c r="A605" s="141"/>
      <c r="B605" s="141"/>
      <c r="C605" s="141"/>
      <c r="D605" s="141"/>
      <c r="E605" s="141"/>
      <c r="F605" s="141"/>
      <c r="G605" s="141"/>
      <c r="H605" s="141"/>
      <c r="I605" s="141"/>
      <c r="J605" s="141"/>
    </row>
    <row r="606" spans="1:10" ht="15" thickBot="1" x14ac:dyDescent="0.35">
      <c r="A606" s="141"/>
      <c r="B606" s="141"/>
      <c r="C606" s="141"/>
      <c r="D606" s="141"/>
      <c r="E606" s="141"/>
      <c r="F606" s="141"/>
      <c r="G606" s="141"/>
      <c r="H606" s="141"/>
      <c r="I606" s="141"/>
      <c r="J606" s="141"/>
    </row>
    <row r="607" spans="1:10" ht="15" thickBot="1" x14ac:dyDescent="0.35">
      <c r="A607" s="141"/>
      <c r="B607" s="141"/>
      <c r="C607" s="141"/>
      <c r="D607" s="141"/>
      <c r="E607" s="141"/>
      <c r="F607" s="141"/>
      <c r="G607" s="141"/>
      <c r="H607" s="141"/>
      <c r="I607" s="141"/>
      <c r="J607" s="141"/>
    </row>
    <row r="608" spans="1:10" ht="15" thickBot="1" x14ac:dyDescent="0.35">
      <c r="A608" s="141"/>
      <c r="B608" s="141"/>
      <c r="C608" s="141"/>
      <c r="D608" s="141"/>
      <c r="E608" s="141"/>
      <c r="F608" s="141"/>
      <c r="G608" s="141"/>
      <c r="H608" s="141"/>
      <c r="I608" s="141"/>
      <c r="J608" s="141"/>
    </row>
    <row r="609" spans="1:10" ht="15" thickBot="1" x14ac:dyDescent="0.35">
      <c r="A609" s="141"/>
      <c r="B609" s="141"/>
      <c r="C609" s="141"/>
      <c r="D609" s="141"/>
      <c r="E609" s="141"/>
      <c r="F609" s="141"/>
      <c r="G609" s="141"/>
      <c r="H609" s="141"/>
      <c r="I609" s="141"/>
      <c r="J609" s="141"/>
    </row>
    <row r="610" spans="1:10" ht="15" thickBot="1" x14ac:dyDescent="0.35">
      <c r="A610" s="141"/>
      <c r="B610" s="141"/>
      <c r="C610" s="141"/>
      <c r="D610" s="141"/>
      <c r="E610" s="141"/>
      <c r="F610" s="141"/>
      <c r="G610" s="141"/>
      <c r="H610" s="141"/>
      <c r="I610" s="141"/>
      <c r="J610" s="141"/>
    </row>
    <row r="611" spans="1:10" ht="15" thickBot="1" x14ac:dyDescent="0.35">
      <c r="A611" s="141"/>
      <c r="B611" s="141"/>
      <c r="C611" s="141"/>
      <c r="D611" s="141"/>
      <c r="E611" s="141"/>
      <c r="F611" s="141"/>
      <c r="G611" s="141"/>
      <c r="H611" s="141"/>
      <c r="I611" s="141"/>
      <c r="J611" s="141"/>
    </row>
    <row r="612" spans="1:10" ht="15" thickBot="1" x14ac:dyDescent="0.35">
      <c r="A612" s="141"/>
      <c r="B612" s="141"/>
      <c r="C612" s="141"/>
      <c r="D612" s="141"/>
      <c r="E612" s="141"/>
      <c r="F612" s="141"/>
      <c r="G612" s="141"/>
      <c r="H612" s="141"/>
      <c r="I612" s="141"/>
      <c r="J612" s="141"/>
    </row>
    <row r="613" spans="1:10" ht="15" thickBot="1" x14ac:dyDescent="0.35">
      <c r="A613" s="141"/>
      <c r="B613" s="141"/>
      <c r="C613" s="141"/>
      <c r="D613" s="141"/>
      <c r="E613" s="141"/>
      <c r="F613" s="141"/>
      <c r="G613" s="141"/>
      <c r="H613" s="141"/>
      <c r="I613" s="141"/>
      <c r="J613" s="141"/>
    </row>
    <row r="614" spans="1:10" ht="15" thickBot="1" x14ac:dyDescent="0.35">
      <c r="A614" s="141"/>
      <c r="B614" s="141"/>
      <c r="C614" s="141"/>
      <c r="D614" s="141"/>
      <c r="E614" s="141"/>
      <c r="F614" s="141"/>
      <c r="G614" s="141"/>
      <c r="H614" s="141"/>
      <c r="I614" s="141"/>
      <c r="J614" s="141"/>
    </row>
    <row r="615" spans="1:10" ht="15" thickBot="1" x14ac:dyDescent="0.35">
      <c r="A615" s="141"/>
      <c r="B615" s="141"/>
      <c r="C615" s="141"/>
      <c r="D615" s="141"/>
      <c r="E615" s="141"/>
      <c r="F615" s="141"/>
      <c r="G615" s="141"/>
      <c r="H615" s="141"/>
      <c r="I615" s="141"/>
      <c r="J615" s="141"/>
    </row>
    <row r="616" spans="1:10" ht="15" thickBot="1" x14ac:dyDescent="0.35">
      <c r="A616" s="141"/>
      <c r="B616" s="141"/>
      <c r="C616" s="141"/>
      <c r="D616" s="141"/>
      <c r="E616" s="141"/>
      <c r="F616" s="141"/>
      <c r="G616" s="141"/>
      <c r="H616" s="141"/>
      <c r="I616" s="141"/>
      <c r="J616" s="141"/>
    </row>
    <row r="617" spans="1:10" ht="15" thickBot="1" x14ac:dyDescent="0.35">
      <c r="A617" s="141"/>
      <c r="B617" s="141"/>
      <c r="C617" s="141"/>
      <c r="D617" s="141"/>
      <c r="E617" s="141"/>
      <c r="F617" s="141"/>
      <c r="G617" s="141"/>
      <c r="H617" s="141"/>
      <c r="I617" s="141"/>
      <c r="J617" s="141"/>
    </row>
    <row r="618" spans="1:10" ht="15" thickBot="1" x14ac:dyDescent="0.35">
      <c r="A618" s="141"/>
      <c r="B618" s="141"/>
      <c r="C618" s="141"/>
      <c r="D618" s="141"/>
      <c r="E618" s="141"/>
      <c r="F618" s="141"/>
      <c r="G618" s="141"/>
      <c r="H618" s="141"/>
      <c r="I618" s="141"/>
      <c r="J618" s="141"/>
    </row>
    <row r="619" spans="1:10" ht="15" thickBot="1" x14ac:dyDescent="0.35">
      <c r="A619" s="141"/>
      <c r="B619" s="141"/>
      <c r="C619" s="141"/>
      <c r="D619" s="141"/>
      <c r="E619" s="141"/>
      <c r="F619" s="141"/>
      <c r="G619" s="141"/>
      <c r="H619" s="141"/>
      <c r="I619" s="141"/>
      <c r="J619" s="141"/>
    </row>
    <row r="620" spans="1:10" ht="15" thickBot="1" x14ac:dyDescent="0.35">
      <c r="A620" s="141"/>
      <c r="B620" s="141"/>
      <c r="C620" s="141"/>
      <c r="D620" s="141"/>
      <c r="E620" s="141"/>
      <c r="F620" s="141"/>
      <c r="G620" s="141"/>
      <c r="H620" s="141"/>
      <c r="I620" s="141"/>
      <c r="J620" s="141"/>
    </row>
    <row r="621" spans="1:10" ht="15" thickBot="1" x14ac:dyDescent="0.35">
      <c r="A621" s="141"/>
      <c r="B621" s="141"/>
      <c r="C621" s="141"/>
      <c r="D621" s="141"/>
      <c r="E621" s="141"/>
      <c r="F621" s="141"/>
      <c r="G621" s="141"/>
      <c r="H621" s="141"/>
      <c r="I621" s="141"/>
      <c r="J621" s="141"/>
    </row>
    <row r="622" spans="1:10" ht="15" thickBot="1" x14ac:dyDescent="0.35">
      <c r="A622" s="141"/>
      <c r="B622" s="141"/>
      <c r="C622" s="141"/>
      <c r="D622" s="141"/>
      <c r="E622" s="141"/>
      <c r="F622" s="141"/>
      <c r="G622" s="141"/>
      <c r="H622" s="141"/>
      <c r="I622" s="141"/>
      <c r="J622" s="141"/>
    </row>
    <row r="623" spans="1:10" ht="15" thickBot="1" x14ac:dyDescent="0.35">
      <c r="A623" s="141"/>
      <c r="B623" s="141"/>
      <c r="C623" s="141"/>
      <c r="D623" s="141"/>
      <c r="E623" s="141"/>
      <c r="F623" s="141"/>
      <c r="G623" s="141"/>
      <c r="H623" s="141"/>
      <c r="I623" s="141"/>
      <c r="J623" s="141"/>
    </row>
    <row r="624" spans="1:10" ht="15" thickBot="1" x14ac:dyDescent="0.35">
      <c r="A624" s="141"/>
      <c r="B624" s="141"/>
      <c r="C624" s="141"/>
      <c r="D624" s="141"/>
      <c r="E624" s="141"/>
      <c r="F624" s="141"/>
      <c r="G624" s="141"/>
      <c r="H624" s="141"/>
      <c r="I624" s="141"/>
      <c r="J624" s="141"/>
    </row>
    <row r="625" spans="1:10" ht="15" thickBot="1" x14ac:dyDescent="0.35">
      <c r="A625" s="141"/>
      <c r="B625" s="141"/>
      <c r="C625" s="141"/>
      <c r="D625" s="141"/>
      <c r="E625" s="141"/>
      <c r="F625" s="141"/>
      <c r="G625" s="141"/>
      <c r="H625" s="141"/>
      <c r="I625" s="141"/>
      <c r="J625" s="141"/>
    </row>
    <row r="626" spans="1:10" ht="15" thickBot="1" x14ac:dyDescent="0.35">
      <c r="A626" s="141"/>
      <c r="B626" s="141"/>
      <c r="C626" s="141"/>
      <c r="D626" s="141"/>
      <c r="E626" s="141"/>
      <c r="F626" s="141"/>
      <c r="G626" s="141"/>
      <c r="H626" s="141"/>
      <c r="I626" s="141"/>
      <c r="J626" s="141"/>
    </row>
    <row r="627" spans="1:10" ht="15" thickBot="1" x14ac:dyDescent="0.35">
      <c r="A627" s="141"/>
      <c r="B627" s="141"/>
      <c r="C627" s="141"/>
      <c r="D627" s="141"/>
      <c r="E627" s="141"/>
      <c r="F627" s="141"/>
      <c r="G627" s="141"/>
      <c r="H627" s="141"/>
      <c r="I627" s="141"/>
      <c r="J627" s="141"/>
    </row>
    <row r="628" spans="1:10" ht="15" thickBot="1" x14ac:dyDescent="0.35">
      <c r="A628" s="141"/>
      <c r="B628" s="141"/>
      <c r="C628" s="141"/>
      <c r="D628" s="141"/>
      <c r="E628" s="141"/>
      <c r="F628" s="141"/>
      <c r="G628" s="141"/>
      <c r="H628" s="141"/>
      <c r="I628" s="141"/>
      <c r="J628" s="141"/>
    </row>
    <row r="629" spans="1:10" ht="15" thickBot="1" x14ac:dyDescent="0.35">
      <c r="A629" s="141"/>
      <c r="B629" s="141"/>
      <c r="C629" s="141"/>
      <c r="D629" s="141"/>
      <c r="E629" s="141"/>
      <c r="F629" s="141"/>
      <c r="G629" s="141"/>
      <c r="H629" s="141"/>
      <c r="I629" s="141"/>
      <c r="J629" s="141"/>
    </row>
    <row r="630" spans="1:10" ht="15" thickBot="1" x14ac:dyDescent="0.35">
      <c r="A630" s="141"/>
      <c r="B630" s="141"/>
      <c r="C630" s="141"/>
      <c r="D630" s="141"/>
      <c r="E630" s="141"/>
      <c r="F630" s="141"/>
      <c r="G630" s="141"/>
      <c r="H630" s="141"/>
      <c r="I630" s="141"/>
      <c r="J630" s="141"/>
    </row>
    <row r="631" spans="1:10" ht="15" thickBot="1" x14ac:dyDescent="0.35">
      <c r="A631" s="141"/>
      <c r="B631" s="141"/>
      <c r="C631" s="141"/>
      <c r="D631" s="141"/>
      <c r="E631" s="141"/>
      <c r="F631" s="141"/>
      <c r="G631" s="141"/>
      <c r="H631" s="141"/>
      <c r="I631" s="141"/>
      <c r="J631" s="141"/>
    </row>
    <row r="632" spans="1:10" ht="15" thickBot="1" x14ac:dyDescent="0.35">
      <c r="A632" s="141"/>
      <c r="B632" s="141"/>
      <c r="C632" s="141"/>
      <c r="D632" s="141"/>
      <c r="E632" s="141"/>
      <c r="F632" s="141"/>
      <c r="G632" s="141"/>
      <c r="H632" s="141"/>
      <c r="I632" s="141"/>
      <c r="J632" s="141"/>
    </row>
    <row r="633" spans="1:10" ht="15" thickBot="1" x14ac:dyDescent="0.35">
      <c r="A633" s="141"/>
      <c r="B633" s="141"/>
      <c r="C633" s="141"/>
      <c r="D633" s="141"/>
      <c r="E633" s="141"/>
      <c r="F633" s="141"/>
      <c r="G633" s="141"/>
      <c r="H633" s="141"/>
      <c r="I633" s="141"/>
      <c r="J633" s="141"/>
    </row>
    <row r="634" spans="1:10" ht="15" thickBot="1" x14ac:dyDescent="0.35">
      <c r="A634" s="141"/>
      <c r="B634" s="141"/>
      <c r="C634" s="141"/>
      <c r="D634" s="141"/>
      <c r="E634" s="141"/>
      <c r="F634" s="141"/>
      <c r="G634" s="141"/>
      <c r="H634" s="141"/>
      <c r="I634" s="141"/>
      <c r="J634" s="141"/>
    </row>
    <row r="635" spans="1:10" ht="15" thickBot="1" x14ac:dyDescent="0.35">
      <c r="A635" s="141"/>
      <c r="B635" s="141"/>
      <c r="C635" s="141"/>
      <c r="D635" s="141"/>
      <c r="E635" s="141"/>
      <c r="F635" s="141"/>
      <c r="G635" s="141"/>
      <c r="H635" s="141"/>
      <c r="I635" s="141"/>
      <c r="J635" s="141"/>
    </row>
    <row r="636" spans="1:10" ht="15" thickBot="1" x14ac:dyDescent="0.35">
      <c r="A636" s="141"/>
      <c r="B636" s="141"/>
      <c r="C636" s="141"/>
      <c r="D636" s="141"/>
      <c r="E636" s="141"/>
      <c r="F636" s="141"/>
      <c r="G636" s="141"/>
      <c r="H636" s="141"/>
      <c r="I636" s="141"/>
      <c r="J636" s="141"/>
    </row>
    <row r="637" spans="1:10" ht="15" thickBot="1" x14ac:dyDescent="0.35">
      <c r="A637" s="141"/>
      <c r="B637" s="141"/>
      <c r="C637" s="141"/>
      <c r="D637" s="141"/>
      <c r="E637" s="141"/>
      <c r="F637" s="141"/>
      <c r="G637" s="141"/>
      <c r="H637" s="141"/>
      <c r="I637" s="141"/>
      <c r="J637" s="141"/>
    </row>
    <row r="638" spans="1:10" ht="15" thickBot="1" x14ac:dyDescent="0.35">
      <c r="A638" s="141"/>
      <c r="B638" s="141"/>
      <c r="C638" s="141"/>
      <c r="D638" s="141"/>
      <c r="E638" s="141"/>
      <c r="F638" s="141"/>
      <c r="G638" s="141"/>
      <c r="H638" s="141"/>
      <c r="I638" s="141"/>
      <c r="J638" s="141"/>
    </row>
    <row r="639" spans="1:10" ht="15" thickBot="1" x14ac:dyDescent="0.35">
      <c r="A639" s="141"/>
      <c r="B639" s="141"/>
      <c r="C639" s="141"/>
      <c r="D639" s="141"/>
      <c r="E639" s="141"/>
      <c r="F639" s="141"/>
      <c r="G639" s="141"/>
      <c r="H639" s="141"/>
      <c r="I639" s="141"/>
      <c r="J639" s="141"/>
    </row>
    <row r="640" spans="1:10" ht="15" thickBot="1" x14ac:dyDescent="0.35">
      <c r="A640" s="141"/>
      <c r="B640" s="141"/>
      <c r="C640" s="141"/>
      <c r="D640" s="141"/>
      <c r="E640" s="141"/>
      <c r="F640" s="141"/>
      <c r="G640" s="141"/>
      <c r="H640" s="141"/>
      <c r="I640" s="141"/>
      <c r="J640" s="141"/>
    </row>
    <row r="641" spans="1:10" ht="15" thickBot="1" x14ac:dyDescent="0.35">
      <c r="A641" s="141"/>
      <c r="B641" s="141"/>
      <c r="C641" s="141"/>
      <c r="D641" s="141"/>
      <c r="E641" s="141"/>
      <c r="F641" s="141"/>
      <c r="G641" s="141"/>
      <c r="H641" s="141"/>
      <c r="I641" s="141"/>
      <c r="J641" s="141"/>
    </row>
    <row r="642" spans="1:10" ht="15" thickBot="1" x14ac:dyDescent="0.35">
      <c r="A642" s="141"/>
      <c r="B642" s="141"/>
      <c r="C642" s="141"/>
      <c r="D642" s="141"/>
      <c r="E642" s="141"/>
      <c r="F642" s="141"/>
      <c r="G642" s="141"/>
      <c r="H642" s="141"/>
      <c r="I642" s="141"/>
      <c r="J642" s="141"/>
    </row>
    <row r="643" spans="1:10" ht="15" thickBot="1" x14ac:dyDescent="0.35">
      <c r="A643" s="141"/>
      <c r="B643" s="141"/>
      <c r="C643" s="141"/>
      <c r="D643" s="141"/>
      <c r="E643" s="141"/>
      <c r="F643" s="141"/>
      <c r="G643" s="141"/>
      <c r="H643" s="141"/>
      <c r="I643" s="141"/>
      <c r="J643" s="141"/>
    </row>
    <row r="644" spans="1:10" ht="15" thickBot="1" x14ac:dyDescent="0.35">
      <c r="A644" s="141"/>
      <c r="B644" s="141"/>
      <c r="C644" s="141"/>
      <c r="D644" s="141"/>
      <c r="E644" s="141"/>
      <c r="F644" s="141"/>
      <c r="G644" s="141"/>
      <c r="H644" s="141"/>
      <c r="I644" s="141"/>
      <c r="J644" s="141"/>
    </row>
    <row r="645" spans="1:10" ht="15" thickBot="1" x14ac:dyDescent="0.35">
      <c r="A645" s="141"/>
      <c r="B645" s="141"/>
      <c r="C645" s="141"/>
      <c r="D645" s="141"/>
      <c r="E645" s="141"/>
      <c r="F645" s="141"/>
      <c r="G645" s="141"/>
      <c r="H645" s="141"/>
      <c r="I645" s="141"/>
      <c r="J645" s="141"/>
    </row>
    <row r="646" spans="1:10" ht="15" thickBot="1" x14ac:dyDescent="0.35">
      <c r="A646" s="141"/>
      <c r="B646" s="141"/>
      <c r="C646" s="141"/>
      <c r="D646" s="141"/>
      <c r="E646" s="141"/>
      <c r="F646" s="141"/>
      <c r="G646" s="141"/>
      <c r="H646" s="141"/>
      <c r="I646" s="141"/>
      <c r="J646" s="141"/>
    </row>
    <row r="647" spans="1:10" ht="15" thickBot="1" x14ac:dyDescent="0.35">
      <c r="A647" s="141"/>
      <c r="B647" s="141"/>
      <c r="C647" s="141"/>
      <c r="D647" s="141"/>
      <c r="E647" s="141"/>
      <c r="F647" s="141"/>
      <c r="G647" s="141"/>
      <c r="H647" s="141"/>
      <c r="I647" s="141"/>
      <c r="J647" s="141"/>
    </row>
    <row r="648" spans="1:10" ht="15" thickBot="1" x14ac:dyDescent="0.35">
      <c r="A648" s="141"/>
      <c r="B648" s="141"/>
      <c r="C648" s="141"/>
      <c r="D648" s="141"/>
      <c r="E648" s="141"/>
      <c r="F648" s="141"/>
      <c r="G648" s="141"/>
      <c r="H648" s="141"/>
      <c r="I648" s="141"/>
      <c r="J648" s="141"/>
    </row>
    <row r="649" spans="1:10" ht="15" thickBot="1" x14ac:dyDescent="0.35">
      <c r="A649" s="141"/>
      <c r="B649" s="141"/>
      <c r="C649" s="141"/>
      <c r="D649" s="141"/>
      <c r="E649" s="141"/>
      <c r="F649" s="141"/>
      <c r="G649" s="141"/>
      <c r="H649" s="141"/>
      <c r="I649" s="141"/>
      <c r="J649" s="141"/>
    </row>
    <row r="650" spans="1:10" ht="15" thickBot="1" x14ac:dyDescent="0.35">
      <c r="A650" s="141"/>
      <c r="B650" s="141"/>
      <c r="C650" s="141"/>
      <c r="D650" s="141"/>
      <c r="E650" s="141"/>
      <c r="F650" s="141"/>
      <c r="G650" s="141"/>
      <c r="H650" s="141"/>
      <c r="I650" s="141"/>
      <c r="J650" s="141"/>
    </row>
    <row r="651" spans="1:10" ht="15" thickBot="1" x14ac:dyDescent="0.35">
      <c r="A651" s="141"/>
      <c r="B651" s="141"/>
      <c r="C651" s="141"/>
      <c r="D651" s="141"/>
      <c r="E651" s="141"/>
      <c r="F651" s="141"/>
      <c r="G651" s="141"/>
      <c r="H651" s="141"/>
      <c r="I651" s="141"/>
      <c r="J651" s="141"/>
    </row>
    <row r="652" spans="1:10" ht="15" thickBot="1" x14ac:dyDescent="0.35">
      <c r="A652" s="141"/>
      <c r="B652" s="141"/>
      <c r="C652" s="141"/>
      <c r="D652" s="141"/>
      <c r="E652" s="141"/>
      <c r="F652" s="141"/>
      <c r="G652" s="141"/>
      <c r="H652" s="141"/>
      <c r="I652" s="141"/>
      <c r="J652" s="141"/>
    </row>
    <row r="653" spans="1:10" ht="15" thickBot="1" x14ac:dyDescent="0.35">
      <c r="A653" s="141"/>
      <c r="B653" s="141"/>
      <c r="C653" s="141"/>
      <c r="D653" s="141"/>
      <c r="E653" s="141"/>
      <c r="F653" s="141"/>
      <c r="G653" s="141"/>
      <c r="H653" s="141"/>
      <c r="I653" s="141"/>
      <c r="J653" s="141"/>
    </row>
    <row r="654" spans="1:10" ht="15" thickBot="1" x14ac:dyDescent="0.35">
      <c r="A654" s="141"/>
      <c r="B654" s="141"/>
      <c r="C654" s="141"/>
      <c r="D654" s="141"/>
      <c r="E654" s="141"/>
      <c r="F654" s="141"/>
      <c r="G654" s="141"/>
      <c r="H654" s="141"/>
      <c r="I654" s="141"/>
      <c r="J654" s="141"/>
    </row>
    <row r="655" spans="1:10" ht="15" thickBot="1" x14ac:dyDescent="0.35">
      <c r="A655" s="141"/>
      <c r="B655" s="141"/>
      <c r="C655" s="141"/>
      <c r="D655" s="141"/>
      <c r="E655" s="141"/>
      <c r="F655" s="141"/>
      <c r="G655" s="141"/>
      <c r="H655" s="141"/>
      <c r="I655" s="141"/>
      <c r="J655" s="141"/>
    </row>
    <row r="656" spans="1:10" ht="15" thickBot="1" x14ac:dyDescent="0.35">
      <c r="A656" s="141"/>
      <c r="B656" s="141"/>
      <c r="C656" s="141"/>
      <c r="D656" s="141"/>
      <c r="E656" s="141"/>
      <c r="F656" s="141"/>
      <c r="G656" s="141"/>
      <c r="H656" s="141"/>
      <c r="I656" s="141"/>
      <c r="J656" s="141"/>
    </row>
    <row r="657" spans="1:10" ht="15" thickBot="1" x14ac:dyDescent="0.35">
      <c r="A657" s="141"/>
      <c r="B657" s="141"/>
      <c r="C657" s="141"/>
      <c r="D657" s="141"/>
      <c r="E657" s="141"/>
      <c r="F657" s="141"/>
      <c r="G657" s="141"/>
      <c r="H657" s="141"/>
      <c r="I657" s="141"/>
      <c r="J657" s="141"/>
    </row>
    <row r="658" spans="1:10" ht="15" thickBot="1" x14ac:dyDescent="0.35">
      <c r="A658" s="141"/>
      <c r="B658" s="141"/>
      <c r="C658" s="141"/>
      <c r="D658" s="141"/>
      <c r="E658" s="141"/>
      <c r="F658" s="141"/>
      <c r="G658" s="141"/>
      <c r="H658" s="141"/>
      <c r="I658" s="141"/>
      <c r="J658" s="141"/>
    </row>
    <row r="659" spans="1:10" ht="15" thickBot="1" x14ac:dyDescent="0.35">
      <c r="A659" s="141"/>
      <c r="B659" s="141"/>
      <c r="C659" s="141"/>
      <c r="D659" s="141"/>
      <c r="E659" s="141"/>
      <c r="F659" s="141"/>
      <c r="G659" s="141"/>
      <c r="H659" s="141"/>
      <c r="I659" s="141"/>
      <c r="J659" s="141"/>
    </row>
    <row r="660" spans="1:10" ht="15" thickBot="1" x14ac:dyDescent="0.35">
      <c r="A660" s="141"/>
      <c r="B660" s="141"/>
      <c r="C660" s="141"/>
      <c r="D660" s="141"/>
      <c r="E660" s="141"/>
      <c r="F660" s="141"/>
      <c r="G660" s="141"/>
      <c r="H660" s="141"/>
      <c r="I660" s="141"/>
      <c r="J660" s="141"/>
    </row>
    <row r="661" spans="1:10" ht="15" thickBot="1" x14ac:dyDescent="0.35">
      <c r="A661" s="141"/>
      <c r="B661" s="141"/>
      <c r="C661" s="141"/>
      <c r="D661" s="141"/>
      <c r="E661" s="141"/>
      <c r="F661" s="141"/>
      <c r="G661" s="141"/>
      <c r="H661" s="141"/>
      <c r="I661" s="141"/>
      <c r="J661" s="141"/>
    </row>
    <row r="662" spans="1:10" ht="15" thickBot="1" x14ac:dyDescent="0.35">
      <c r="A662" s="141"/>
      <c r="B662" s="141"/>
      <c r="C662" s="141"/>
      <c r="D662" s="141"/>
      <c r="E662" s="141"/>
      <c r="F662" s="141"/>
      <c r="G662" s="141"/>
      <c r="H662" s="141"/>
      <c r="I662" s="141"/>
      <c r="J662" s="141"/>
    </row>
    <row r="663" spans="1:10" ht="15" thickBot="1" x14ac:dyDescent="0.35">
      <c r="A663" s="141"/>
      <c r="B663" s="141"/>
      <c r="C663" s="141"/>
      <c r="D663" s="141"/>
      <c r="E663" s="141"/>
      <c r="F663" s="141"/>
      <c r="G663" s="141"/>
      <c r="H663" s="141"/>
      <c r="I663" s="141"/>
      <c r="J663" s="141"/>
    </row>
    <row r="664" spans="1:10" ht="15" thickBot="1" x14ac:dyDescent="0.35">
      <c r="A664" s="141"/>
      <c r="B664" s="141"/>
      <c r="C664" s="141"/>
      <c r="D664" s="141"/>
      <c r="E664" s="141"/>
      <c r="F664" s="141"/>
      <c r="G664" s="141"/>
      <c r="H664" s="141"/>
      <c r="I664" s="141"/>
      <c r="J664" s="141"/>
    </row>
    <row r="665" spans="1:10" ht="15" thickBot="1" x14ac:dyDescent="0.35">
      <c r="A665" s="141"/>
      <c r="B665" s="141"/>
      <c r="C665" s="141"/>
      <c r="D665" s="141"/>
      <c r="E665" s="141"/>
      <c r="F665" s="141"/>
      <c r="G665" s="141"/>
      <c r="H665" s="141"/>
      <c r="I665" s="141"/>
      <c r="J665" s="141"/>
    </row>
    <row r="666" spans="1:10" ht="15" thickBot="1" x14ac:dyDescent="0.35">
      <c r="A666" s="141"/>
      <c r="B666" s="141"/>
      <c r="C666" s="141"/>
      <c r="D666" s="141"/>
      <c r="E666" s="141"/>
      <c r="F666" s="141"/>
      <c r="G666" s="141"/>
      <c r="H666" s="141"/>
      <c r="I666" s="141"/>
      <c r="J666" s="141"/>
    </row>
    <row r="667" spans="1:10" ht="15" thickBot="1" x14ac:dyDescent="0.35">
      <c r="A667" s="141"/>
      <c r="B667" s="141"/>
      <c r="C667" s="141"/>
      <c r="D667" s="141"/>
      <c r="E667" s="141"/>
      <c r="F667" s="141"/>
      <c r="G667" s="141"/>
      <c r="H667" s="141"/>
      <c r="I667" s="141"/>
      <c r="J667" s="141"/>
    </row>
    <row r="668" spans="1:10" ht="15" thickBot="1" x14ac:dyDescent="0.35">
      <c r="A668" s="141"/>
      <c r="B668" s="141"/>
      <c r="C668" s="141"/>
      <c r="D668" s="141"/>
      <c r="E668" s="141"/>
      <c r="F668" s="141"/>
      <c r="G668" s="141"/>
      <c r="H668" s="141"/>
      <c r="I668" s="141"/>
      <c r="J668" s="141"/>
    </row>
    <row r="669" spans="1:10" ht="15" thickBot="1" x14ac:dyDescent="0.35">
      <c r="A669" s="141"/>
      <c r="B669" s="141"/>
      <c r="C669" s="141"/>
      <c r="D669" s="141"/>
      <c r="E669" s="141"/>
      <c r="F669" s="141"/>
      <c r="G669" s="141"/>
      <c r="H669" s="141"/>
      <c r="I669" s="141"/>
      <c r="J669" s="141"/>
    </row>
    <row r="670" spans="1:10" ht="15" thickBot="1" x14ac:dyDescent="0.35">
      <c r="A670" s="141"/>
      <c r="B670" s="141"/>
      <c r="C670" s="141"/>
      <c r="D670" s="141"/>
      <c r="E670" s="141"/>
      <c r="F670" s="141"/>
      <c r="G670" s="141"/>
      <c r="H670" s="141"/>
      <c r="I670" s="141"/>
      <c r="J670" s="141"/>
    </row>
    <row r="671" spans="1:10" ht="15" thickBot="1" x14ac:dyDescent="0.35">
      <c r="A671" s="141"/>
      <c r="B671" s="141"/>
      <c r="C671" s="141"/>
      <c r="D671" s="141"/>
      <c r="E671" s="141"/>
      <c r="F671" s="141"/>
      <c r="G671" s="141"/>
      <c r="H671" s="141"/>
      <c r="I671" s="141"/>
      <c r="J671" s="141"/>
    </row>
    <row r="672" spans="1:10" ht="15" thickBot="1" x14ac:dyDescent="0.35">
      <c r="A672" s="141"/>
      <c r="B672" s="141"/>
      <c r="C672" s="141"/>
      <c r="D672" s="141"/>
      <c r="E672" s="141"/>
      <c r="F672" s="141"/>
      <c r="G672" s="141"/>
      <c r="H672" s="141"/>
      <c r="I672" s="141"/>
      <c r="J672" s="141"/>
    </row>
    <row r="673" spans="1:10" ht="15" thickBot="1" x14ac:dyDescent="0.35">
      <c r="A673" s="141"/>
      <c r="B673" s="141"/>
      <c r="C673" s="141"/>
      <c r="D673" s="141"/>
      <c r="E673" s="141"/>
      <c r="F673" s="141"/>
      <c r="G673" s="141"/>
      <c r="H673" s="141"/>
      <c r="I673" s="141"/>
      <c r="J673" s="141"/>
    </row>
    <row r="674" spans="1:10" ht="15" thickBot="1" x14ac:dyDescent="0.35">
      <c r="A674" s="141"/>
      <c r="B674" s="141"/>
      <c r="C674" s="141"/>
      <c r="D674" s="141"/>
      <c r="E674" s="141"/>
      <c r="F674" s="141"/>
      <c r="G674" s="141"/>
      <c r="H674" s="141"/>
      <c r="I674" s="141"/>
      <c r="J674" s="141"/>
    </row>
    <row r="675" spans="1:10" ht="15" thickBot="1" x14ac:dyDescent="0.35">
      <c r="A675" s="141"/>
      <c r="B675" s="141"/>
      <c r="C675" s="141"/>
      <c r="D675" s="141"/>
      <c r="E675" s="141"/>
      <c r="F675" s="141"/>
      <c r="G675" s="141"/>
      <c r="H675" s="141"/>
      <c r="I675" s="141"/>
      <c r="J675" s="141"/>
    </row>
    <row r="676" spans="1:10" ht="15" thickBot="1" x14ac:dyDescent="0.35">
      <c r="A676" s="141"/>
      <c r="B676" s="141"/>
      <c r="C676" s="141"/>
      <c r="D676" s="141"/>
      <c r="E676" s="141"/>
      <c r="F676" s="141"/>
      <c r="G676" s="141"/>
      <c r="H676" s="141"/>
      <c r="I676" s="141"/>
      <c r="J676" s="141"/>
    </row>
    <row r="677" spans="1:10" ht="15" thickBot="1" x14ac:dyDescent="0.35">
      <c r="A677" s="141"/>
      <c r="B677" s="141"/>
      <c r="C677" s="141"/>
      <c r="D677" s="141"/>
      <c r="E677" s="141"/>
      <c r="F677" s="141"/>
      <c r="G677" s="141"/>
      <c r="H677" s="141"/>
      <c r="I677" s="141"/>
      <c r="J677" s="141"/>
    </row>
    <row r="678" spans="1:10" ht="15" thickBot="1" x14ac:dyDescent="0.35">
      <c r="A678" s="141"/>
      <c r="B678" s="141"/>
      <c r="C678" s="141"/>
      <c r="D678" s="141"/>
      <c r="E678" s="141"/>
      <c r="F678" s="141"/>
      <c r="G678" s="141"/>
      <c r="H678" s="141"/>
      <c r="I678" s="141"/>
      <c r="J678" s="141"/>
    </row>
    <row r="679" spans="1:10" ht="15" thickBot="1" x14ac:dyDescent="0.35">
      <c r="A679" s="141"/>
      <c r="B679" s="141"/>
      <c r="C679" s="141"/>
      <c r="D679" s="141"/>
      <c r="E679" s="141"/>
      <c r="F679" s="141"/>
      <c r="G679" s="141"/>
      <c r="H679" s="141"/>
      <c r="I679" s="141"/>
      <c r="J679" s="141"/>
    </row>
    <row r="680" spans="1:10" ht="15" thickBot="1" x14ac:dyDescent="0.35">
      <c r="A680" s="141"/>
      <c r="B680" s="141"/>
      <c r="C680" s="141"/>
      <c r="D680" s="141"/>
      <c r="E680" s="141"/>
      <c r="F680" s="141"/>
      <c r="G680" s="141"/>
      <c r="H680" s="141"/>
      <c r="I680" s="141"/>
      <c r="J680" s="141"/>
    </row>
    <row r="681" spans="1:10" ht="15" thickBot="1" x14ac:dyDescent="0.35">
      <c r="A681" s="141"/>
      <c r="B681" s="141"/>
      <c r="C681" s="141"/>
      <c r="D681" s="141"/>
      <c r="E681" s="141"/>
      <c r="F681" s="141"/>
      <c r="G681" s="141"/>
      <c r="H681" s="141"/>
      <c r="I681" s="141"/>
      <c r="J681" s="141"/>
    </row>
    <row r="682" spans="1:10" ht="15" thickBot="1" x14ac:dyDescent="0.35">
      <c r="A682" s="141"/>
      <c r="B682" s="141"/>
      <c r="C682" s="141"/>
      <c r="D682" s="141"/>
      <c r="E682" s="141"/>
      <c r="F682" s="141"/>
      <c r="G682" s="141"/>
      <c r="H682" s="141"/>
      <c r="I682" s="141"/>
      <c r="J682" s="141"/>
    </row>
    <row r="683" spans="1:10" ht="15" thickBot="1" x14ac:dyDescent="0.35">
      <c r="A683" s="141"/>
      <c r="B683" s="141"/>
      <c r="C683" s="141"/>
      <c r="D683" s="141"/>
      <c r="E683" s="141"/>
      <c r="F683" s="141"/>
      <c r="G683" s="141"/>
      <c r="H683" s="141"/>
      <c r="I683" s="141"/>
      <c r="J683" s="141"/>
    </row>
    <row r="684" spans="1:10" ht="15" thickBot="1" x14ac:dyDescent="0.35">
      <c r="A684" s="141"/>
      <c r="B684" s="141"/>
      <c r="C684" s="141"/>
      <c r="D684" s="141"/>
      <c r="E684" s="141"/>
      <c r="F684" s="141"/>
      <c r="G684" s="141"/>
      <c r="H684" s="141"/>
      <c r="I684" s="141"/>
      <c r="J684" s="141"/>
    </row>
    <row r="685" spans="1:10" ht="15" thickBot="1" x14ac:dyDescent="0.35">
      <c r="A685" s="141"/>
      <c r="B685" s="141"/>
      <c r="C685" s="141"/>
      <c r="D685" s="141"/>
      <c r="E685" s="141"/>
      <c r="F685" s="141"/>
      <c r="G685" s="141"/>
      <c r="H685" s="141"/>
      <c r="I685" s="141"/>
      <c r="J685" s="141"/>
    </row>
    <row r="686" spans="1:10" ht="15" thickBot="1" x14ac:dyDescent="0.35">
      <c r="A686" s="141"/>
      <c r="B686" s="141"/>
      <c r="C686" s="141"/>
      <c r="D686" s="141"/>
      <c r="E686" s="141"/>
      <c r="F686" s="141"/>
      <c r="G686" s="141"/>
      <c r="H686" s="141"/>
      <c r="I686" s="141"/>
      <c r="J686" s="141"/>
    </row>
    <row r="687" spans="1:10" ht="15" thickBot="1" x14ac:dyDescent="0.35">
      <c r="A687" s="141"/>
      <c r="B687" s="141"/>
      <c r="C687" s="141"/>
      <c r="D687" s="141"/>
      <c r="E687" s="141"/>
      <c r="F687" s="141"/>
      <c r="G687" s="141"/>
      <c r="H687" s="141"/>
      <c r="I687" s="141"/>
      <c r="J687" s="141"/>
    </row>
    <row r="688" spans="1:10" ht="15" thickBot="1" x14ac:dyDescent="0.35">
      <c r="A688" s="141"/>
      <c r="B688" s="141"/>
      <c r="C688" s="141"/>
      <c r="D688" s="141"/>
      <c r="E688" s="141"/>
      <c r="F688" s="141"/>
      <c r="G688" s="141"/>
      <c r="H688" s="141"/>
      <c r="I688" s="141"/>
      <c r="J688" s="141"/>
    </row>
    <row r="689" spans="1:10" ht="15" thickBot="1" x14ac:dyDescent="0.35">
      <c r="A689" s="141"/>
      <c r="B689" s="141"/>
      <c r="C689" s="141"/>
      <c r="D689" s="141"/>
      <c r="E689" s="141"/>
      <c r="F689" s="141"/>
      <c r="G689" s="141"/>
      <c r="H689" s="141"/>
      <c r="I689" s="141"/>
      <c r="J689" s="141"/>
    </row>
    <row r="690" spans="1:10" ht="15" thickBot="1" x14ac:dyDescent="0.35">
      <c r="A690" s="141"/>
      <c r="B690" s="141"/>
      <c r="C690" s="141"/>
      <c r="D690" s="141"/>
      <c r="E690" s="141"/>
      <c r="F690" s="141"/>
      <c r="G690" s="141"/>
      <c r="H690" s="141"/>
      <c r="I690" s="141"/>
      <c r="J690" s="141"/>
    </row>
    <row r="691" spans="1:10" ht="15" thickBot="1" x14ac:dyDescent="0.35">
      <c r="A691" s="141"/>
      <c r="B691" s="141"/>
      <c r="C691" s="141"/>
      <c r="D691" s="141"/>
      <c r="E691" s="141"/>
      <c r="F691" s="141"/>
      <c r="G691" s="141"/>
      <c r="H691" s="141"/>
      <c r="I691" s="141"/>
      <c r="J691" s="141"/>
    </row>
    <row r="692" spans="1:10" ht="15" thickBot="1" x14ac:dyDescent="0.35">
      <c r="A692" s="141"/>
      <c r="B692" s="141"/>
      <c r="C692" s="141"/>
      <c r="D692" s="141"/>
      <c r="E692" s="141"/>
      <c r="F692" s="141"/>
      <c r="G692" s="141"/>
      <c r="H692" s="141"/>
      <c r="I692" s="141"/>
      <c r="J692" s="141"/>
    </row>
    <row r="693" spans="1:10" ht="15" thickBot="1" x14ac:dyDescent="0.35">
      <c r="A693" s="141"/>
      <c r="B693" s="141"/>
      <c r="C693" s="141"/>
      <c r="D693" s="141"/>
      <c r="E693" s="141"/>
      <c r="F693" s="141"/>
      <c r="G693" s="141"/>
      <c r="H693" s="141"/>
      <c r="I693" s="141"/>
      <c r="J693" s="141"/>
    </row>
    <row r="694" spans="1:10" ht="15" thickBot="1" x14ac:dyDescent="0.35">
      <c r="A694" s="141"/>
      <c r="B694" s="141"/>
      <c r="C694" s="141"/>
      <c r="D694" s="141"/>
      <c r="E694" s="141"/>
      <c r="F694" s="141"/>
      <c r="G694" s="141"/>
      <c r="H694" s="141"/>
      <c r="I694" s="141"/>
      <c r="J694" s="141"/>
    </row>
    <row r="695" spans="1:10" ht="15" thickBot="1" x14ac:dyDescent="0.35">
      <c r="A695" s="141"/>
      <c r="B695" s="141"/>
      <c r="C695" s="141"/>
      <c r="D695" s="141"/>
      <c r="E695" s="141"/>
      <c r="F695" s="141"/>
      <c r="G695" s="141"/>
      <c r="H695" s="141"/>
      <c r="I695" s="141"/>
      <c r="J695" s="141"/>
    </row>
    <row r="696" spans="1:10" ht="15" thickBot="1" x14ac:dyDescent="0.35">
      <c r="A696" s="141"/>
      <c r="B696" s="141"/>
      <c r="C696" s="141"/>
      <c r="D696" s="141"/>
      <c r="E696" s="141"/>
      <c r="F696" s="141"/>
      <c r="G696" s="141"/>
      <c r="H696" s="141"/>
      <c r="I696" s="141"/>
      <c r="J696" s="141"/>
    </row>
    <row r="697" spans="1:10" ht="15" thickBot="1" x14ac:dyDescent="0.35">
      <c r="A697" s="141"/>
      <c r="B697" s="141"/>
      <c r="C697" s="141"/>
      <c r="D697" s="141"/>
      <c r="E697" s="141"/>
      <c r="F697" s="141"/>
      <c r="G697" s="141"/>
      <c r="H697" s="141"/>
      <c r="I697" s="141"/>
      <c r="J697" s="141"/>
    </row>
    <row r="698" spans="1:10" ht="15" thickBot="1" x14ac:dyDescent="0.35">
      <c r="A698" s="141"/>
      <c r="B698" s="141"/>
      <c r="C698" s="141"/>
      <c r="D698" s="141"/>
      <c r="E698" s="141"/>
      <c r="F698" s="141"/>
      <c r="G698" s="141"/>
      <c r="H698" s="141"/>
      <c r="I698" s="141"/>
      <c r="J698" s="141"/>
    </row>
    <row r="699" spans="1:10" ht="15" thickBot="1" x14ac:dyDescent="0.35">
      <c r="A699" s="141"/>
      <c r="B699" s="141"/>
      <c r="C699" s="141"/>
      <c r="D699" s="141"/>
      <c r="E699" s="141"/>
      <c r="F699" s="141"/>
      <c r="G699" s="141"/>
      <c r="H699" s="141"/>
      <c r="I699" s="141"/>
      <c r="J699" s="141"/>
    </row>
    <row r="700" spans="1:10" ht="15" thickBot="1" x14ac:dyDescent="0.35">
      <c r="A700" s="141"/>
      <c r="B700" s="141"/>
      <c r="C700" s="141"/>
      <c r="D700" s="141"/>
      <c r="E700" s="141"/>
      <c r="F700" s="141"/>
      <c r="G700" s="141"/>
      <c r="H700" s="141"/>
      <c r="I700" s="141"/>
      <c r="J700" s="141"/>
    </row>
    <row r="701" spans="1:10" ht="15" thickBot="1" x14ac:dyDescent="0.35">
      <c r="A701" s="141"/>
      <c r="B701" s="141"/>
      <c r="C701" s="141"/>
      <c r="D701" s="141"/>
      <c r="E701" s="141"/>
      <c r="F701" s="141"/>
      <c r="G701" s="141"/>
      <c r="H701" s="141"/>
      <c r="I701" s="141"/>
      <c r="J701" s="141"/>
    </row>
    <row r="702" spans="1:10" ht="15" thickBot="1" x14ac:dyDescent="0.35">
      <c r="A702" s="141"/>
      <c r="B702" s="141"/>
      <c r="C702" s="141"/>
      <c r="D702" s="141"/>
      <c r="E702" s="141"/>
      <c r="F702" s="141"/>
      <c r="G702" s="141"/>
      <c r="H702" s="141"/>
      <c r="I702" s="141"/>
      <c r="J702" s="141"/>
    </row>
    <row r="703" spans="1:10" ht="15" thickBot="1" x14ac:dyDescent="0.35">
      <c r="A703" s="141"/>
      <c r="B703" s="141"/>
      <c r="C703" s="141"/>
      <c r="D703" s="141"/>
      <c r="E703" s="141"/>
      <c r="F703" s="141"/>
      <c r="G703" s="141"/>
      <c r="H703" s="141"/>
      <c r="I703" s="141"/>
      <c r="J703" s="141"/>
    </row>
    <row r="704" spans="1:10" ht="15" thickBot="1" x14ac:dyDescent="0.35">
      <c r="A704" s="141"/>
      <c r="B704" s="141"/>
      <c r="C704" s="141"/>
      <c r="D704" s="141"/>
      <c r="E704" s="141"/>
      <c r="F704" s="141"/>
      <c r="G704" s="141"/>
      <c r="H704" s="141"/>
      <c r="I704" s="141"/>
      <c r="J704" s="141"/>
    </row>
    <row r="705" spans="1:10" ht="15" thickBot="1" x14ac:dyDescent="0.35">
      <c r="A705" s="141"/>
      <c r="B705" s="141"/>
      <c r="C705" s="141"/>
      <c r="D705" s="141"/>
      <c r="E705" s="141"/>
      <c r="F705" s="141"/>
      <c r="G705" s="141"/>
      <c r="H705" s="141"/>
      <c r="I705" s="141"/>
      <c r="J705" s="141"/>
    </row>
    <row r="706" spans="1:10" ht="15" thickBot="1" x14ac:dyDescent="0.35">
      <c r="A706" s="141"/>
      <c r="B706" s="141"/>
      <c r="C706" s="141"/>
      <c r="D706" s="141"/>
      <c r="E706" s="141"/>
      <c r="F706" s="141"/>
      <c r="G706" s="141"/>
      <c r="H706" s="141"/>
      <c r="I706" s="141"/>
      <c r="J706" s="141"/>
    </row>
    <row r="707" spans="1:10" ht="15" thickBot="1" x14ac:dyDescent="0.35">
      <c r="A707" s="141"/>
      <c r="B707" s="141"/>
      <c r="C707" s="141"/>
      <c r="D707" s="141"/>
      <c r="E707" s="141"/>
      <c r="F707" s="141"/>
      <c r="G707" s="141"/>
      <c r="H707" s="141"/>
      <c r="I707" s="141"/>
      <c r="J707" s="141"/>
    </row>
    <row r="708" spans="1:10" ht="15" thickBot="1" x14ac:dyDescent="0.35">
      <c r="A708" s="141"/>
      <c r="B708" s="141"/>
      <c r="C708" s="141"/>
      <c r="D708" s="141"/>
      <c r="E708" s="141"/>
      <c r="F708" s="141"/>
      <c r="G708" s="141"/>
      <c r="H708" s="141"/>
      <c r="I708" s="141"/>
      <c r="J708" s="141"/>
    </row>
    <row r="709" spans="1:10" ht="15" thickBot="1" x14ac:dyDescent="0.35">
      <c r="A709" s="141"/>
      <c r="B709" s="141"/>
      <c r="C709" s="141"/>
      <c r="D709" s="141"/>
      <c r="E709" s="141"/>
      <c r="F709" s="141"/>
      <c r="G709" s="141"/>
      <c r="H709" s="141"/>
      <c r="I709" s="141"/>
      <c r="J709" s="141"/>
    </row>
    <row r="710" spans="1:10" ht="15" thickBot="1" x14ac:dyDescent="0.35">
      <c r="A710" s="141"/>
      <c r="B710" s="141"/>
      <c r="C710" s="141"/>
      <c r="D710" s="141"/>
      <c r="E710" s="141"/>
      <c r="F710" s="141"/>
      <c r="G710" s="141"/>
      <c r="H710" s="141"/>
      <c r="I710" s="141"/>
      <c r="J710" s="141"/>
    </row>
    <row r="711" spans="1:10" ht="15" thickBot="1" x14ac:dyDescent="0.35">
      <c r="A711" s="141"/>
      <c r="B711" s="141"/>
      <c r="C711" s="141"/>
      <c r="D711" s="141"/>
      <c r="E711" s="141"/>
      <c r="F711" s="141"/>
      <c r="G711" s="141"/>
      <c r="H711" s="141"/>
      <c r="I711" s="141"/>
      <c r="J711" s="141"/>
    </row>
    <row r="712" spans="1:10" ht="15" thickBot="1" x14ac:dyDescent="0.35">
      <c r="A712" s="141"/>
      <c r="B712" s="141"/>
      <c r="C712" s="141"/>
      <c r="D712" s="141"/>
      <c r="E712" s="141"/>
      <c r="F712" s="141"/>
      <c r="G712" s="141"/>
      <c r="H712" s="141"/>
      <c r="I712" s="141"/>
      <c r="J712" s="141"/>
    </row>
    <row r="713" spans="1:10" ht="15" thickBot="1" x14ac:dyDescent="0.35">
      <c r="A713" s="141"/>
      <c r="B713" s="141"/>
      <c r="C713" s="141"/>
      <c r="D713" s="141"/>
      <c r="E713" s="141"/>
      <c r="F713" s="141"/>
      <c r="G713" s="141"/>
      <c r="H713" s="141"/>
      <c r="I713" s="141"/>
      <c r="J713" s="141"/>
    </row>
    <row r="714" spans="1:10" ht="15" thickBot="1" x14ac:dyDescent="0.35">
      <c r="A714" s="141"/>
      <c r="B714" s="141"/>
      <c r="C714" s="141"/>
      <c r="D714" s="141"/>
      <c r="E714" s="141"/>
      <c r="F714" s="141"/>
      <c r="G714" s="141"/>
      <c r="H714" s="141"/>
      <c r="I714" s="141"/>
      <c r="J714" s="141"/>
    </row>
    <row r="715" spans="1:10" ht="15" thickBot="1" x14ac:dyDescent="0.35">
      <c r="A715" s="141"/>
      <c r="B715" s="141"/>
      <c r="C715" s="141"/>
      <c r="D715" s="141"/>
      <c r="E715" s="141"/>
      <c r="F715" s="141"/>
      <c r="G715" s="141"/>
      <c r="H715" s="141"/>
      <c r="I715" s="141"/>
      <c r="J715" s="141"/>
    </row>
    <row r="716" spans="1:10" ht="15" thickBot="1" x14ac:dyDescent="0.35">
      <c r="A716" s="141"/>
      <c r="B716" s="141"/>
      <c r="C716" s="141"/>
      <c r="D716" s="141"/>
      <c r="E716" s="141"/>
      <c r="F716" s="141"/>
      <c r="G716" s="141"/>
      <c r="H716" s="141"/>
      <c r="I716" s="141"/>
      <c r="J716" s="141"/>
    </row>
    <row r="717" spans="1:10" ht="15" thickBot="1" x14ac:dyDescent="0.35">
      <c r="A717" s="141"/>
      <c r="B717" s="141"/>
      <c r="C717" s="141"/>
      <c r="D717" s="141"/>
      <c r="E717" s="141"/>
      <c r="F717" s="141"/>
      <c r="G717" s="141"/>
      <c r="H717" s="141"/>
      <c r="I717" s="141"/>
      <c r="J717" s="141"/>
    </row>
    <row r="718" spans="1:10" ht="15" thickBot="1" x14ac:dyDescent="0.35">
      <c r="A718" s="141"/>
      <c r="B718" s="141"/>
      <c r="C718" s="141"/>
      <c r="D718" s="141"/>
      <c r="E718" s="141"/>
      <c r="F718" s="141"/>
      <c r="G718" s="141"/>
      <c r="H718" s="141"/>
      <c r="I718" s="141"/>
      <c r="J718" s="141"/>
    </row>
    <row r="719" spans="1:10" ht="15" thickBot="1" x14ac:dyDescent="0.35">
      <c r="A719" s="141"/>
      <c r="B719" s="141"/>
      <c r="C719" s="141"/>
      <c r="D719" s="141"/>
      <c r="E719" s="141"/>
      <c r="F719" s="141"/>
      <c r="G719" s="141"/>
      <c r="H719" s="141"/>
      <c r="I719" s="141"/>
      <c r="J719" s="141"/>
    </row>
    <row r="720" spans="1:10" ht="15" thickBot="1" x14ac:dyDescent="0.35">
      <c r="A720" s="141"/>
      <c r="B720" s="141"/>
      <c r="C720" s="141"/>
      <c r="D720" s="141"/>
      <c r="E720" s="141"/>
      <c r="F720" s="141"/>
      <c r="G720" s="141"/>
      <c r="H720" s="141"/>
      <c r="I720" s="141"/>
      <c r="J720" s="141"/>
    </row>
    <row r="721" spans="1:10" ht="15" thickBot="1" x14ac:dyDescent="0.35">
      <c r="A721" s="141"/>
      <c r="B721" s="141"/>
      <c r="C721" s="141"/>
      <c r="D721" s="141"/>
      <c r="E721" s="141"/>
      <c r="F721" s="141"/>
      <c r="G721" s="141"/>
      <c r="H721" s="141"/>
      <c r="I721" s="141"/>
      <c r="J721" s="141"/>
    </row>
    <row r="722" spans="1:10" ht="15" thickBot="1" x14ac:dyDescent="0.35">
      <c r="A722" s="141"/>
      <c r="B722" s="141"/>
      <c r="C722" s="141"/>
      <c r="D722" s="141"/>
      <c r="E722" s="141"/>
      <c r="F722" s="141"/>
      <c r="G722" s="141"/>
      <c r="H722" s="141"/>
      <c r="I722" s="141"/>
      <c r="J722" s="141"/>
    </row>
    <row r="723" spans="1:10" ht="15" thickBot="1" x14ac:dyDescent="0.35">
      <c r="A723" s="141"/>
      <c r="B723" s="141"/>
      <c r="C723" s="141"/>
      <c r="D723" s="141"/>
      <c r="E723" s="141"/>
      <c r="F723" s="141"/>
      <c r="G723" s="141"/>
      <c r="H723" s="141"/>
      <c r="I723" s="141"/>
      <c r="J723" s="141"/>
    </row>
    <row r="724" spans="1:10" ht="15" thickBot="1" x14ac:dyDescent="0.35">
      <c r="A724" s="141"/>
      <c r="B724" s="141"/>
      <c r="C724" s="141"/>
      <c r="D724" s="141"/>
      <c r="E724" s="141"/>
      <c r="F724" s="141"/>
      <c r="G724" s="141"/>
      <c r="H724" s="141"/>
      <c r="I724" s="141"/>
      <c r="J724" s="141"/>
    </row>
    <row r="725" spans="1:10" ht="15" thickBot="1" x14ac:dyDescent="0.35">
      <c r="A725" s="141"/>
      <c r="B725" s="141"/>
      <c r="C725" s="141"/>
      <c r="D725" s="141"/>
      <c r="E725" s="141"/>
      <c r="F725" s="141"/>
      <c r="G725" s="141"/>
      <c r="H725" s="141"/>
      <c r="I725" s="141"/>
      <c r="J725" s="141"/>
    </row>
    <row r="726" spans="1:10" ht="15" thickBot="1" x14ac:dyDescent="0.35">
      <c r="A726" s="141"/>
      <c r="B726" s="141"/>
      <c r="C726" s="141"/>
      <c r="D726" s="141"/>
      <c r="E726" s="141"/>
      <c r="F726" s="141"/>
      <c r="G726" s="141"/>
      <c r="H726" s="141"/>
      <c r="I726" s="141"/>
      <c r="J726" s="141"/>
    </row>
    <row r="727" spans="1:10" ht="15" thickBot="1" x14ac:dyDescent="0.35">
      <c r="A727" s="141"/>
      <c r="B727" s="141"/>
      <c r="C727" s="141"/>
      <c r="D727" s="141"/>
      <c r="E727" s="141"/>
      <c r="F727" s="141"/>
      <c r="G727" s="141"/>
      <c r="H727" s="141"/>
      <c r="I727" s="141"/>
      <c r="J727" s="141"/>
    </row>
    <row r="728" spans="1:10" ht="15" thickBot="1" x14ac:dyDescent="0.35">
      <c r="A728" s="141"/>
      <c r="B728" s="141"/>
      <c r="C728" s="141"/>
      <c r="D728" s="141"/>
      <c r="E728" s="141"/>
      <c r="F728" s="141"/>
      <c r="G728" s="141"/>
      <c r="H728" s="141"/>
      <c r="I728" s="141"/>
      <c r="J728" s="141"/>
    </row>
    <row r="729" spans="1:10" ht="15" thickBot="1" x14ac:dyDescent="0.35">
      <c r="A729" s="141"/>
      <c r="B729" s="141"/>
      <c r="C729" s="141"/>
      <c r="D729" s="141"/>
      <c r="E729" s="141"/>
      <c r="F729" s="141"/>
      <c r="G729" s="141"/>
      <c r="H729" s="141"/>
      <c r="I729" s="141"/>
      <c r="J729" s="141"/>
    </row>
    <row r="730" spans="1:10" ht="15" thickBot="1" x14ac:dyDescent="0.35">
      <c r="A730" s="141"/>
      <c r="B730" s="141"/>
      <c r="C730" s="141"/>
      <c r="D730" s="141"/>
      <c r="E730" s="141"/>
      <c r="F730" s="141"/>
      <c r="G730" s="141"/>
      <c r="H730" s="141"/>
      <c r="I730" s="141"/>
      <c r="J730" s="141"/>
    </row>
    <row r="731" spans="1:10" ht="15" thickBot="1" x14ac:dyDescent="0.35">
      <c r="A731" s="141"/>
      <c r="B731" s="141"/>
      <c r="C731" s="141"/>
      <c r="D731" s="141"/>
      <c r="E731" s="141"/>
      <c r="F731" s="141"/>
      <c r="G731" s="141"/>
      <c r="H731" s="141"/>
      <c r="I731" s="141"/>
      <c r="J731" s="141"/>
    </row>
    <row r="732" spans="1:10" ht="15" thickBot="1" x14ac:dyDescent="0.35">
      <c r="A732" s="141"/>
      <c r="B732" s="141"/>
      <c r="C732" s="141"/>
      <c r="D732" s="141"/>
      <c r="E732" s="141"/>
      <c r="F732" s="141"/>
      <c r="G732" s="141"/>
      <c r="H732" s="141"/>
      <c r="I732" s="141"/>
      <c r="J732" s="141"/>
    </row>
    <row r="733" spans="1:10" ht="15" thickBot="1" x14ac:dyDescent="0.35">
      <c r="A733" s="141"/>
      <c r="B733" s="141"/>
      <c r="C733" s="141"/>
      <c r="D733" s="141"/>
      <c r="E733" s="141"/>
      <c r="F733" s="141"/>
      <c r="G733" s="141"/>
      <c r="H733" s="141"/>
      <c r="I733" s="141"/>
      <c r="J733" s="141"/>
    </row>
    <row r="734" spans="1:10" ht="15" thickBot="1" x14ac:dyDescent="0.35">
      <c r="A734" s="141"/>
      <c r="B734" s="141"/>
      <c r="C734" s="141"/>
      <c r="D734" s="141"/>
      <c r="E734" s="141"/>
      <c r="F734" s="141"/>
      <c r="G734" s="141"/>
      <c r="H734" s="141"/>
      <c r="I734" s="141"/>
      <c r="J734" s="141"/>
    </row>
    <row r="735" spans="1:10" ht="15" thickBot="1" x14ac:dyDescent="0.35">
      <c r="A735" s="141"/>
      <c r="B735" s="141"/>
      <c r="C735" s="141"/>
      <c r="D735" s="141"/>
      <c r="E735" s="141"/>
      <c r="F735" s="141"/>
      <c r="G735" s="141"/>
      <c r="H735" s="141"/>
      <c r="I735" s="141"/>
      <c r="J735" s="141"/>
    </row>
    <row r="736" spans="1:10" ht="15" thickBot="1" x14ac:dyDescent="0.35">
      <c r="A736" s="141"/>
      <c r="B736" s="141"/>
      <c r="C736" s="141"/>
      <c r="D736" s="141"/>
      <c r="E736" s="141"/>
      <c r="F736" s="141"/>
      <c r="G736" s="141"/>
      <c r="H736" s="141"/>
      <c r="I736" s="141"/>
      <c r="J736" s="141"/>
    </row>
    <row r="737" spans="1:10" ht="15" thickBot="1" x14ac:dyDescent="0.35">
      <c r="A737" s="141"/>
      <c r="B737" s="141"/>
      <c r="C737" s="141"/>
      <c r="D737" s="141"/>
      <c r="E737" s="141"/>
      <c r="F737" s="141"/>
      <c r="G737" s="141"/>
      <c r="H737" s="141"/>
      <c r="I737" s="141"/>
      <c r="J737" s="141"/>
    </row>
    <row r="738" spans="1:10" ht="15" thickBot="1" x14ac:dyDescent="0.35">
      <c r="A738" s="141"/>
      <c r="B738" s="141"/>
      <c r="C738" s="141"/>
      <c r="D738" s="141"/>
      <c r="E738" s="141"/>
      <c r="F738" s="141"/>
      <c r="G738" s="141"/>
      <c r="H738" s="141"/>
      <c r="I738" s="141"/>
      <c r="J738" s="141"/>
    </row>
    <row r="739" spans="1:10" ht="15" thickBot="1" x14ac:dyDescent="0.35">
      <c r="A739" s="141"/>
      <c r="B739" s="141"/>
      <c r="C739" s="141"/>
      <c r="D739" s="141"/>
      <c r="E739" s="141"/>
      <c r="F739" s="141"/>
      <c r="G739" s="141"/>
      <c r="H739" s="141"/>
      <c r="I739" s="141"/>
      <c r="J739" s="141"/>
    </row>
    <row r="740" spans="1:10" ht="15" thickBot="1" x14ac:dyDescent="0.35">
      <c r="A740" s="141"/>
      <c r="B740" s="141"/>
      <c r="C740" s="141"/>
      <c r="D740" s="141"/>
      <c r="E740" s="141"/>
      <c r="F740" s="141"/>
      <c r="G740" s="141"/>
      <c r="H740" s="141"/>
      <c r="I740" s="141"/>
      <c r="J740" s="141"/>
    </row>
    <row r="741" spans="1:10" ht="15" thickBot="1" x14ac:dyDescent="0.35">
      <c r="A741" s="141"/>
      <c r="B741" s="141"/>
      <c r="C741" s="141"/>
      <c r="D741" s="141"/>
      <c r="E741" s="141"/>
      <c r="F741" s="141"/>
      <c r="G741" s="141"/>
      <c r="H741" s="141"/>
      <c r="I741" s="141"/>
      <c r="J741" s="141"/>
    </row>
    <row r="742" spans="1:10" ht="15" thickBot="1" x14ac:dyDescent="0.35">
      <c r="A742" s="141"/>
      <c r="B742" s="141"/>
      <c r="C742" s="141"/>
      <c r="D742" s="141"/>
      <c r="E742" s="141"/>
      <c r="F742" s="141"/>
      <c r="G742" s="141"/>
      <c r="H742" s="141"/>
      <c r="I742" s="141"/>
      <c r="J742" s="141"/>
    </row>
    <row r="743" spans="1:10" ht="15" thickBot="1" x14ac:dyDescent="0.35">
      <c r="A743" s="141"/>
      <c r="B743" s="141"/>
      <c r="C743" s="141"/>
      <c r="D743" s="141"/>
      <c r="E743" s="141"/>
      <c r="F743" s="141"/>
      <c r="G743" s="141"/>
      <c r="H743" s="141"/>
      <c r="I743" s="141"/>
      <c r="J743" s="141"/>
    </row>
    <row r="744" spans="1:10" ht="15" thickBot="1" x14ac:dyDescent="0.35">
      <c r="A744" s="141"/>
      <c r="B744" s="141"/>
      <c r="C744" s="141"/>
      <c r="D744" s="141"/>
      <c r="E744" s="141"/>
      <c r="F744" s="141"/>
      <c r="G744" s="141"/>
      <c r="H744" s="141"/>
      <c r="I744" s="141"/>
      <c r="J744" s="141"/>
    </row>
    <row r="745" spans="1:10" ht="15" thickBot="1" x14ac:dyDescent="0.35">
      <c r="A745" s="141"/>
      <c r="B745" s="141"/>
      <c r="C745" s="141"/>
      <c r="D745" s="141"/>
      <c r="E745" s="141"/>
      <c r="F745" s="141"/>
      <c r="G745" s="141"/>
      <c r="H745" s="141"/>
      <c r="I745" s="141"/>
      <c r="J745" s="141"/>
    </row>
    <row r="746" spans="1:10" ht="15" thickBot="1" x14ac:dyDescent="0.35">
      <c r="A746" s="141"/>
      <c r="B746" s="141"/>
      <c r="C746" s="141"/>
      <c r="D746" s="141"/>
      <c r="E746" s="141"/>
      <c r="F746" s="141"/>
      <c r="G746" s="141"/>
      <c r="H746" s="141"/>
      <c r="I746" s="141"/>
      <c r="J746" s="141"/>
    </row>
    <row r="747" spans="1:10" ht="15" thickBot="1" x14ac:dyDescent="0.35">
      <c r="A747" s="141"/>
      <c r="B747" s="141"/>
      <c r="C747" s="141"/>
      <c r="D747" s="141"/>
      <c r="E747" s="141"/>
      <c r="F747" s="141"/>
      <c r="G747" s="141"/>
      <c r="H747" s="141"/>
      <c r="I747" s="141"/>
      <c r="J747" s="141"/>
    </row>
    <row r="748" spans="1:10" ht="15" thickBot="1" x14ac:dyDescent="0.35">
      <c r="A748" s="141"/>
      <c r="B748" s="141"/>
      <c r="C748" s="141"/>
      <c r="D748" s="141"/>
      <c r="E748" s="141"/>
      <c r="F748" s="141"/>
      <c r="G748" s="141"/>
      <c r="H748" s="141"/>
      <c r="I748" s="141"/>
      <c r="J748" s="141"/>
    </row>
    <row r="749" spans="1:10" ht="15" thickBot="1" x14ac:dyDescent="0.35">
      <c r="A749" s="141"/>
      <c r="B749" s="141"/>
      <c r="C749" s="141"/>
      <c r="D749" s="141"/>
      <c r="E749" s="141"/>
      <c r="F749" s="141"/>
      <c r="G749" s="141"/>
      <c r="H749" s="141"/>
      <c r="I749" s="141"/>
      <c r="J749" s="141"/>
    </row>
    <row r="750" spans="1:10" ht="15" thickBot="1" x14ac:dyDescent="0.35">
      <c r="A750" s="141"/>
      <c r="B750" s="141"/>
      <c r="C750" s="141"/>
      <c r="D750" s="141"/>
      <c r="E750" s="141"/>
      <c r="F750" s="141"/>
      <c r="G750" s="141"/>
      <c r="H750" s="141"/>
      <c r="I750" s="141"/>
      <c r="J750" s="141"/>
    </row>
    <row r="751" spans="1:10" ht="15" thickBot="1" x14ac:dyDescent="0.35">
      <c r="A751" s="141"/>
      <c r="B751" s="141"/>
      <c r="C751" s="141"/>
      <c r="D751" s="141"/>
      <c r="E751" s="141"/>
      <c r="F751" s="141"/>
      <c r="G751" s="141"/>
      <c r="H751" s="141"/>
      <c r="I751" s="141"/>
      <c r="J751" s="141"/>
    </row>
    <row r="752" spans="1:10" ht="15" thickBot="1" x14ac:dyDescent="0.35">
      <c r="A752" s="141"/>
      <c r="B752" s="141"/>
      <c r="C752" s="141"/>
      <c r="D752" s="141"/>
      <c r="E752" s="141"/>
      <c r="F752" s="141"/>
      <c r="G752" s="141"/>
      <c r="H752" s="141"/>
      <c r="I752" s="141"/>
      <c r="J752" s="141"/>
    </row>
    <row r="753" spans="1:10" ht="15" thickBot="1" x14ac:dyDescent="0.35">
      <c r="A753" s="141"/>
      <c r="B753" s="141"/>
      <c r="C753" s="141"/>
      <c r="D753" s="141"/>
      <c r="E753" s="141"/>
      <c r="F753" s="141"/>
      <c r="G753" s="141"/>
      <c r="H753" s="141"/>
      <c r="I753" s="141"/>
      <c r="J753" s="141"/>
    </row>
    <row r="754" spans="1:10" ht="15" thickBot="1" x14ac:dyDescent="0.35">
      <c r="A754" s="141"/>
      <c r="B754" s="141"/>
      <c r="C754" s="141"/>
      <c r="D754" s="141"/>
      <c r="E754" s="141"/>
      <c r="F754" s="141"/>
      <c r="G754" s="141"/>
      <c r="H754" s="141"/>
      <c r="I754" s="141"/>
      <c r="J754" s="141"/>
    </row>
    <row r="755" spans="1:10" ht="15" thickBot="1" x14ac:dyDescent="0.35">
      <c r="A755" s="141"/>
      <c r="B755" s="141"/>
      <c r="C755" s="141"/>
      <c r="D755" s="141"/>
      <c r="E755" s="141"/>
      <c r="F755" s="141"/>
      <c r="G755" s="141"/>
      <c r="H755" s="141"/>
      <c r="I755" s="141"/>
      <c r="J755" s="141"/>
    </row>
    <row r="756" spans="1:10" ht="15" thickBot="1" x14ac:dyDescent="0.35">
      <c r="A756" s="141"/>
      <c r="B756" s="141"/>
      <c r="C756" s="141"/>
      <c r="D756" s="141"/>
      <c r="E756" s="141"/>
      <c r="F756" s="141"/>
      <c r="G756" s="141"/>
      <c r="H756" s="141"/>
      <c r="I756" s="141"/>
      <c r="J756" s="141"/>
    </row>
    <row r="757" spans="1:10" ht="15" thickBot="1" x14ac:dyDescent="0.35">
      <c r="A757" s="141"/>
      <c r="B757" s="141"/>
      <c r="C757" s="141"/>
      <c r="D757" s="141"/>
      <c r="E757" s="141"/>
      <c r="F757" s="141"/>
      <c r="G757" s="141"/>
      <c r="H757" s="141"/>
      <c r="I757" s="141"/>
      <c r="J757" s="141"/>
    </row>
    <row r="758" spans="1:10" ht="15" thickBot="1" x14ac:dyDescent="0.35">
      <c r="A758" s="141"/>
      <c r="B758" s="141"/>
      <c r="C758" s="141"/>
      <c r="D758" s="141"/>
      <c r="E758" s="141"/>
      <c r="F758" s="141"/>
      <c r="G758" s="141"/>
      <c r="H758" s="141"/>
      <c r="I758" s="141"/>
      <c r="J758" s="141"/>
    </row>
    <row r="759" spans="1:10" ht="15" thickBot="1" x14ac:dyDescent="0.35">
      <c r="A759" s="141"/>
      <c r="B759" s="141"/>
      <c r="C759" s="141"/>
      <c r="D759" s="141"/>
      <c r="E759" s="141"/>
      <c r="F759" s="141"/>
      <c r="G759" s="141"/>
      <c r="H759" s="141"/>
      <c r="I759" s="141"/>
      <c r="J759" s="141"/>
    </row>
    <row r="760" spans="1:10" ht="15" thickBot="1" x14ac:dyDescent="0.35">
      <c r="A760" s="141"/>
      <c r="B760" s="141"/>
      <c r="C760" s="141"/>
      <c r="D760" s="141"/>
      <c r="E760" s="141"/>
      <c r="F760" s="141"/>
      <c r="G760" s="141"/>
      <c r="H760" s="141"/>
      <c r="I760" s="141"/>
      <c r="J760" s="141"/>
    </row>
    <row r="761" spans="1:10" ht="15" thickBot="1" x14ac:dyDescent="0.35">
      <c r="A761" s="141"/>
      <c r="B761" s="141"/>
      <c r="C761" s="141"/>
      <c r="D761" s="141"/>
      <c r="E761" s="141"/>
      <c r="F761" s="141"/>
      <c r="G761" s="141"/>
      <c r="H761" s="141"/>
      <c r="I761" s="141"/>
      <c r="J761" s="141"/>
    </row>
    <row r="762" spans="1:10" ht="15" thickBot="1" x14ac:dyDescent="0.35">
      <c r="A762" s="141"/>
      <c r="B762" s="141"/>
      <c r="C762" s="141"/>
      <c r="D762" s="141"/>
      <c r="E762" s="141"/>
      <c r="F762" s="141"/>
      <c r="G762" s="141"/>
      <c r="H762" s="141"/>
      <c r="I762" s="141"/>
      <c r="J762" s="141"/>
    </row>
    <row r="763" spans="1:10" ht="15" thickBot="1" x14ac:dyDescent="0.35">
      <c r="A763" s="141"/>
      <c r="B763" s="141"/>
      <c r="C763" s="141"/>
      <c r="D763" s="141"/>
      <c r="E763" s="141"/>
      <c r="F763" s="141"/>
      <c r="G763" s="141"/>
      <c r="H763" s="141"/>
      <c r="I763" s="141"/>
      <c r="J763" s="141"/>
    </row>
    <row r="764" spans="1:10" ht="15" thickBot="1" x14ac:dyDescent="0.35">
      <c r="A764" s="141"/>
      <c r="B764" s="141"/>
      <c r="C764" s="141"/>
      <c r="D764" s="141"/>
      <c r="E764" s="141"/>
      <c r="F764" s="141"/>
      <c r="G764" s="141"/>
      <c r="H764" s="141"/>
      <c r="I764" s="141"/>
      <c r="J764" s="141"/>
    </row>
    <row r="765" spans="1:10" ht="15" thickBot="1" x14ac:dyDescent="0.35">
      <c r="A765" s="141"/>
      <c r="B765" s="141"/>
      <c r="C765" s="141"/>
      <c r="D765" s="141"/>
      <c r="E765" s="141"/>
      <c r="F765" s="141"/>
      <c r="G765" s="141"/>
      <c r="H765" s="141"/>
      <c r="I765" s="141"/>
      <c r="J765" s="141"/>
    </row>
    <row r="766" spans="1:10" ht="15" thickBot="1" x14ac:dyDescent="0.35">
      <c r="A766" s="141"/>
      <c r="B766" s="141"/>
      <c r="C766" s="141"/>
      <c r="D766" s="141"/>
      <c r="E766" s="141"/>
      <c r="F766" s="141"/>
      <c r="G766" s="141"/>
      <c r="H766" s="141"/>
      <c r="I766" s="141"/>
      <c r="J766" s="141"/>
    </row>
    <row r="767" spans="1:10" ht="15" thickBot="1" x14ac:dyDescent="0.35">
      <c r="A767" s="141"/>
      <c r="B767" s="141"/>
      <c r="C767" s="141"/>
      <c r="D767" s="141"/>
      <c r="E767" s="141"/>
      <c r="F767" s="141"/>
      <c r="G767" s="141"/>
      <c r="H767" s="141"/>
      <c r="I767" s="141"/>
      <c r="J767" s="141"/>
    </row>
    <row r="768" spans="1:10" ht="15" thickBot="1" x14ac:dyDescent="0.35">
      <c r="A768" s="141"/>
      <c r="B768" s="141"/>
      <c r="C768" s="141"/>
      <c r="D768" s="141"/>
      <c r="E768" s="141"/>
      <c r="F768" s="141"/>
      <c r="G768" s="141"/>
      <c r="H768" s="141"/>
      <c r="I768" s="141"/>
      <c r="J768" s="141"/>
    </row>
    <row r="769" spans="1:10" ht="15" thickBot="1" x14ac:dyDescent="0.35">
      <c r="A769" s="141"/>
      <c r="B769" s="141"/>
      <c r="C769" s="141"/>
      <c r="D769" s="141"/>
      <c r="E769" s="141"/>
      <c r="F769" s="141"/>
      <c r="G769" s="141"/>
      <c r="H769" s="141"/>
      <c r="I769" s="141"/>
      <c r="J769" s="141"/>
    </row>
    <row r="770" spans="1:10" ht="15" thickBot="1" x14ac:dyDescent="0.35">
      <c r="A770" s="141"/>
      <c r="B770" s="141"/>
      <c r="C770" s="141"/>
      <c r="D770" s="141"/>
      <c r="E770" s="141"/>
      <c r="F770" s="141"/>
      <c r="G770" s="141"/>
      <c r="H770" s="141"/>
      <c r="I770" s="141"/>
      <c r="J770" s="141"/>
    </row>
    <row r="771" spans="1:10" ht="15" thickBot="1" x14ac:dyDescent="0.35">
      <c r="A771" s="141"/>
      <c r="B771" s="141"/>
      <c r="C771" s="141"/>
      <c r="D771" s="141"/>
      <c r="E771" s="141"/>
      <c r="F771" s="141"/>
      <c r="G771" s="141"/>
      <c r="H771" s="141"/>
      <c r="I771" s="141"/>
      <c r="J771" s="141"/>
    </row>
    <row r="772" spans="1:10" ht="15" thickBot="1" x14ac:dyDescent="0.35">
      <c r="A772" s="141"/>
      <c r="B772" s="141"/>
      <c r="C772" s="141"/>
      <c r="D772" s="141"/>
      <c r="E772" s="141"/>
      <c r="F772" s="141"/>
      <c r="G772" s="141"/>
      <c r="H772" s="141"/>
      <c r="I772" s="141"/>
      <c r="J772" s="141"/>
    </row>
    <row r="773" spans="1:10" ht="15" thickBot="1" x14ac:dyDescent="0.35">
      <c r="A773" s="141"/>
      <c r="B773" s="141"/>
      <c r="C773" s="141"/>
      <c r="D773" s="141"/>
      <c r="E773" s="141"/>
      <c r="F773" s="141"/>
      <c r="G773" s="141"/>
      <c r="H773" s="141"/>
      <c r="I773" s="141"/>
      <c r="J773" s="141"/>
    </row>
    <row r="774" spans="1:10" ht="15" thickBot="1" x14ac:dyDescent="0.35">
      <c r="A774" s="141"/>
      <c r="B774" s="141"/>
      <c r="C774" s="141"/>
      <c r="D774" s="141"/>
      <c r="E774" s="141"/>
      <c r="F774" s="141"/>
      <c r="G774" s="141"/>
      <c r="H774" s="141"/>
      <c r="I774" s="141"/>
      <c r="J774" s="141"/>
    </row>
    <row r="775" spans="1:10" ht="15" thickBot="1" x14ac:dyDescent="0.35">
      <c r="A775" s="141"/>
      <c r="B775" s="141"/>
      <c r="C775" s="141"/>
      <c r="D775" s="141"/>
      <c r="E775" s="141"/>
      <c r="F775" s="141"/>
      <c r="G775" s="141"/>
      <c r="H775" s="141"/>
      <c r="I775" s="141"/>
      <c r="J775" s="141"/>
    </row>
    <row r="776" spans="1:10" ht="15" thickBot="1" x14ac:dyDescent="0.35">
      <c r="A776" s="141"/>
      <c r="B776" s="141"/>
      <c r="C776" s="141"/>
      <c r="D776" s="141"/>
      <c r="E776" s="141"/>
      <c r="F776" s="141"/>
      <c r="G776" s="141"/>
      <c r="H776" s="141"/>
      <c r="I776" s="141"/>
      <c r="J776" s="141"/>
    </row>
    <row r="777" spans="1:10" ht="15" thickBot="1" x14ac:dyDescent="0.35">
      <c r="A777" s="141"/>
      <c r="B777" s="141"/>
      <c r="C777" s="141"/>
      <c r="D777" s="141"/>
      <c r="E777" s="141"/>
      <c r="F777" s="141"/>
      <c r="G777" s="141"/>
      <c r="H777" s="141"/>
      <c r="I777" s="141"/>
      <c r="J777" s="141"/>
    </row>
    <row r="778" spans="1:10" ht="15" thickBot="1" x14ac:dyDescent="0.35">
      <c r="A778" s="141"/>
      <c r="B778" s="141"/>
      <c r="C778" s="141"/>
      <c r="D778" s="141"/>
      <c r="E778" s="141"/>
      <c r="F778" s="141"/>
      <c r="G778" s="141"/>
      <c r="H778" s="141"/>
      <c r="I778" s="141"/>
      <c r="J778" s="141"/>
    </row>
    <row r="779" spans="1:10" ht="15" thickBot="1" x14ac:dyDescent="0.35">
      <c r="A779" s="141"/>
      <c r="B779" s="141"/>
      <c r="C779" s="141"/>
      <c r="D779" s="141"/>
      <c r="E779" s="141"/>
      <c r="F779" s="141"/>
      <c r="G779" s="141"/>
      <c r="H779" s="141"/>
      <c r="I779" s="141"/>
      <c r="J779" s="141"/>
    </row>
    <row r="780" spans="1:10" ht="15" thickBot="1" x14ac:dyDescent="0.35">
      <c r="A780" s="141"/>
      <c r="B780" s="141"/>
      <c r="C780" s="141"/>
      <c r="D780" s="141"/>
      <c r="E780" s="141"/>
      <c r="F780" s="141"/>
      <c r="G780" s="141"/>
      <c r="H780" s="141"/>
      <c r="I780" s="141"/>
      <c r="J780" s="141"/>
    </row>
    <row r="781" spans="1:10" ht="15" thickBot="1" x14ac:dyDescent="0.35">
      <c r="A781" s="141"/>
      <c r="B781" s="141"/>
      <c r="C781" s="141"/>
      <c r="D781" s="141"/>
      <c r="E781" s="141"/>
      <c r="F781" s="141"/>
      <c r="G781" s="141"/>
      <c r="H781" s="141"/>
      <c r="I781" s="141"/>
      <c r="J781" s="141"/>
    </row>
    <row r="782" spans="1:10" ht="15" thickBot="1" x14ac:dyDescent="0.35">
      <c r="A782" s="141"/>
      <c r="B782" s="141"/>
      <c r="C782" s="141"/>
      <c r="D782" s="141"/>
      <c r="E782" s="141"/>
      <c r="F782" s="141"/>
      <c r="G782" s="141"/>
      <c r="H782" s="141"/>
      <c r="I782" s="141"/>
      <c r="J782" s="141"/>
    </row>
    <row r="783" spans="1:10" ht="15" thickBot="1" x14ac:dyDescent="0.35">
      <c r="A783" s="141"/>
      <c r="B783" s="141"/>
      <c r="C783" s="141"/>
      <c r="D783" s="141"/>
      <c r="E783" s="141"/>
      <c r="F783" s="141"/>
      <c r="G783" s="141"/>
      <c r="H783" s="141"/>
      <c r="I783" s="141"/>
      <c r="J783" s="141"/>
    </row>
    <row r="784" spans="1:10" ht="15" thickBot="1" x14ac:dyDescent="0.35">
      <c r="A784" s="141"/>
      <c r="B784" s="141"/>
      <c r="C784" s="141"/>
      <c r="D784" s="141"/>
      <c r="E784" s="141"/>
      <c r="F784" s="141"/>
      <c r="G784" s="141"/>
      <c r="H784" s="141"/>
      <c r="I784" s="141"/>
      <c r="J784" s="141"/>
    </row>
    <row r="785" spans="1:10" ht="15" thickBot="1" x14ac:dyDescent="0.35">
      <c r="A785" s="141"/>
      <c r="B785" s="141"/>
      <c r="C785" s="141"/>
      <c r="D785" s="141"/>
      <c r="E785" s="141"/>
      <c r="F785" s="141"/>
      <c r="G785" s="141"/>
      <c r="H785" s="141"/>
      <c r="I785" s="141"/>
      <c r="J785" s="141"/>
    </row>
    <row r="786" spans="1:10" ht="15" thickBot="1" x14ac:dyDescent="0.35">
      <c r="A786" s="141"/>
      <c r="B786" s="141"/>
      <c r="C786" s="141"/>
      <c r="D786" s="141"/>
      <c r="E786" s="141"/>
      <c r="F786" s="141"/>
      <c r="G786" s="141"/>
      <c r="H786" s="141"/>
      <c r="I786" s="141"/>
      <c r="J786" s="141"/>
    </row>
    <row r="787" spans="1:10" ht="15" thickBot="1" x14ac:dyDescent="0.35">
      <c r="A787" s="141"/>
      <c r="B787" s="141"/>
      <c r="C787" s="141"/>
      <c r="D787" s="141"/>
      <c r="E787" s="141"/>
      <c r="F787" s="141"/>
      <c r="G787" s="141"/>
      <c r="H787" s="141"/>
      <c r="I787" s="141"/>
      <c r="J787" s="141"/>
    </row>
    <row r="788" spans="1:10" ht="15" thickBot="1" x14ac:dyDescent="0.35">
      <c r="A788" s="141"/>
      <c r="B788" s="141"/>
      <c r="C788" s="141"/>
      <c r="D788" s="141"/>
      <c r="E788" s="141"/>
      <c r="F788" s="141"/>
      <c r="G788" s="141"/>
      <c r="H788" s="141"/>
      <c r="I788" s="141"/>
      <c r="J788" s="141"/>
    </row>
    <row r="789" spans="1:10" ht="15" thickBot="1" x14ac:dyDescent="0.35">
      <c r="A789" s="141"/>
      <c r="B789" s="141"/>
      <c r="C789" s="141"/>
      <c r="D789" s="141"/>
      <c r="E789" s="141"/>
      <c r="F789" s="141"/>
      <c r="G789" s="141"/>
      <c r="H789" s="141"/>
      <c r="I789" s="141"/>
      <c r="J789" s="141"/>
    </row>
    <row r="790" spans="1:10" ht="15" thickBot="1" x14ac:dyDescent="0.35">
      <c r="A790" s="141"/>
      <c r="B790" s="141"/>
      <c r="C790" s="141"/>
      <c r="D790" s="141"/>
      <c r="E790" s="141"/>
      <c r="F790" s="141"/>
      <c r="G790" s="141"/>
      <c r="H790" s="141"/>
      <c r="I790" s="141"/>
      <c r="J790" s="141"/>
    </row>
    <row r="791" spans="1:10" ht="15" thickBot="1" x14ac:dyDescent="0.35">
      <c r="A791" s="141"/>
      <c r="B791" s="141"/>
      <c r="C791" s="141"/>
      <c r="D791" s="141"/>
      <c r="E791" s="141"/>
      <c r="F791" s="141"/>
      <c r="G791" s="141"/>
      <c r="H791" s="141"/>
      <c r="I791" s="141"/>
      <c r="J791" s="141"/>
    </row>
    <row r="792" spans="1:10" ht="15" thickBot="1" x14ac:dyDescent="0.35">
      <c r="A792" s="141"/>
      <c r="B792" s="141"/>
      <c r="C792" s="141"/>
      <c r="D792" s="141"/>
      <c r="E792" s="141"/>
      <c r="F792" s="141"/>
      <c r="G792" s="141"/>
      <c r="H792" s="141"/>
      <c r="I792" s="141"/>
      <c r="J792" s="141"/>
    </row>
    <row r="793" spans="1:10" ht="15" thickBot="1" x14ac:dyDescent="0.35">
      <c r="A793" s="141"/>
      <c r="B793" s="141"/>
      <c r="C793" s="141"/>
      <c r="D793" s="141"/>
      <c r="E793" s="141"/>
      <c r="F793" s="141"/>
      <c r="G793" s="141"/>
      <c r="H793" s="141"/>
      <c r="I793" s="141"/>
      <c r="J793" s="141"/>
    </row>
    <row r="794" spans="1:10" ht="15" thickBot="1" x14ac:dyDescent="0.35">
      <c r="A794" s="141"/>
      <c r="B794" s="141"/>
      <c r="C794" s="141"/>
      <c r="D794" s="141"/>
      <c r="E794" s="141"/>
      <c r="F794" s="141"/>
      <c r="G794" s="141"/>
      <c r="H794" s="141"/>
      <c r="I794" s="141"/>
      <c r="J794" s="141"/>
    </row>
    <row r="795" spans="1:10" ht="15" thickBot="1" x14ac:dyDescent="0.35">
      <c r="A795" s="141"/>
      <c r="B795" s="141"/>
      <c r="C795" s="141"/>
      <c r="D795" s="141"/>
      <c r="E795" s="141"/>
      <c r="F795" s="141"/>
      <c r="G795" s="141"/>
      <c r="H795" s="141"/>
      <c r="I795" s="141"/>
      <c r="J795" s="141"/>
    </row>
    <row r="796" spans="1:10" ht="15" thickBot="1" x14ac:dyDescent="0.35">
      <c r="A796" s="141"/>
      <c r="B796" s="141"/>
      <c r="C796" s="141"/>
      <c r="D796" s="141"/>
      <c r="E796" s="141"/>
      <c r="F796" s="141"/>
      <c r="G796" s="141"/>
      <c r="H796" s="141"/>
      <c r="I796" s="141"/>
      <c r="J796" s="141"/>
    </row>
    <row r="797" spans="1:10" ht="15" thickBot="1" x14ac:dyDescent="0.35">
      <c r="A797" s="141"/>
      <c r="B797" s="141"/>
      <c r="C797" s="141"/>
      <c r="D797" s="141"/>
      <c r="E797" s="141"/>
      <c r="F797" s="141"/>
      <c r="G797" s="141"/>
      <c r="H797" s="141"/>
      <c r="I797" s="141"/>
      <c r="J797" s="141"/>
    </row>
    <row r="798" spans="1:10" ht="15" thickBot="1" x14ac:dyDescent="0.35">
      <c r="A798" s="141"/>
      <c r="B798" s="141"/>
      <c r="C798" s="141"/>
      <c r="D798" s="141"/>
      <c r="E798" s="141"/>
      <c r="F798" s="141"/>
      <c r="G798" s="141"/>
      <c r="H798" s="141"/>
      <c r="I798" s="141"/>
      <c r="J798" s="141"/>
    </row>
    <row r="799" spans="1:10" ht="15" thickBot="1" x14ac:dyDescent="0.35">
      <c r="A799" s="141"/>
      <c r="B799" s="141"/>
      <c r="C799" s="141"/>
      <c r="D799" s="141"/>
      <c r="E799" s="141"/>
      <c r="F799" s="141"/>
      <c r="G799" s="141"/>
      <c r="H799" s="141"/>
      <c r="I799" s="141"/>
      <c r="J799" s="141"/>
    </row>
    <row r="800" spans="1:10" ht="15" thickBot="1" x14ac:dyDescent="0.35">
      <c r="A800" s="141"/>
      <c r="B800" s="141"/>
      <c r="C800" s="141"/>
      <c r="D800" s="141"/>
      <c r="E800" s="141"/>
      <c r="F800" s="141"/>
      <c r="G800" s="141"/>
      <c r="H800" s="141"/>
      <c r="I800" s="141"/>
      <c r="J800" s="141"/>
    </row>
    <row r="801" spans="1:10" ht="15" thickBot="1" x14ac:dyDescent="0.35">
      <c r="A801" s="141"/>
      <c r="B801" s="141"/>
      <c r="C801" s="141"/>
      <c r="D801" s="141"/>
      <c r="E801" s="141"/>
      <c r="F801" s="141"/>
      <c r="G801" s="141"/>
      <c r="H801" s="141"/>
      <c r="I801" s="141"/>
      <c r="J801" s="141"/>
    </row>
    <row r="802" spans="1:10" ht="15" thickBot="1" x14ac:dyDescent="0.35">
      <c r="A802" s="141"/>
      <c r="B802" s="141"/>
      <c r="C802" s="141"/>
      <c r="D802" s="141"/>
      <c r="E802" s="141"/>
      <c r="F802" s="141"/>
      <c r="G802" s="141"/>
      <c r="H802" s="141"/>
      <c r="I802" s="141"/>
      <c r="J802" s="141"/>
    </row>
    <row r="803" spans="1:10" ht="15" thickBot="1" x14ac:dyDescent="0.35">
      <c r="A803" s="141"/>
      <c r="B803" s="141"/>
      <c r="C803" s="141"/>
      <c r="D803" s="141"/>
      <c r="E803" s="141"/>
      <c r="F803" s="141"/>
      <c r="G803" s="141"/>
      <c r="H803" s="141"/>
      <c r="I803" s="141"/>
      <c r="J803" s="141"/>
    </row>
    <row r="804" spans="1:10" ht="15" thickBot="1" x14ac:dyDescent="0.35">
      <c r="A804" s="141"/>
      <c r="B804" s="141"/>
      <c r="C804" s="141"/>
      <c r="D804" s="141"/>
      <c r="E804" s="141"/>
      <c r="F804" s="141"/>
      <c r="G804" s="141"/>
      <c r="H804" s="141"/>
      <c r="I804" s="141"/>
      <c r="J804" s="141"/>
    </row>
    <row r="805" spans="1:10" ht="15" thickBot="1" x14ac:dyDescent="0.35">
      <c r="A805" s="141"/>
      <c r="B805" s="141"/>
      <c r="C805" s="141"/>
      <c r="D805" s="141"/>
      <c r="E805" s="141"/>
      <c r="F805" s="141"/>
      <c r="G805" s="141"/>
      <c r="H805" s="141"/>
      <c r="I805" s="141"/>
      <c r="J805" s="141"/>
    </row>
    <row r="806" spans="1:10" ht="15" thickBot="1" x14ac:dyDescent="0.35">
      <c r="A806" s="141"/>
      <c r="B806" s="141"/>
      <c r="C806" s="141"/>
      <c r="D806" s="141"/>
      <c r="E806" s="141"/>
      <c r="F806" s="141"/>
      <c r="G806" s="141"/>
      <c r="H806" s="141"/>
      <c r="I806" s="141"/>
      <c r="J806" s="141"/>
    </row>
    <row r="807" spans="1:10" ht="15" thickBot="1" x14ac:dyDescent="0.35">
      <c r="A807" s="141"/>
      <c r="B807" s="141"/>
      <c r="C807" s="141"/>
      <c r="D807" s="141"/>
      <c r="E807" s="141"/>
      <c r="F807" s="141"/>
      <c r="G807" s="141"/>
      <c r="H807" s="141"/>
      <c r="I807" s="141"/>
      <c r="J807" s="141"/>
    </row>
    <row r="808" spans="1:10" ht="15" thickBot="1" x14ac:dyDescent="0.35">
      <c r="A808" s="141"/>
      <c r="B808" s="141"/>
      <c r="C808" s="141"/>
      <c r="D808" s="141"/>
      <c r="E808" s="141"/>
      <c r="F808" s="141"/>
      <c r="G808" s="141"/>
      <c r="H808" s="141"/>
      <c r="I808" s="141"/>
      <c r="J808" s="141"/>
    </row>
    <row r="809" spans="1:10" ht="15" thickBot="1" x14ac:dyDescent="0.35">
      <c r="A809" s="141"/>
      <c r="B809" s="141"/>
      <c r="C809" s="141"/>
      <c r="D809" s="141"/>
      <c r="E809" s="141"/>
      <c r="F809" s="141"/>
      <c r="G809" s="141"/>
      <c r="H809" s="141"/>
      <c r="I809" s="141"/>
      <c r="J809" s="141"/>
    </row>
    <row r="810" spans="1:10" ht="15" thickBot="1" x14ac:dyDescent="0.35">
      <c r="A810" s="141"/>
      <c r="B810" s="141"/>
      <c r="C810" s="141"/>
      <c r="D810" s="141"/>
      <c r="E810" s="141"/>
      <c r="F810" s="141"/>
      <c r="G810" s="141"/>
      <c r="H810" s="141"/>
      <c r="I810" s="141"/>
      <c r="J810" s="141"/>
    </row>
    <row r="811" spans="1:10" ht="15" thickBot="1" x14ac:dyDescent="0.35">
      <c r="A811" s="141"/>
      <c r="B811" s="141"/>
      <c r="C811" s="141"/>
      <c r="D811" s="141"/>
      <c r="E811" s="141"/>
      <c r="F811" s="141"/>
      <c r="G811" s="141"/>
      <c r="H811" s="141"/>
      <c r="I811" s="141"/>
      <c r="J811" s="141"/>
    </row>
    <row r="812" spans="1:10" ht="15" thickBot="1" x14ac:dyDescent="0.35">
      <c r="A812" s="141"/>
      <c r="B812" s="141"/>
      <c r="C812" s="141"/>
      <c r="D812" s="141"/>
      <c r="E812" s="141"/>
      <c r="F812" s="141"/>
      <c r="G812" s="141"/>
      <c r="H812" s="141"/>
      <c r="I812" s="141"/>
      <c r="J812" s="141"/>
    </row>
    <row r="813" spans="1:10" ht="15" thickBot="1" x14ac:dyDescent="0.35">
      <c r="A813" s="141"/>
      <c r="B813" s="141"/>
      <c r="C813" s="141"/>
      <c r="D813" s="141"/>
      <c r="E813" s="141"/>
      <c r="F813" s="141"/>
      <c r="G813" s="141"/>
      <c r="H813" s="141"/>
      <c r="I813" s="141"/>
      <c r="J813" s="141"/>
    </row>
    <row r="814" spans="1:10" ht="15" thickBot="1" x14ac:dyDescent="0.35">
      <c r="A814" s="141"/>
      <c r="B814" s="141"/>
      <c r="C814" s="141"/>
      <c r="D814" s="141"/>
      <c r="E814" s="141"/>
      <c r="F814" s="141"/>
      <c r="G814" s="141"/>
      <c r="H814" s="141"/>
      <c r="I814" s="141"/>
      <c r="J814" s="141"/>
    </row>
    <row r="815" spans="1:10" ht="15" thickBot="1" x14ac:dyDescent="0.35">
      <c r="A815" s="141"/>
      <c r="B815" s="141"/>
      <c r="C815" s="141"/>
      <c r="D815" s="141"/>
      <c r="E815" s="141"/>
      <c r="F815" s="141"/>
      <c r="G815" s="141"/>
      <c r="H815" s="141"/>
      <c r="I815" s="141"/>
      <c r="J815" s="141"/>
    </row>
    <row r="816" spans="1:10" ht="15" thickBot="1" x14ac:dyDescent="0.35">
      <c r="A816" s="141"/>
      <c r="B816" s="141"/>
      <c r="C816" s="141"/>
      <c r="D816" s="141"/>
      <c r="E816" s="141"/>
      <c r="F816" s="141"/>
      <c r="G816" s="141"/>
      <c r="H816" s="141"/>
      <c r="I816" s="141"/>
      <c r="J816" s="141"/>
    </row>
    <row r="817" spans="1:10" ht="15" thickBot="1" x14ac:dyDescent="0.35">
      <c r="A817" s="141"/>
      <c r="B817" s="141"/>
      <c r="C817" s="141"/>
      <c r="D817" s="141"/>
      <c r="E817" s="141"/>
      <c r="F817" s="141"/>
      <c r="G817" s="141"/>
      <c r="H817" s="141"/>
      <c r="I817" s="141"/>
      <c r="J817" s="141"/>
    </row>
    <row r="818" spans="1:10" ht="15" thickBot="1" x14ac:dyDescent="0.35">
      <c r="A818" s="141"/>
      <c r="B818" s="141"/>
      <c r="C818" s="141"/>
      <c r="D818" s="141"/>
      <c r="E818" s="141"/>
      <c r="F818" s="141"/>
      <c r="G818" s="141"/>
      <c r="H818" s="141"/>
      <c r="I818" s="141"/>
      <c r="J818" s="141"/>
    </row>
    <row r="819" spans="1:10" ht="15" thickBot="1" x14ac:dyDescent="0.35">
      <c r="A819" s="141"/>
      <c r="B819" s="141"/>
      <c r="C819" s="141"/>
      <c r="D819" s="141"/>
      <c r="E819" s="141"/>
      <c r="F819" s="141"/>
      <c r="G819" s="141"/>
      <c r="H819" s="141"/>
      <c r="I819" s="141"/>
      <c r="J819" s="141"/>
    </row>
    <row r="820" spans="1:10" ht="15" thickBot="1" x14ac:dyDescent="0.35">
      <c r="A820" s="141"/>
      <c r="B820" s="141"/>
      <c r="C820" s="141"/>
      <c r="D820" s="141"/>
      <c r="E820" s="141"/>
      <c r="F820" s="141"/>
      <c r="G820" s="141"/>
      <c r="H820" s="141"/>
      <c r="I820" s="141"/>
      <c r="J820" s="141"/>
    </row>
    <row r="821" spans="1:10" ht="15" thickBot="1" x14ac:dyDescent="0.35">
      <c r="A821" s="141"/>
      <c r="B821" s="141"/>
      <c r="C821" s="141"/>
      <c r="D821" s="141"/>
      <c r="E821" s="141"/>
      <c r="F821" s="141"/>
      <c r="G821" s="141"/>
      <c r="H821" s="141"/>
      <c r="I821" s="141"/>
      <c r="J821" s="141"/>
    </row>
    <row r="822" spans="1:10" ht="15" thickBot="1" x14ac:dyDescent="0.35">
      <c r="A822" s="141"/>
      <c r="B822" s="141"/>
      <c r="C822" s="141"/>
      <c r="D822" s="141"/>
      <c r="E822" s="141"/>
      <c r="F822" s="141"/>
      <c r="G822" s="141"/>
      <c r="H822" s="141"/>
      <c r="I822" s="141"/>
      <c r="J822" s="141"/>
    </row>
    <row r="823" spans="1:10" ht="15" thickBot="1" x14ac:dyDescent="0.35">
      <c r="A823" s="141"/>
      <c r="B823" s="141"/>
      <c r="C823" s="141"/>
      <c r="D823" s="141"/>
      <c r="E823" s="141"/>
      <c r="F823" s="141"/>
      <c r="G823" s="141"/>
      <c r="H823" s="141"/>
      <c r="I823" s="141"/>
      <c r="J823" s="141"/>
    </row>
    <row r="824" spans="1:10" ht="15" thickBot="1" x14ac:dyDescent="0.35">
      <c r="A824" s="141"/>
      <c r="B824" s="141"/>
      <c r="C824" s="141"/>
      <c r="D824" s="141"/>
      <c r="E824" s="141"/>
      <c r="F824" s="141"/>
      <c r="G824" s="141"/>
      <c r="H824" s="141"/>
      <c r="I824" s="141"/>
      <c r="J824" s="141"/>
    </row>
    <row r="825" spans="1:10" ht="15" thickBot="1" x14ac:dyDescent="0.35">
      <c r="A825" s="141"/>
      <c r="B825" s="141"/>
      <c r="C825" s="141"/>
      <c r="D825" s="141"/>
      <c r="E825" s="141"/>
      <c r="F825" s="141"/>
      <c r="G825" s="141"/>
      <c r="H825" s="141"/>
      <c r="I825" s="141"/>
      <c r="J825" s="141"/>
    </row>
    <row r="826" spans="1:10" ht="15" thickBot="1" x14ac:dyDescent="0.35">
      <c r="A826" s="141"/>
      <c r="B826" s="141"/>
      <c r="C826" s="141"/>
      <c r="D826" s="141"/>
      <c r="E826" s="141"/>
      <c r="F826" s="141"/>
      <c r="G826" s="141"/>
      <c r="H826" s="141"/>
      <c r="I826" s="141"/>
      <c r="J826" s="141"/>
    </row>
    <row r="827" spans="1:10" ht="15" thickBot="1" x14ac:dyDescent="0.35">
      <c r="A827" s="141"/>
      <c r="B827" s="141"/>
      <c r="C827" s="141"/>
      <c r="D827" s="141"/>
      <c r="E827" s="141"/>
      <c r="F827" s="141"/>
      <c r="G827" s="141"/>
      <c r="H827" s="141"/>
      <c r="I827" s="141"/>
      <c r="J827" s="141"/>
    </row>
    <row r="828" spans="1:10" ht="15" thickBot="1" x14ac:dyDescent="0.35">
      <c r="A828" s="141"/>
      <c r="B828" s="141"/>
      <c r="C828" s="141"/>
      <c r="D828" s="141"/>
      <c r="E828" s="141"/>
      <c r="F828" s="141"/>
      <c r="G828" s="141"/>
      <c r="H828" s="141"/>
      <c r="I828" s="141"/>
      <c r="J828" s="141"/>
    </row>
    <row r="829" spans="1:10" ht="15" thickBot="1" x14ac:dyDescent="0.35">
      <c r="A829" s="141"/>
      <c r="B829" s="141"/>
      <c r="C829" s="141"/>
      <c r="D829" s="141"/>
      <c r="E829" s="141"/>
      <c r="F829" s="141"/>
      <c r="G829" s="141"/>
      <c r="H829" s="141"/>
      <c r="I829" s="141"/>
      <c r="J829" s="141"/>
    </row>
    <row r="830" spans="1:10" ht="15" thickBot="1" x14ac:dyDescent="0.35">
      <c r="A830" s="141"/>
      <c r="B830" s="141"/>
      <c r="C830" s="141"/>
      <c r="D830" s="141"/>
      <c r="E830" s="141"/>
      <c r="F830" s="141"/>
      <c r="G830" s="141"/>
      <c r="H830" s="141"/>
      <c r="I830" s="141"/>
      <c r="J830" s="141"/>
    </row>
    <row r="831" spans="1:10" ht="15" thickBot="1" x14ac:dyDescent="0.35">
      <c r="A831" s="141"/>
      <c r="B831" s="141"/>
      <c r="C831" s="141"/>
      <c r="D831" s="141"/>
      <c r="E831" s="141"/>
      <c r="F831" s="141"/>
      <c r="G831" s="141"/>
      <c r="H831" s="141"/>
      <c r="I831" s="141"/>
      <c r="J831" s="141"/>
    </row>
    <row r="832" spans="1:10" ht="15" thickBot="1" x14ac:dyDescent="0.35">
      <c r="A832" s="141"/>
      <c r="B832" s="141"/>
      <c r="C832" s="141"/>
      <c r="D832" s="141"/>
      <c r="E832" s="141"/>
      <c r="F832" s="141"/>
      <c r="G832" s="141"/>
      <c r="H832" s="141"/>
      <c r="I832" s="141"/>
      <c r="J832" s="141"/>
    </row>
    <row r="833" spans="1:10" ht="15" thickBot="1" x14ac:dyDescent="0.35">
      <c r="A833" s="141"/>
      <c r="B833" s="141"/>
      <c r="C833" s="141"/>
      <c r="D833" s="141"/>
      <c r="E833" s="141"/>
      <c r="F833" s="141"/>
      <c r="G833" s="141"/>
      <c r="H833" s="141"/>
      <c r="I833" s="141"/>
      <c r="J833" s="141"/>
    </row>
    <row r="834" spans="1:10" ht="15" thickBot="1" x14ac:dyDescent="0.35">
      <c r="A834" s="141"/>
      <c r="B834" s="141"/>
      <c r="C834" s="141"/>
      <c r="D834" s="141"/>
      <c r="E834" s="141"/>
      <c r="F834" s="141"/>
      <c r="G834" s="141"/>
      <c r="H834" s="141"/>
      <c r="I834" s="141"/>
      <c r="J834" s="141"/>
    </row>
    <row r="835" spans="1:10" ht="15" thickBot="1" x14ac:dyDescent="0.35">
      <c r="A835" s="141"/>
      <c r="B835" s="141"/>
      <c r="C835" s="141"/>
      <c r="D835" s="141"/>
      <c r="E835" s="141"/>
      <c r="F835" s="141"/>
      <c r="G835" s="141"/>
      <c r="H835" s="141"/>
      <c r="I835" s="141"/>
      <c r="J835" s="141"/>
    </row>
    <row r="836" spans="1:10" ht="15" thickBot="1" x14ac:dyDescent="0.35">
      <c r="A836" s="141"/>
      <c r="B836" s="141"/>
      <c r="C836" s="141"/>
      <c r="D836" s="141"/>
      <c r="E836" s="141"/>
      <c r="F836" s="141"/>
      <c r="G836" s="141"/>
      <c r="H836" s="141"/>
      <c r="I836" s="141"/>
      <c r="J836" s="141"/>
    </row>
    <row r="837" spans="1:10" ht="15" thickBot="1" x14ac:dyDescent="0.35">
      <c r="A837" s="141"/>
      <c r="B837" s="141"/>
      <c r="C837" s="141"/>
      <c r="D837" s="141"/>
      <c r="E837" s="141"/>
      <c r="F837" s="141"/>
      <c r="G837" s="141"/>
      <c r="H837" s="141"/>
      <c r="I837" s="141"/>
      <c r="J837" s="141"/>
    </row>
    <row r="838" spans="1:10" ht="15" thickBot="1" x14ac:dyDescent="0.35">
      <c r="A838" s="141"/>
      <c r="B838" s="141"/>
      <c r="C838" s="141"/>
      <c r="D838" s="141"/>
      <c r="E838" s="141"/>
      <c r="F838" s="141"/>
      <c r="G838" s="141"/>
      <c r="H838" s="141"/>
      <c r="I838" s="141"/>
      <c r="J838" s="141"/>
    </row>
    <row r="839" spans="1:10" ht="15" thickBot="1" x14ac:dyDescent="0.35">
      <c r="A839" s="141"/>
      <c r="B839" s="141"/>
      <c r="C839" s="141"/>
      <c r="D839" s="141"/>
      <c r="E839" s="141"/>
      <c r="F839" s="141"/>
      <c r="G839" s="141"/>
      <c r="H839" s="141"/>
      <c r="I839" s="141"/>
      <c r="J839" s="141"/>
    </row>
    <row r="840" spans="1:10" ht="15" thickBot="1" x14ac:dyDescent="0.35">
      <c r="A840" s="141"/>
      <c r="B840" s="141"/>
      <c r="C840" s="141"/>
      <c r="D840" s="141"/>
      <c r="E840" s="141"/>
      <c r="F840" s="141"/>
      <c r="G840" s="141"/>
      <c r="H840" s="141"/>
      <c r="I840" s="141"/>
      <c r="J840" s="141"/>
    </row>
    <row r="841" spans="1:10" ht="15" thickBot="1" x14ac:dyDescent="0.35">
      <c r="A841" s="141"/>
      <c r="B841" s="141"/>
      <c r="C841" s="141"/>
      <c r="D841" s="141"/>
      <c r="E841" s="141"/>
      <c r="F841" s="141"/>
      <c r="G841" s="141"/>
      <c r="H841" s="141"/>
      <c r="I841" s="141"/>
      <c r="J841" s="141"/>
    </row>
    <row r="842" spans="1:10" ht="15" thickBot="1" x14ac:dyDescent="0.35">
      <c r="A842" s="141"/>
      <c r="B842" s="141"/>
      <c r="C842" s="141"/>
      <c r="D842" s="141"/>
      <c r="E842" s="141"/>
      <c r="F842" s="141"/>
      <c r="G842" s="141"/>
      <c r="H842" s="141"/>
      <c r="I842" s="141"/>
      <c r="J842" s="141"/>
    </row>
    <row r="843" spans="1:10" ht="15" thickBot="1" x14ac:dyDescent="0.35">
      <c r="A843" s="141"/>
      <c r="B843" s="141"/>
      <c r="C843" s="141"/>
      <c r="D843" s="141"/>
      <c r="E843" s="141"/>
      <c r="F843" s="141"/>
      <c r="G843" s="141"/>
      <c r="H843" s="141"/>
      <c r="I843" s="141"/>
      <c r="J843" s="141"/>
    </row>
    <row r="844" spans="1:10" ht="15" thickBot="1" x14ac:dyDescent="0.35">
      <c r="A844" s="141"/>
      <c r="B844" s="141"/>
      <c r="C844" s="141"/>
      <c r="D844" s="141"/>
      <c r="E844" s="141"/>
      <c r="F844" s="141"/>
      <c r="G844" s="141"/>
      <c r="H844" s="141"/>
      <c r="I844" s="141"/>
      <c r="J844" s="141"/>
    </row>
    <row r="845" spans="1:10" ht="15" thickBot="1" x14ac:dyDescent="0.35">
      <c r="A845" s="141"/>
      <c r="B845" s="141"/>
      <c r="C845" s="141"/>
      <c r="D845" s="141"/>
      <c r="E845" s="141"/>
      <c r="F845" s="141"/>
      <c r="G845" s="141"/>
      <c r="H845" s="141"/>
      <c r="I845" s="141"/>
      <c r="J845" s="141"/>
    </row>
    <row r="846" spans="1:10" ht="15" thickBot="1" x14ac:dyDescent="0.35">
      <c r="A846" s="141"/>
      <c r="B846" s="141"/>
      <c r="C846" s="141"/>
      <c r="D846" s="141"/>
      <c r="E846" s="141"/>
      <c r="F846" s="141"/>
      <c r="G846" s="141"/>
      <c r="H846" s="141"/>
      <c r="I846" s="141"/>
      <c r="J846" s="141"/>
    </row>
    <row r="847" spans="1:10" ht="15" thickBot="1" x14ac:dyDescent="0.35">
      <c r="A847" s="141"/>
      <c r="B847" s="141"/>
      <c r="C847" s="141"/>
      <c r="D847" s="141"/>
      <c r="E847" s="141"/>
      <c r="F847" s="141"/>
      <c r="G847" s="141"/>
      <c r="H847" s="141"/>
      <c r="I847" s="141"/>
      <c r="J847" s="141"/>
    </row>
    <row r="848" spans="1:10" ht="15" thickBot="1" x14ac:dyDescent="0.35">
      <c r="A848" s="141"/>
      <c r="B848" s="141"/>
      <c r="C848" s="141"/>
      <c r="D848" s="141"/>
      <c r="E848" s="141"/>
      <c r="F848" s="141"/>
      <c r="G848" s="141"/>
      <c r="H848" s="141"/>
      <c r="I848" s="141"/>
      <c r="J848" s="141"/>
    </row>
    <row r="849" spans="1:10" ht="15" thickBot="1" x14ac:dyDescent="0.35">
      <c r="A849" s="141"/>
      <c r="B849" s="141"/>
      <c r="C849" s="141"/>
      <c r="D849" s="141"/>
      <c r="E849" s="141"/>
      <c r="F849" s="141"/>
      <c r="G849" s="141"/>
      <c r="H849" s="141"/>
      <c r="I849" s="141"/>
      <c r="J849" s="141"/>
    </row>
    <row r="850" spans="1:10" ht="15" thickBot="1" x14ac:dyDescent="0.35">
      <c r="A850" s="141"/>
      <c r="B850" s="141"/>
      <c r="C850" s="141"/>
      <c r="D850" s="141"/>
      <c r="E850" s="141"/>
      <c r="F850" s="141"/>
      <c r="G850" s="141"/>
      <c r="H850" s="141"/>
      <c r="I850" s="141"/>
      <c r="J850" s="141"/>
    </row>
    <row r="851" spans="1:10" ht="15" thickBot="1" x14ac:dyDescent="0.35">
      <c r="A851" s="141"/>
      <c r="B851" s="141"/>
      <c r="C851" s="141"/>
      <c r="D851" s="141"/>
      <c r="E851" s="141"/>
      <c r="F851" s="141"/>
      <c r="G851" s="141"/>
      <c r="H851" s="141"/>
      <c r="I851" s="141"/>
      <c r="J851" s="141"/>
    </row>
    <row r="852" spans="1:10" ht="15" thickBot="1" x14ac:dyDescent="0.35">
      <c r="A852" s="141"/>
      <c r="B852" s="141"/>
      <c r="C852" s="141"/>
      <c r="D852" s="141"/>
      <c r="E852" s="141"/>
      <c r="F852" s="141"/>
      <c r="G852" s="141"/>
      <c r="H852" s="141"/>
      <c r="I852" s="141"/>
      <c r="J852" s="141"/>
    </row>
    <row r="853" spans="1:10" ht="15" thickBot="1" x14ac:dyDescent="0.35">
      <c r="A853" s="141"/>
      <c r="B853" s="141"/>
      <c r="C853" s="141"/>
      <c r="D853" s="141"/>
      <c r="E853" s="141"/>
      <c r="F853" s="141"/>
      <c r="G853" s="141"/>
      <c r="H853" s="141"/>
      <c r="I853" s="141"/>
      <c r="J853" s="141"/>
    </row>
    <row r="854" spans="1:10" ht="15" thickBot="1" x14ac:dyDescent="0.35">
      <c r="A854" s="141"/>
      <c r="B854" s="141"/>
      <c r="C854" s="141"/>
      <c r="D854" s="141"/>
      <c r="E854" s="141"/>
      <c r="F854" s="141"/>
      <c r="G854" s="141"/>
      <c r="H854" s="141"/>
      <c r="I854" s="141"/>
      <c r="J854" s="141"/>
    </row>
    <row r="855" spans="1:10" ht="15" thickBot="1" x14ac:dyDescent="0.35">
      <c r="A855" s="141"/>
      <c r="B855" s="141"/>
      <c r="C855" s="141"/>
      <c r="D855" s="141"/>
      <c r="E855" s="141"/>
      <c r="F855" s="141"/>
      <c r="G855" s="141"/>
      <c r="H855" s="141"/>
      <c r="I855" s="141"/>
      <c r="J855" s="141"/>
    </row>
    <row r="856" spans="1:10" ht="15" thickBot="1" x14ac:dyDescent="0.35">
      <c r="A856" s="141"/>
      <c r="B856" s="141"/>
      <c r="C856" s="141"/>
      <c r="D856" s="141"/>
      <c r="E856" s="141"/>
      <c r="F856" s="141"/>
      <c r="G856" s="141"/>
      <c r="H856" s="141"/>
      <c r="I856" s="141"/>
      <c r="J856" s="141"/>
    </row>
    <row r="857" spans="1:10" ht="15" thickBot="1" x14ac:dyDescent="0.35">
      <c r="A857" s="141"/>
      <c r="B857" s="141"/>
      <c r="C857" s="141"/>
      <c r="D857" s="141"/>
      <c r="E857" s="141"/>
      <c r="F857" s="141"/>
      <c r="G857" s="141"/>
      <c r="H857" s="141"/>
      <c r="I857" s="141"/>
      <c r="J857" s="141"/>
    </row>
    <row r="858" spans="1:10" ht="15" thickBot="1" x14ac:dyDescent="0.35">
      <c r="A858" s="141"/>
      <c r="B858" s="141"/>
      <c r="C858" s="141"/>
      <c r="D858" s="141"/>
      <c r="E858" s="141"/>
      <c r="F858" s="141"/>
      <c r="G858" s="141"/>
      <c r="H858" s="141"/>
      <c r="I858" s="141"/>
      <c r="J858" s="141"/>
    </row>
    <row r="859" spans="1:10" ht="15" thickBot="1" x14ac:dyDescent="0.35">
      <c r="A859" s="141"/>
      <c r="B859" s="141"/>
      <c r="C859" s="141"/>
      <c r="D859" s="141"/>
      <c r="E859" s="141"/>
      <c r="F859" s="141"/>
      <c r="G859" s="141"/>
      <c r="H859" s="141"/>
      <c r="I859" s="141"/>
      <c r="J859" s="141"/>
    </row>
    <row r="860" spans="1:10" ht="15" thickBot="1" x14ac:dyDescent="0.35">
      <c r="A860" s="141"/>
      <c r="B860" s="141"/>
      <c r="C860" s="141"/>
      <c r="D860" s="141"/>
      <c r="E860" s="141"/>
      <c r="F860" s="141"/>
      <c r="G860" s="141"/>
      <c r="H860" s="141"/>
      <c r="I860" s="141"/>
      <c r="J860" s="141"/>
    </row>
    <row r="861" spans="1:10" ht="15" thickBot="1" x14ac:dyDescent="0.35">
      <c r="A861" s="141"/>
      <c r="B861" s="141"/>
      <c r="C861" s="141"/>
      <c r="D861" s="141"/>
      <c r="E861" s="141"/>
      <c r="F861" s="141"/>
      <c r="G861" s="141"/>
      <c r="H861" s="141"/>
      <c r="I861" s="141"/>
      <c r="J861" s="141"/>
    </row>
    <row r="862" spans="1:10" ht="15" thickBot="1" x14ac:dyDescent="0.35">
      <c r="A862" s="141"/>
      <c r="B862" s="141"/>
      <c r="C862" s="141"/>
      <c r="D862" s="141"/>
      <c r="E862" s="141"/>
      <c r="F862" s="141"/>
      <c r="G862" s="141"/>
      <c r="H862" s="141"/>
      <c r="I862" s="141"/>
      <c r="J862" s="141"/>
    </row>
    <row r="863" spans="1:10" ht="15" thickBot="1" x14ac:dyDescent="0.35">
      <c r="A863" s="141"/>
      <c r="B863" s="141"/>
      <c r="C863" s="141"/>
      <c r="D863" s="141"/>
      <c r="E863" s="141"/>
      <c r="F863" s="141"/>
      <c r="G863" s="141"/>
      <c r="H863" s="141"/>
      <c r="I863" s="141"/>
      <c r="J863" s="141"/>
    </row>
    <row r="864" spans="1:10" ht="15" thickBot="1" x14ac:dyDescent="0.35">
      <c r="A864" s="141"/>
      <c r="B864" s="141"/>
      <c r="C864" s="141"/>
      <c r="D864" s="141"/>
      <c r="E864" s="141"/>
      <c r="F864" s="141"/>
      <c r="G864" s="141"/>
      <c r="H864" s="141"/>
      <c r="I864" s="141"/>
      <c r="J864" s="141"/>
    </row>
    <row r="865" spans="1:10" ht="15" thickBot="1" x14ac:dyDescent="0.35">
      <c r="A865" s="141"/>
      <c r="B865" s="141"/>
      <c r="C865" s="141"/>
      <c r="D865" s="141"/>
      <c r="E865" s="141"/>
      <c r="F865" s="141"/>
      <c r="G865" s="141"/>
      <c r="H865" s="141"/>
      <c r="I865" s="141"/>
      <c r="J865" s="141"/>
    </row>
    <row r="866" spans="1:10" ht="15" thickBot="1" x14ac:dyDescent="0.35">
      <c r="A866" s="141"/>
      <c r="B866" s="141"/>
      <c r="C866" s="141"/>
      <c r="D866" s="141"/>
      <c r="E866" s="141"/>
      <c r="F866" s="141"/>
      <c r="G866" s="141"/>
      <c r="H866" s="141"/>
      <c r="I866" s="141"/>
      <c r="J866" s="141"/>
    </row>
    <row r="867" spans="1:10" ht="15" thickBot="1" x14ac:dyDescent="0.35">
      <c r="A867" s="141"/>
      <c r="B867" s="141"/>
      <c r="C867" s="141"/>
      <c r="D867" s="141"/>
      <c r="E867" s="141"/>
      <c r="F867" s="141"/>
      <c r="G867" s="141"/>
      <c r="H867" s="141"/>
      <c r="I867" s="141"/>
      <c r="J867" s="141"/>
    </row>
    <row r="868" spans="1:10" ht="15" thickBot="1" x14ac:dyDescent="0.35">
      <c r="A868" s="141"/>
      <c r="B868" s="141"/>
      <c r="C868" s="141"/>
      <c r="D868" s="141"/>
      <c r="E868" s="141"/>
      <c r="F868" s="141"/>
      <c r="G868" s="141"/>
      <c r="H868" s="141"/>
      <c r="I868" s="141"/>
      <c r="J868" s="141"/>
    </row>
    <row r="869" spans="1:10" ht="15" thickBot="1" x14ac:dyDescent="0.35">
      <c r="A869" s="141"/>
      <c r="B869" s="141"/>
      <c r="C869" s="141"/>
      <c r="D869" s="141"/>
      <c r="E869" s="141"/>
      <c r="F869" s="141"/>
      <c r="G869" s="141"/>
      <c r="H869" s="141"/>
      <c r="I869" s="141"/>
      <c r="J869" s="141"/>
    </row>
    <row r="870" spans="1:10" ht="15" thickBot="1" x14ac:dyDescent="0.35">
      <c r="A870" s="141"/>
      <c r="B870" s="141"/>
      <c r="C870" s="141"/>
      <c r="D870" s="141"/>
      <c r="E870" s="141"/>
      <c r="F870" s="141"/>
      <c r="G870" s="141"/>
      <c r="H870" s="141"/>
      <c r="I870" s="141"/>
      <c r="J870" s="141"/>
    </row>
    <row r="871" spans="1:10" ht="15" thickBot="1" x14ac:dyDescent="0.35">
      <c r="A871" s="141"/>
      <c r="B871" s="141"/>
      <c r="C871" s="141"/>
      <c r="D871" s="141"/>
      <c r="E871" s="141"/>
      <c r="F871" s="141"/>
      <c r="G871" s="141"/>
      <c r="H871" s="141"/>
      <c r="I871" s="141"/>
      <c r="J871" s="141"/>
    </row>
    <row r="872" spans="1:10" ht="15" thickBot="1" x14ac:dyDescent="0.35">
      <c r="A872" s="141"/>
      <c r="B872" s="141"/>
      <c r="C872" s="141"/>
      <c r="D872" s="141"/>
      <c r="E872" s="141"/>
      <c r="F872" s="141"/>
      <c r="G872" s="141"/>
      <c r="H872" s="141"/>
      <c r="I872" s="141"/>
      <c r="J872" s="141"/>
    </row>
    <row r="873" spans="1:10" ht="15" thickBot="1" x14ac:dyDescent="0.35">
      <c r="A873" s="141"/>
      <c r="B873" s="141"/>
      <c r="C873" s="141"/>
      <c r="D873" s="141"/>
      <c r="E873" s="141"/>
      <c r="F873" s="141"/>
      <c r="G873" s="141"/>
      <c r="H873" s="141"/>
      <c r="I873" s="141"/>
      <c r="J873" s="141"/>
    </row>
    <row r="874" spans="1:10" ht="15" thickBot="1" x14ac:dyDescent="0.35">
      <c r="A874" s="141"/>
      <c r="B874" s="141"/>
      <c r="C874" s="141"/>
      <c r="D874" s="141"/>
      <c r="E874" s="141"/>
      <c r="F874" s="141"/>
      <c r="G874" s="141"/>
      <c r="H874" s="141"/>
      <c r="I874" s="141"/>
      <c r="J874" s="141"/>
    </row>
    <row r="875" spans="1:10" ht="15" thickBot="1" x14ac:dyDescent="0.35">
      <c r="A875" s="141"/>
      <c r="B875" s="141"/>
      <c r="C875" s="141"/>
      <c r="D875" s="141"/>
      <c r="E875" s="141"/>
      <c r="F875" s="141"/>
      <c r="G875" s="141"/>
      <c r="H875" s="141"/>
      <c r="I875" s="141"/>
      <c r="J875" s="141"/>
    </row>
    <row r="876" spans="1:10" ht="15" thickBot="1" x14ac:dyDescent="0.35">
      <c r="A876" s="141"/>
      <c r="B876" s="141"/>
      <c r="C876" s="141"/>
      <c r="D876" s="141"/>
      <c r="E876" s="141"/>
      <c r="F876" s="141"/>
      <c r="G876" s="141"/>
      <c r="H876" s="141"/>
      <c r="I876" s="141"/>
      <c r="J876" s="141"/>
    </row>
    <row r="877" spans="1:10" ht="15" thickBot="1" x14ac:dyDescent="0.35">
      <c r="A877" s="141"/>
      <c r="B877" s="141"/>
      <c r="C877" s="141"/>
      <c r="D877" s="141"/>
      <c r="E877" s="141"/>
      <c r="F877" s="141"/>
      <c r="G877" s="141"/>
      <c r="H877" s="141"/>
      <c r="I877" s="141"/>
      <c r="J877" s="141"/>
    </row>
    <row r="878" spans="1:10" ht="15" thickBot="1" x14ac:dyDescent="0.35">
      <c r="A878" s="141"/>
      <c r="B878" s="141"/>
      <c r="C878" s="141"/>
      <c r="D878" s="141"/>
      <c r="E878" s="141"/>
      <c r="F878" s="141"/>
      <c r="G878" s="141"/>
      <c r="H878" s="141"/>
      <c r="I878" s="141"/>
      <c r="J878" s="141"/>
    </row>
    <row r="879" spans="1:10" ht="15" thickBot="1" x14ac:dyDescent="0.35">
      <c r="A879" s="141"/>
      <c r="B879" s="141"/>
      <c r="C879" s="141"/>
      <c r="D879" s="141"/>
      <c r="E879" s="141"/>
      <c r="F879" s="141"/>
      <c r="G879" s="141"/>
      <c r="H879" s="141"/>
      <c r="I879" s="141"/>
      <c r="J879" s="141"/>
    </row>
    <row r="880" spans="1:10" ht="15" thickBot="1" x14ac:dyDescent="0.35">
      <c r="A880" s="141"/>
      <c r="B880" s="141"/>
      <c r="C880" s="141"/>
      <c r="D880" s="141"/>
      <c r="E880" s="141"/>
      <c r="F880" s="141"/>
      <c r="G880" s="141"/>
      <c r="H880" s="141"/>
      <c r="I880" s="141"/>
      <c r="J880" s="141"/>
    </row>
    <row r="881" spans="1:10" ht="15" thickBot="1" x14ac:dyDescent="0.35">
      <c r="A881" s="141"/>
      <c r="B881" s="141"/>
      <c r="C881" s="141"/>
      <c r="D881" s="141"/>
      <c r="E881" s="141"/>
      <c r="F881" s="141"/>
      <c r="G881" s="141"/>
      <c r="H881" s="141"/>
      <c r="I881" s="141"/>
      <c r="J881" s="141"/>
    </row>
    <row r="882" spans="1:10" ht="15" thickBot="1" x14ac:dyDescent="0.35">
      <c r="A882" s="141"/>
      <c r="B882" s="141"/>
      <c r="C882" s="141"/>
      <c r="D882" s="141"/>
      <c r="E882" s="141"/>
      <c r="F882" s="141"/>
      <c r="G882" s="141"/>
      <c r="H882" s="141"/>
      <c r="I882" s="141"/>
      <c r="J882" s="141"/>
    </row>
    <row r="883" spans="1:10" ht="15" thickBot="1" x14ac:dyDescent="0.35">
      <c r="A883" s="141"/>
      <c r="B883" s="141"/>
      <c r="C883" s="141"/>
      <c r="D883" s="141"/>
      <c r="E883" s="141"/>
      <c r="F883" s="141"/>
      <c r="G883" s="141"/>
      <c r="H883" s="141"/>
      <c r="I883" s="141"/>
      <c r="J883" s="141"/>
    </row>
    <row r="884" spans="1:10" ht="15" thickBot="1" x14ac:dyDescent="0.35">
      <c r="A884" s="141"/>
      <c r="B884" s="141"/>
      <c r="C884" s="141"/>
      <c r="D884" s="141"/>
      <c r="E884" s="141"/>
      <c r="F884" s="141"/>
      <c r="G884" s="141"/>
      <c r="H884" s="141"/>
      <c r="I884" s="141"/>
      <c r="J884" s="141"/>
    </row>
    <row r="885" spans="1:10" ht="15" thickBot="1" x14ac:dyDescent="0.35">
      <c r="A885" s="141"/>
      <c r="B885" s="141"/>
      <c r="C885" s="141"/>
      <c r="D885" s="141"/>
      <c r="E885" s="141"/>
      <c r="F885" s="141"/>
      <c r="G885" s="141"/>
      <c r="H885" s="141"/>
      <c r="I885" s="141"/>
      <c r="J885" s="141"/>
    </row>
    <row r="886" spans="1:10" ht="15" thickBot="1" x14ac:dyDescent="0.35">
      <c r="A886" s="141"/>
      <c r="B886" s="141"/>
      <c r="C886" s="141"/>
      <c r="D886" s="141"/>
      <c r="E886" s="141"/>
      <c r="F886" s="141"/>
      <c r="G886" s="141"/>
      <c r="H886" s="141"/>
      <c r="I886" s="141"/>
      <c r="J886" s="141"/>
    </row>
    <row r="887" spans="1:10" ht="15" thickBot="1" x14ac:dyDescent="0.35">
      <c r="A887" s="141"/>
      <c r="B887" s="141"/>
      <c r="C887" s="141"/>
      <c r="D887" s="141"/>
      <c r="E887" s="141"/>
      <c r="F887" s="141"/>
      <c r="G887" s="141"/>
      <c r="H887" s="141"/>
      <c r="I887" s="141"/>
      <c r="J887" s="141"/>
    </row>
    <row r="888" spans="1:10" ht="15" thickBot="1" x14ac:dyDescent="0.35">
      <c r="A888" s="141"/>
      <c r="B888" s="141"/>
      <c r="C888" s="141"/>
      <c r="D888" s="141"/>
      <c r="E888" s="141"/>
      <c r="F888" s="141"/>
      <c r="G888" s="141"/>
      <c r="H888" s="141"/>
      <c r="I888" s="141"/>
      <c r="J888" s="141"/>
    </row>
    <row r="889" spans="1:10" ht="15" thickBot="1" x14ac:dyDescent="0.35">
      <c r="A889" s="141"/>
      <c r="B889" s="141"/>
      <c r="C889" s="141"/>
      <c r="D889" s="141"/>
      <c r="E889" s="141"/>
      <c r="F889" s="141"/>
      <c r="G889" s="141"/>
      <c r="H889" s="141"/>
      <c r="I889" s="141"/>
      <c r="J889" s="141"/>
    </row>
    <row r="890" spans="1:10" ht="15" thickBot="1" x14ac:dyDescent="0.35">
      <c r="A890" s="141"/>
      <c r="B890" s="141"/>
      <c r="C890" s="141"/>
      <c r="D890" s="141"/>
      <c r="E890" s="141"/>
      <c r="F890" s="141"/>
      <c r="G890" s="141"/>
      <c r="H890" s="141"/>
      <c r="I890" s="141"/>
      <c r="J890" s="141"/>
    </row>
    <row r="891" spans="1:10" ht="15" thickBot="1" x14ac:dyDescent="0.35">
      <c r="A891" s="141"/>
      <c r="B891" s="141"/>
      <c r="C891" s="141"/>
      <c r="D891" s="141"/>
      <c r="E891" s="141"/>
      <c r="F891" s="141"/>
      <c r="G891" s="141"/>
      <c r="H891" s="141"/>
      <c r="I891" s="141"/>
      <c r="J891" s="141"/>
    </row>
    <row r="892" spans="1:10" ht="15" thickBot="1" x14ac:dyDescent="0.35">
      <c r="A892" s="141"/>
      <c r="B892" s="141"/>
      <c r="C892" s="141"/>
      <c r="D892" s="141"/>
      <c r="E892" s="141"/>
      <c r="F892" s="141"/>
      <c r="G892" s="141"/>
      <c r="H892" s="141"/>
      <c r="I892" s="141"/>
      <c r="J892" s="141"/>
    </row>
    <row r="893" spans="1:10" ht="15" thickBot="1" x14ac:dyDescent="0.35">
      <c r="A893" s="141"/>
      <c r="B893" s="141"/>
      <c r="C893" s="141"/>
      <c r="D893" s="141"/>
      <c r="E893" s="141"/>
      <c r="F893" s="141"/>
      <c r="G893" s="141"/>
      <c r="H893" s="141"/>
      <c r="I893" s="141"/>
      <c r="J893" s="141"/>
    </row>
    <row r="894" spans="1:10" ht="15" thickBot="1" x14ac:dyDescent="0.35">
      <c r="A894" s="141"/>
      <c r="B894" s="141"/>
      <c r="C894" s="141"/>
      <c r="D894" s="141"/>
      <c r="E894" s="141"/>
      <c r="F894" s="141"/>
      <c r="G894" s="141"/>
      <c r="H894" s="141"/>
      <c r="I894" s="141"/>
      <c r="J894" s="141"/>
    </row>
    <row r="895" spans="1:10" ht="15" thickBot="1" x14ac:dyDescent="0.35">
      <c r="A895" s="141"/>
      <c r="B895" s="141"/>
      <c r="C895" s="141"/>
      <c r="D895" s="141"/>
      <c r="E895" s="141"/>
      <c r="F895" s="141"/>
      <c r="G895" s="141"/>
      <c r="H895" s="141"/>
      <c r="I895" s="141"/>
      <c r="J895" s="141"/>
    </row>
    <row r="896" spans="1:10" ht="15" thickBot="1" x14ac:dyDescent="0.35">
      <c r="A896" s="141"/>
      <c r="B896" s="141"/>
      <c r="C896" s="141"/>
      <c r="D896" s="141"/>
      <c r="E896" s="141"/>
      <c r="F896" s="141"/>
      <c r="G896" s="141"/>
      <c r="H896" s="141"/>
      <c r="I896" s="141"/>
      <c r="J896" s="141"/>
    </row>
    <row r="897" spans="1:10" ht="15" thickBot="1" x14ac:dyDescent="0.35">
      <c r="A897" s="141"/>
      <c r="B897" s="141"/>
      <c r="C897" s="141"/>
      <c r="D897" s="141"/>
      <c r="E897" s="141"/>
      <c r="F897" s="141"/>
      <c r="G897" s="141"/>
      <c r="H897" s="141"/>
      <c r="I897" s="141"/>
      <c r="J897" s="141"/>
    </row>
    <row r="898" spans="1:10" ht="15" thickBot="1" x14ac:dyDescent="0.35">
      <c r="A898" s="141"/>
      <c r="B898" s="141"/>
      <c r="C898" s="141"/>
      <c r="D898" s="141"/>
      <c r="E898" s="141"/>
      <c r="F898" s="141"/>
      <c r="G898" s="141"/>
      <c r="H898" s="141"/>
      <c r="I898" s="141"/>
      <c r="J898" s="141"/>
    </row>
    <row r="899" spans="1:10" ht="15" thickBot="1" x14ac:dyDescent="0.35">
      <c r="A899" s="141"/>
      <c r="B899" s="141"/>
      <c r="C899" s="141"/>
      <c r="D899" s="141"/>
      <c r="E899" s="141"/>
      <c r="F899" s="141"/>
      <c r="G899" s="141"/>
      <c r="H899" s="141"/>
      <c r="I899" s="141"/>
      <c r="J899" s="141"/>
    </row>
    <row r="900" spans="1:10" ht="15" thickBot="1" x14ac:dyDescent="0.35">
      <c r="A900" s="141"/>
      <c r="B900" s="141"/>
      <c r="C900" s="141"/>
      <c r="D900" s="141"/>
      <c r="E900" s="141"/>
      <c r="F900" s="141"/>
      <c r="G900" s="141"/>
      <c r="H900" s="141"/>
      <c r="I900" s="141"/>
      <c r="J900" s="141"/>
    </row>
    <row r="901" spans="1:10" ht="15" thickBot="1" x14ac:dyDescent="0.35">
      <c r="A901" s="141"/>
      <c r="B901" s="141"/>
      <c r="C901" s="141"/>
      <c r="D901" s="141"/>
      <c r="E901" s="141"/>
      <c r="F901" s="141"/>
      <c r="G901" s="141"/>
      <c r="H901" s="141"/>
      <c r="I901" s="141"/>
      <c r="J901" s="141"/>
    </row>
    <row r="902" spans="1:10" ht="15" thickBot="1" x14ac:dyDescent="0.35">
      <c r="A902" s="141"/>
      <c r="B902" s="141"/>
      <c r="C902" s="141"/>
      <c r="D902" s="141"/>
      <c r="E902" s="141"/>
      <c r="F902" s="141"/>
      <c r="G902" s="141"/>
      <c r="H902" s="141"/>
      <c r="I902" s="141"/>
      <c r="J902" s="141"/>
    </row>
    <row r="903" spans="1:10" ht="15" thickBot="1" x14ac:dyDescent="0.35">
      <c r="A903" s="141"/>
      <c r="B903" s="141"/>
      <c r="C903" s="141"/>
      <c r="D903" s="141"/>
      <c r="E903" s="141"/>
      <c r="F903" s="141"/>
      <c r="G903" s="141"/>
      <c r="H903" s="141"/>
      <c r="I903" s="141"/>
      <c r="J903" s="141"/>
    </row>
    <row r="904" spans="1:10" ht="15" thickBot="1" x14ac:dyDescent="0.35">
      <c r="A904" s="141"/>
      <c r="B904" s="141"/>
      <c r="C904" s="141"/>
      <c r="D904" s="141"/>
      <c r="E904" s="141"/>
      <c r="F904" s="141"/>
      <c r="G904" s="141"/>
      <c r="H904" s="141"/>
      <c r="I904" s="141"/>
      <c r="J904" s="141"/>
    </row>
    <row r="905" spans="1:10" ht="15" thickBot="1" x14ac:dyDescent="0.35">
      <c r="A905" s="141"/>
      <c r="B905" s="141"/>
      <c r="C905" s="141"/>
      <c r="D905" s="141"/>
      <c r="E905" s="141"/>
      <c r="F905" s="141"/>
      <c r="G905" s="141"/>
      <c r="H905" s="141"/>
      <c r="I905" s="141"/>
      <c r="J905" s="141"/>
    </row>
    <row r="906" spans="1:10" ht="15" thickBot="1" x14ac:dyDescent="0.35">
      <c r="A906" s="141"/>
      <c r="B906" s="141"/>
      <c r="C906" s="141"/>
      <c r="D906" s="141"/>
      <c r="E906" s="141"/>
      <c r="F906" s="141"/>
      <c r="G906" s="141"/>
      <c r="H906" s="141"/>
      <c r="I906" s="141"/>
      <c r="J906" s="141"/>
    </row>
    <row r="907" spans="1:10" ht="15" thickBot="1" x14ac:dyDescent="0.35">
      <c r="A907" s="141"/>
      <c r="B907" s="141"/>
      <c r="C907" s="141"/>
      <c r="D907" s="141"/>
      <c r="E907" s="141"/>
      <c r="F907" s="141"/>
      <c r="G907" s="141"/>
      <c r="H907" s="141"/>
      <c r="I907" s="141"/>
      <c r="J907" s="141"/>
    </row>
    <row r="908" spans="1:10" ht="15" thickBot="1" x14ac:dyDescent="0.35">
      <c r="A908" s="141"/>
      <c r="B908" s="141"/>
      <c r="C908" s="141"/>
      <c r="D908" s="141"/>
      <c r="E908" s="141"/>
      <c r="F908" s="141"/>
      <c r="G908" s="141"/>
      <c r="H908" s="141"/>
      <c r="I908" s="141"/>
      <c r="J908" s="141"/>
    </row>
    <row r="909" spans="1:10" ht="15" thickBot="1" x14ac:dyDescent="0.35">
      <c r="A909" s="141"/>
      <c r="B909" s="141"/>
      <c r="C909" s="141"/>
      <c r="D909" s="141"/>
      <c r="E909" s="141"/>
      <c r="F909" s="141"/>
      <c r="G909" s="141"/>
      <c r="H909" s="141"/>
      <c r="I909" s="141"/>
      <c r="J909" s="141"/>
    </row>
    <row r="910" spans="1:10" ht="15" thickBot="1" x14ac:dyDescent="0.35">
      <c r="A910" s="141"/>
      <c r="B910" s="141"/>
      <c r="C910" s="141"/>
      <c r="D910" s="141"/>
      <c r="E910" s="141"/>
      <c r="F910" s="141"/>
      <c r="G910" s="141"/>
      <c r="H910" s="141"/>
      <c r="I910" s="141"/>
      <c r="J910" s="141"/>
    </row>
    <row r="911" spans="1:10" ht="15" thickBot="1" x14ac:dyDescent="0.35">
      <c r="A911" s="141"/>
      <c r="B911" s="141"/>
      <c r="C911" s="141"/>
      <c r="D911" s="141"/>
      <c r="E911" s="141"/>
      <c r="F911" s="141"/>
      <c r="G911" s="141"/>
      <c r="H911" s="141"/>
      <c r="I911" s="141"/>
      <c r="J911" s="141"/>
    </row>
    <row r="912" spans="1:10" ht="15" thickBot="1" x14ac:dyDescent="0.35">
      <c r="A912" s="141"/>
      <c r="B912" s="141"/>
      <c r="C912" s="141"/>
      <c r="D912" s="141"/>
      <c r="E912" s="141"/>
      <c r="F912" s="141"/>
      <c r="G912" s="141"/>
      <c r="H912" s="141"/>
      <c r="I912" s="141"/>
      <c r="J912" s="141"/>
    </row>
    <row r="913" spans="1:10" ht="15" thickBot="1" x14ac:dyDescent="0.35">
      <c r="A913" s="141"/>
      <c r="B913" s="141"/>
      <c r="C913" s="141"/>
      <c r="D913" s="141"/>
      <c r="E913" s="141"/>
      <c r="F913" s="141"/>
      <c r="G913" s="141"/>
      <c r="H913" s="141"/>
      <c r="I913" s="141"/>
      <c r="J913" s="141"/>
    </row>
    <row r="914" spans="1:10" ht="15" thickBot="1" x14ac:dyDescent="0.35">
      <c r="A914" s="141"/>
      <c r="B914" s="141"/>
      <c r="C914" s="141"/>
      <c r="D914" s="141"/>
      <c r="E914" s="141"/>
      <c r="F914" s="141"/>
      <c r="G914" s="141"/>
      <c r="H914" s="141"/>
      <c r="I914" s="141"/>
      <c r="J914" s="141"/>
    </row>
    <row r="915" spans="1:10" ht="15" thickBot="1" x14ac:dyDescent="0.35">
      <c r="A915" s="141"/>
      <c r="B915" s="141"/>
      <c r="C915" s="141"/>
      <c r="D915" s="141"/>
      <c r="E915" s="141"/>
      <c r="F915" s="141"/>
      <c r="G915" s="141"/>
      <c r="H915" s="141"/>
      <c r="I915" s="141"/>
      <c r="J915" s="141"/>
    </row>
    <row r="916" spans="1:10" ht="15" thickBot="1" x14ac:dyDescent="0.35">
      <c r="A916" s="141"/>
      <c r="B916" s="141"/>
      <c r="C916" s="141"/>
      <c r="D916" s="141"/>
      <c r="E916" s="141"/>
      <c r="F916" s="141"/>
      <c r="G916" s="141"/>
      <c r="H916" s="141"/>
      <c r="I916" s="141"/>
      <c r="J916" s="141"/>
    </row>
    <row r="917" spans="1:10" ht="15" thickBot="1" x14ac:dyDescent="0.35">
      <c r="A917" s="141"/>
      <c r="B917" s="141"/>
      <c r="C917" s="141"/>
      <c r="D917" s="141"/>
      <c r="E917" s="141"/>
      <c r="F917" s="141"/>
      <c r="G917" s="141"/>
      <c r="H917" s="141"/>
      <c r="I917" s="141"/>
      <c r="J917" s="141"/>
    </row>
    <row r="918" spans="1:10" ht="15" thickBot="1" x14ac:dyDescent="0.35">
      <c r="A918" s="141"/>
      <c r="B918" s="141"/>
      <c r="C918" s="141"/>
      <c r="D918" s="141"/>
      <c r="E918" s="141"/>
      <c r="F918" s="141"/>
      <c r="G918" s="141"/>
      <c r="H918" s="141"/>
      <c r="I918" s="141"/>
      <c r="J918" s="141"/>
    </row>
    <row r="919" spans="1:10" ht="15" thickBot="1" x14ac:dyDescent="0.35">
      <c r="A919" s="141"/>
      <c r="B919" s="141"/>
      <c r="C919" s="141"/>
      <c r="D919" s="141"/>
      <c r="E919" s="141"/>
      <c r="F919" s="141"/>
      <c r="G919" s="141"/>
      <c r="H919" s="141"/>
      <c r="I919" s="141"/>
      <c r="J919" s="141"/>
    </row>
    <row r="920" spans="1:10" ht="15" thickBot="1" x14ac:dyDescent="0.35">
      <c r="A920" s="141"/>
      <c r="B920" s="141"/>
      <c r="C920" s="141"/>
      <c r="D920" s="141"/>
      <c r="E920" s="141"/>
      <c r="F920" s="141"/>
      <c r="G920" s="141"/>
      <c r="H920" s="141"/>
      <c r="I920" s="141"/>
      <c r="J920" s="141"/>
    </row>
    <row r="921" spans="1:10" ht="15" thickBot="1" x14ac:dyDescent="0.35">
      <c r="A921" s="141"/>
      <c r="B921" s="141"/>
      <c r="C921" s="141"/>
      <c r="D921" s="141"/>
      <c r="E921" s="141"/>
      <c r="F921" s="141"/>
      <c r="G921" s="141"/>
      <c r="H921" s="141"/>
      <c r="I921" s="141"/>
      <c r="J921" s="141"/>
    </row>
    <row r="922" spans="1:10" ht="15" thickBot="1" x14ac:dyDescent="0.35">
      <c r="A922" s="141"/>
      <c r="B922" s="141"/>
      <c r="C922" s="141"/>
      <c r="D922" s="141"/>
      <c r="E922" s="141"/>
      <c r="F922" s="141"/>
      <c r="G922" s="141"/>
      <c r="H922" s="141"/>
      <c r="I922" s="141"/>
      <c r="J922" s="141"/>
    </row>
    <row r="923" spans="1:10" ht="15" thickBot="1" x14ac:dyDescent="0.35">
      <c r="A923" s="141"/>
      <c r="B923" s="141"/>
      <c r="C923" s="141"/>
      <c r="D923" s="141"/>
      <c r="E923" s="141"/>
      <c r="F923" s="141"/>
      <c r="G923" s="141"/>
      <c r="H923" s="141"/>
      <c r="I923" s="141"/>
      <c r="J923" s="141"/>
    </row>
    <row r="924" spans="1:10" ht="15" thickBot="1" x14ac:dyDescent="0.35">
      <c r="A924" s="141"/>
      <c r="B924" s="141"/>
      <c r="C924" s="141"/>
      <c r="D924" s="141"/>
      <c r="E924" s="141"/>
      <c r="F924" s="141"/>
      <c r="G924" s="141"/>
      <c r="H924" s="141"/>
      <c r="I924" s="141"/>
      <c r="J924" s="141"/>
    </row>
    <row r="925" spans="1:10" ht="15" thickBot="1" x14ac:dyDescent="0.35">
      <c r="A925" s="141"/>
      <c r="B925" s="141"/>
      <c r="C925" s="141"/>
      <c r="D925" s="141"/>
      <c r="E925" s="141"/>
      <c r="F925" s="141"/>
      <c r="G925" s="141"/>
      <c r="H925" s="141"/>
      <c r="I925" s="141"/>
      <c r="J925" s="141"/>
    </row>
    <row r="926" spans="1:10" ht="15" thickBot="1" x14ac:dyDescent="0.35">
      <c r="A926" s="141"/>
      <c r="B926" s="141"/>
      <c r="C926" s="141"/>
      <c r="D926" s="141"/>
      <c r="E926" s="141"/>
      <c r="F926" s="141"/>
      <c r="G926" s="141"/>
      <c r="H926" s="141"/>
      <c r="I926" s="141"/>
      <c r="J926" s="141"/>
    </row>
    <row r="927" spans="1:10" ht="15" thickBot="1" x14ac:dyDescent="0.35">
      <c r="A927" s="141"/>
      <c r="B927" s="141"/>
      <c r="C927" s="141"/>
      <c r="D927" s="141"/>
      <c r="E927" s="141"/>
      <c r="F927" s="141"/>
      <c r="G927" s="141"/>
      <c r="H927" s="141"/>
      <c r="I927" s="141"/>
      <c r="J927" s="141"/>
    </row>
    <row r="928" spans="1:10" ht="15" thickBot="1" x14ac:dyDescent="0.35">
      <c r="A928" s="141"/>
      <c r="B928" s="141"/>
      <c r="C928" s="141"/>
      <c r="D928" s="141"/>
      <c r="E928" s="141"/>
      <c r="F928" s="141"/>
      <c r="G928" s="141"/>
      <c r="H928" s="141"/>
      <c r="I928" s="141"/>
      <c r="J928" s="141"/>
    </row>
    <row r="929" spans="1:10" ht="15" thickBot="1" x14ac:dyDescent="0.35">
      <c r="A929" s="141"/>
      <c r="B929" s="141"/>
      <c r="C929" s="141"/>
      <c r="D929" s="141"/>
      <c r="E929" s="141"/>
      <c r="F929" s="141"/>
      <c r="G929" s="141"/>
      <c r="H929" s="141"/>
      <c r="I929" s="141"/>
      <c r="J929" s="141"/>
    </row>
    <row r="930" spans="1:10" ht="15" thickBot="1" x14ac:dyDescent="0.35">
      <c r="A930" s="141"/>
      <c r="B930" s="141"/>
      <c r="C930" s="141"/>
      <c r="D930" s="141"/>
      <c r="E930" s="141"/>
      <c r="F930" s="141"/>
      <c r="G930" s="141"/>
      <c r="H930" s="141"/>
      <c r="I930" s="141"/>
      <c r="J930" s="141"/>
    </row>
    <row r="931" spans="1:10" ht="15" thickBot="1" x14ac:dyDescent="0.35">
      <c r="A931" s="141"/>
      <c r="B931" s="141"/>
      <c r="C931" s="141"/>
      <c r="D931" s="141"/>
      <c r="E931" s="141"/>
      <c r="F931" s="141"/>
      <c r="G931" s="141"/>
      <c r="H931" s="141"/>
      <c r="I931" s="141"/>
      <c r="J931" s="141"/>
    </row>
    <row r="932" spans="1:10" ht="15" thickBot="1" x14ac:dyDescent="0.35">
      <c r="A932" s="141"/>
      <c r="B932" s="141"/>
      <c r="C932" s="141"/>
      <c r="D932" s="141"/>
      <c r="E932" s="141"/>
      <c r="F932" s="141"/>
      <c r="G932" s="141"/>
      <c r="H932" s="141"/>
      <c r="I932" s="141"/>
      <c r="J932" s="141"/>
    </row>
    <row r="933" spans="1:10" ht="15" thickBot="1" x14ac:dyDescent="0.35">
      <c r="A933" s="141"/>
      <c r="B933" s="141"/>
      <c r="C933" s="141"/>
      <c r="D933" s="141"/>
      <c r="E933" s="141"/>
      <c r="F933" s="141"/>
      <c r="G933" s="141"/>
      <c r="H933" s="141"/>
      <c r="I933" s="141"/>
      <c r="J933" s="141"/>
    </row>
    <row r="934" spans="1:10" ht="15" thickBot="1" x14ac:dyDescent="0.35">
      <c r="A934" s="141"/>
      <c r="B934" s="141"/>
      <c r="C934" s="141"/>
      <c r="D934" s="141"/>
      <c r="E934" s="141"/>
      <c r="F934" s="141"/>
      <c r="G934" s="141"/>
      <c r="H934" s="141"/>
      <c r="I934" s="141"/>
      <c r="J934" s="141"/>
    </row>
    <row r="935" spans="1:10" ht="15" thickBot="1" x14ac:dyDescent="0.35">
      <c r="A935" s="141"/>
      <c r="B935" s="141"/>
      <c r="C935" s="141"/>
      <c r="D935" s="141"/>
      <c r="E935" s="141"/>
      <c r="F935" s="141"/>
      <c r="G935" s="141"/>
      <c r="H935" s="141"/>
      <c r="I935" s="141"/>
      <c r="J935" s="141"/>
    </row>
    <row r="936" spans="1:10" ht="15" thickBot="1" x14ac:dyDescent="0.35">
      <c r="A936" s="141"/>
      <c r="B936" s="141"/>
      <c r="C936" s="141"/>
      <c r="D936" s="141"/>
      <c r="E936" s="141"/>
      <c r="F936" s="141"/>
      <c r="G936" s="141"/>
      <c r="H936" s="141"/>
      <c r="I936" s="141"/>
      <c r="J936" s="141"/>
    </row>
    <row r="937" spans="1:10" ht="15" thickBot="1" x14ac:dyDescent="0.35">
      <c r="A937" s="141"/>
      <c r="B937" s="141"/>
      <c r="C937" s="141"/>
      <c r="D937" s="141"/>
      <c r="E937" s="141"/>
      <c r="F937" s="141"/>
      <c r="G937" s="141"/>
      <c r="H937" s="141"/>
      <c r="I937" s="141"/>
      <c r="J937" s="141"/>
    </row>
    <row r="938" spans="1:10" ht="15" thickBot="1" x14ac:dyDescent="0.35">
      <c r="A938" s="141"/>
      <c r="B938" s="141"/>
      <c r="C938" s="141"/>
      <c r="D938" s="141"/>
      <c r="E938" s="141"/>
      <c r="F938" s="141"/>
      <c r="G938" s="141"/>
      <c r="H938" s="141"/>
      <c r="I938" s="141"/>
      <c r="J938" s="141"/>
    </row>
    <row r="939" spans="1:10" ht="15" thickBot="1" x14ac:dyDescent="0.35">
      <c r="A939" s="141"/>
      <c r="B939" s="141"/>
      <c r="C939" s="141"/>
      <c r="D939" s="141"/>
      <c r="E939" s="141"/>
      <c r="F939" s="141"/>
      <c r="G939" s="141"/>
      <c r="H939" s="141"/>
      <c r="I939" s="141"/>
      <c r="J939" s="141"/>
    </row>
    <row r="940" spans="1:10" ht="15" thickBot="1" x14ac:dyDescent="0.35">
      <c r="A940" s="141"/>
      <c r="B940" s="141"/>
      <c r="C940" s="141"/>
      <c r="D940" s="141"/>
      <c r="E940" s="141"/>
      <c r="F940" s="141"/>
      <c r="G940" s="141"/>
      <c r="H940" s="141"/>
      <c r="I940" s="141"/>
      <c r="J940" s="141"/>
    </row>
    <row r="941" spans="1:10" ht="15" thickBot="1" x14ac:dyDescent="0.35">
      <c r="A941" s="141"/>
      <c r="B941" s="141"/>
      <c r="C941" s="141"/>
      <c r="D941" s="141"/>
      <c r="E941" s="141"/>
      <c r="F941" s="141"/>
      <c r="G941" s="141"/>
      <c r="H941" s="141"/>
      <c r="I941" s="141"/>
      <c r="J941" s="141"/>
    </row>
    <row r="942" spans="1:10" ht="15" thickBot="1" x14ac:dyDescent="0.35">
      <c r="A942" s="141"/>
      <c r="B942" s="141"/>
      <c r="C942" s="141"/>
      <c r="D942" s="141"/>
      <c r="E942" s="141"/>
      <c r="F942" s="141"/>
      <c r="G942" s="141"/>
      <c r="H942" s="141"/>
      <c r="I942" s="141"/>
      <c r="J942" s="141"/>
    </row>
    <row r="943" spans="1:10" ht="15" thickBot="1" x14ac:dyDescent="0.35">
      <c r="A943" s="141"/>
      <c r="B943" s="141"/>
      <c r="C943" s="141"/>
      <c r="D943" s="141"/>
      <c r="E943" s="141"/>
      <c r="F943" s="141"/>
      <c r="G943" s="141"/>
      <c r="H943" s="141"/>
      <c r="I943" s="141"/>
      <c r="J943" s="141"/>
    </row>
    <row r="944" spans="1:10" ht="15" thickBot="1" x14ac:dyDescent="0.35">
      <c r="A944" s="141"/>
      <c r="B944" s="141"/>
      <c r="C944" s="141"/>
      <c r="D944" s="141"/>
      <c r="E944" s="141"/>
      <c r="F944" s="141"/>
      <c r="G944" s="141"/>
      <c r="H944" s="141"/>
      <c r="I944" s="141"/>
      <c r="J944" s="141"/>
    </row>
    <row r="945" spans="1:10" ht="15" thickBot="1" x14ac:dyDescent="0.35">
      <c r="A945" s="141"/>
      <c r="B945" s="141"/>
      <c r="C945" s="141"/>
      <c r="D945" s="141"/>
      <c r="E945" s="141"/>
      <c r="F945" s="141"/>
      <c r="G945" s="141"/>
      <c r="H945" s="141"/>
      <c r="I945" s="141"/>
      <c r="J945" s="141"/>
    </row>
    <row r="946" spans="1:10" ht="15" thickBot="1" x14ac:dyDescent="0.35">
      <c r="A946" s="141"/>
      <c r="B946" s="141"/>
      <c r="C946" s="141"/>
      <c r="D946" s="141"/>
      <c r="E946" s="141"/>
      <c r="F946" s="141"/>
      <c r="G946" s="141"/>
      <c r="H946" s="141"/>
      <c r="I946" s="141"/>
      <c r="J946" s="141"/>
    </row>
    <row r="947" spans="1:10" ht="15" thickBot="1" x14ac:dyDescent="0.35">
      <c r="A947" s="141"/>
      <c r="B947" s="141"/>
      <c r="C947" s="141"/>
      <c r="D947" s="141"/>
      <c r="E947" s="141"/>
      <c r="F947" s="141"/>
      <c r="G947" s="141"/>
      <c r="H947" s="141"/>
      <c r="I947" s="141"/>
      <c r="J947" s="141"/>
    </row>
    <row r="948" spans="1:10" ht="15" thickBot="1" x14ac:dyDescent="0.35">
      <c r="A948" s="141"/>
      <c r="B948" s="141"/>
      <c r="C948" s="141"/>
      <c r="D948" s="141"/>
      <c r="E948" s="141"/>
      <c r="F948" s="141"/>
      <c r="G948" s="141"/>
      <c r="H948" s="141"/>
      <c r="I948" s="141"/>
      <c r="J948" s="141"/>
    </row>
    <row r="949" spans="1:10" ht="15" thickBot="1" x14ac:dyDescent="0.35">
      <c r="A949" s="141"/>
      <c r="B949" s="141"/>
      <c r="C949" s="141"/>
      <c r="D949" s="141"/>
      <c r="E949" s="141"/>
      <c r="F949" s="141"/>
      <c r="G949" s="141"/>
      <c r="H949" s="141"/>
      <c r="I949" s="141"/>
      <c r="J949" s="141"/>
    </row>
    <row r="950" spans="1:10" ht="15" thickBot="1" x14ac:dyDescent="0.35">
      <c r="A950" s="141"/>
      <c r="B950" s="141"/>
      <c r="C950" s="141"/>
      <c r="D950" s="141"/>
      <c r="E950" s="141"/>
      <c r="F950" s="141"/>
      <c r="G950" s="141"/>
      <c r="H950" s="141"/>
      <c r="I950" s="141"/>
      <c r="J950" s="141"/>
    </row>
    <row r="951" spans="1:10" ht="15" thickBot="1" x14ac:dyDescent="0.35">
      <c r="A951" s="141"/>
      <c r="B951" s="141"/>
      <c r="C951" s="141"/>
      <c r="D951" s="141"/>
      <c r="E951" s="141"/>
      <c r="F951" s="141"/>
      <c r="G951" s="141"/>
      <c r="H951" s="141"/>
      <c r="I951" s="141"/>
      <c r="J951" s="141"/>
    </row>
    <row r="952" spans="1:10" ht="15" thickBot="1" x14ac:dyDescent="0.35">
      <c r="A952" s="141"/>
      <c r="B952" s="141"/>
      <c r="C952" s="141"/>
      <c r="D952" s="141"/>
      <c r="E952" s="141"/>
      <c r="F952" s="141"/>
      <c r="G952" s="141"/>
      <c r="H952" s="141"/>
      <c r="I952" s="141"/>
      <c r="J952" s="141"/>
    </row>
    <row r="953" spans="1:10" ht="15" thickBot="1" x14ac:dyDescent="0.35">
      <c r="A953" s="141"/>
      <c r="B953" s="141"/>
      <c r="C953" s="141"/>
      <c r="D953" s="141"/>
      <c r="E953" s="141"/>
      <c r="F953" s="141"/>
      <c r="G953" s="141"/>
      <c r="H953" s="141"/>
      <c r="I953" s="141"/>
      <c r="J953" s="141"/>
    </row>
    <row r="954" spans="1:10" ht="15" thickBot="1" x14ac:dyDescent="0.35">
      <c r="A954" s="141"/>
      <c r="B954" s="141"/>
      <c r="C954" s="141"/>
      <c r="D954" s="141"/>
      <c r="E954" s="141"/>
      <c r="F954" s="141"/>
      <c r="G954" s="141"/>
      <c r="H954" s="141"/>
      <c r="I954" s="141"/>
      <c r="J954" s="141"/>
    </row>
    <row r="955" spans="1:10" ht="15" thickBot="1" x14ac:dyDescent="0.35">
      <c r="A955" s="141"/>
      <c r="B955" s="141"/>
      <c r="C955" s="141"/>
      <c r="D955" s="141"/>
      <c r="E955" s="141"/>
      <c r="F955" s="141"/>
      <c r="G955" s="141"/>
      <c r="H955" s="141"/>
      <c r="I955" s="141"/>
      <c r="J955" s="141"/>
    </row>
    <row r="956" spans="1:10" ht="15" thickBot="1" x14ac:dyDescent="0.35">
      <c r="A956" s="141"/>
      <c r="B956" s="141"/>
      <c r="C956" s="141"/>
      <c r="D956" s="141"/>
      <c r="E956" s="141"/>
      <c r="F956" s="141"/>
      <c r="G956" s="141"/>
      <c r="H956" s="141"/>
      <c r="I956" s="141"/>
      <c r="J956" s="141"/>
    </row>
    <row r="957" spans="1:10" ht="15" thickBot="1" x14ac:dyDescent="0.35">
      <c r="A957" s="141"/>
      <c r="B957" s="141"/>
      <c r="C957" s="141"/>
      <c r="D957" s="141"/>
      <c r="E957" s="141"/>
      <c r="F957" s="141"/>
      <c r="G957" s="141"/>
      <c r="H957" s="141"/>
      <c r="I957" s="141"/>
      <c r="J957" s="141"/>
    </row>
    <row r="958" spans="1:10" ht="15" thickBot="1" x14ac:dyDescent="0.35">
      <c r="A958" s="141"/>
      <c r="B958" s="141"/>
      <c r="C958" s="141"/>
      <c r="D958" s="141"/>
      <c r="E958" s="141"/>
      <c r="F958" s="141"/>
      <c r="G958" s="141"/>
      <c r="H958" s="141"/>
      <c r="I958" s="141"/>
      <c r="J958" s="141"/>
    </row>
    <row r="959" spans="1:10" ht="15" thickBot="1" x14ac:dyDescent="0.35">
      <c r="A959" s="141"/>
      <c r="B959" s="141"/>
      <c r="C959" s="141"/>
      <c r="D959" s="141"/>
      <c r="E959" s="141"/>
      <c r="F959" s="141"/>
      <c r="G959" s="141"/>
      <c r="H959" s="141"/>
      <c r="I959" s="141"/>
      <c r="J959" s="141"/>
    </row>
    <row r="960" spans="1:10" ht="15" thickBot="1" x14ac:dyDescent="0.35">
      <c r="A960" s="141"/>
      <c r="B960" s="141"/>
      <c r="C960" s="141"/>
      <c r="D960" s="141"/>
      <c r="E960" s="141"/>
      <c r="F960" s="141"/>
      <c r="G960" s="141"/>
      <c r="H960" s="141"/>
      <c r="I960" s="141"/>
      <c r="J960" s="141"/>
    </row>
    <row r="961" spans="1:10" ht="15" thickBot="1" x14ac:dyDescent="0.35">
      <c r="A961" s="141"/>
      <c r="B961" s="141"/>
      <c r="C961" s="141"/>
      <c r="D961" s="141"/>
      <c r="E961" s="141"/>
      <c r="F961" s="141"/>
      <c r="G961" s="141"/>
      <c r="H961" s="141"/>
      <c r="I961" s="141"/>
      <c r="J961" s="141"/>
    </row>
    <row r="962" spans="1:10" ht="15" thickBot="1" x14ac:dyDescent="0.35">
      <c r="A962" s="141"/>
      <c r="B962" s="141"/>
      <c r="C962" s="141"/>
      <c r="D962" s="141"/>
      <c r="E962" s="141"/>
      <c r="F962" s="141"/>
      <c r="G962" s="141"/>
      <c r="H962" s="141"/>
      <c r="I962" s="141"/>
      <c r="J962" s="141"/>
    </row>
    <row r="963" spans="1:10" ht="15" thickBot="1" x14ac:dyDescent="0.35">
      <c r="A963" s="141"/>
      <c r="B963" s="141"/>
      <c r="C963" s="141"/>
      <c r="D963" s="141"/>
      <c r="E963" s="141"/>
      <c r="F963" s="141"/>
      <c r="G963" s="141"/>
      <c r="H963" s="141"/>
      <c r="I963" s="141"/>
      <c r="J963" s="141"/>
    </row>
    <row r="964" spans="1:10" ht="15" thickBot="1" x14ac:dyDescent="0.35">
      <c r="A964" s="141"/>
      <c r="B964" s="141"/>
      <c r="C964" s="141"/>
      <c r="D964" s="141"/>
      <c r="E964" s="141"/>
      <c r="F964" s="141"/>
      <c r="G964" s="141"/>
      <c r="H964" s="141"/>
      <c r="I964" s="141"/>
      <c r="J964" s="141"/>
    </row>
    <row r="965" spans="1:10" ht="15" thickBot="1" x14ac:dyDescent="0.35">
      <c r="A965" s="141"/>
      <c r="B965" s="141"/>
      <c r="C965" s="141"/>
      <c r="D965" s="141"/>
      <c r="E965" s="141"/>
      <c r="F965" s="141"/>
      <c r="G965" s="141"/>
      <c r="H965" s="141"/>
      <c r="I965" s="141"/>
      <c r="J965" s="141"/>
    </row>
    <row r="966" spans="1:10" ht="15" thickBot="1" x14ac:dyDescent="0.35">
      <c r="A966" s="141"/>
      <c r="B966" s="141"/>
      <c r="C966" s="141"/>
      <c r="D966" s="141"/>
      <c r="E966" s="141"/>
      <c r="F966" s="141"/>
      <c r="G966" s="141"/>
      <c r="H966" s="141"/>
      <c r="I966" s="141"/>
      <c r="J966" s="141"/>
    </row>
    <row r="967" spans="1:10" ht="15" thickBot="1" x14ac:dyDescent="0.35">
      <c r="A967" s="141"/>
      <c r="B967" s="141"/>
      <c r="C967" s="141"/>
      <c r="D967" s="141"/>
      <c r="E967" s="141"/>
      <c r="F967" s="141"/>
      <c r="G967" s="141"/>
      <c r="H967" s="141"/>
      <c r="I967" s="141"/>
      <c r="J967" s="141"/>
    </row>
    <row r="968" spans="1:10" ht="15" thickBot="1" x14ac:dyDescent="0.35">
      <c r="A968" s="141"/>
      <c r="B968" s="141"/>
      <c r="C968" s="141"/>
      <c r="D968" s="141"/>
      <c r="E968" s="141"/>
      <c r="F968" s="141"/>
      <c r="G968" s="141"/>
      <c r="H968" s="141"/>
      <c r="I968" s="141"/>
      <c r="J968" s="141"/>
    </row>
    <row r="969" spans="1:10" ht="15" thickBot="1" x14ac:dyDescent="0.35">
      <c r="A969" s="141"/>
      <c r="B969" s="141"/>
      <c r="C969" s="141"/>
      <c r="D969" s="141"/>
      <c r="E969" s="141"/>
      <c r="F969" s="141"/>
      <c r="G969" s="141"/>
      <c r="H969" s="141"/>
      <c r="I969" s="141"/>
      <c r="J969" s="141"/>
    </row>
    <row r="970" spans="1:10" ht="15" thickBot="1" x14ac:dyDescent="0.35">
      <c r="A970" s="141"/>
      <c r="B970" s="141"/>
      <c r="C970" s="141"/>
      <c r="D970" s="141"/>
      <c r="E970" s="141"/>
      <c r="F970" s="141"/>
      <c r="G970" s="141"/>
      <c r="H970" s="141"/>
      <c r="I970" s="141"/>
      <c r="J970" s="141"/>
    </row>
    <row r="971" spans="1:10" ht="15" thickBot="1" x14ac:dyDescent="0.35">
      <c r="A971" s="141"/>
      <c r="B971" s="141"/>
      <c r="C971" s="141"/>
      <c r="D971" s="141"/>
      <c r="E971" s="141"/>
      <c r="F971" s="141"/>
      <c r="G971" s="141"/>
      <c r="H971" s="141"/>
      <c r="I971" s="141"/>
      <c r="J971" s="141"/>
    </row>
    <row r="972" spans="1:10" ht="15" thickBot="1" x14ac:dyDescent="0.35">
      <c r="A972" s="141"/>
      <c r="B972" s="141"/>
      <c r="C972" s="141"/>
      <c r="D972" s="141"/>
      <c r="E972" s="141"/>
      <c r="F972" s="141"/>
      <c r="G972" s="141"/>
      <c r="H972" s="141"/>
      <c r="I972" s="141"/>
      <c r="J972" s="141"/>
    </row>
    <row r="973" spans="1:10" ht="15" thickBot="1" x14ac:dyDescent="0.35">
      <c r="A973" s="141"/>
      <c r="B973" s="141"/>
      <c r="C973" s="141"/>
      <c r="D973" s="141"/>
      <c r="E973" s="141"/>
      <c r="F973" s="141"/>
      <c r="G973" s="141"/>
      <c r="H973" s="141"/>
      <c r="I973" s="141"/>
      <c r="J973" s="141"/>
    </row>
    <row r="974" spans="1:10" ht="15" thickBot="1" x14ac:dyDescent="0.35">
      <c r="A974" s="141"/>
      <c r="B974" s="141"/>
      <c r="C974" s="141"/>
      <c r="D974" s="141"/>
      <c r="E974" s="141"/>
      <c r="F974" s="141"/>
      <c r="G974" s="141"/>
      <c r="H974" s="141"/>
      <c r="I974" s="141"/>
      <c r="J974" s="141"/>
    </row>
    <row r="975" spans="1:10" ht="15" thickBot="1" x14ac:dyDescent="0.35">
      <c r="A975" s="141"/>
      <c r="B975" s="141"/>
      <c r="C975" s="141"/>
      <c r="D975" s="141"/>
      <c r="E975" s="141"/>
      <c r="F975" s="141"/>
      <c r="G975" s="141"/>
      <c r="H975" s="141"/>
      <c r="I975" s="141"/>
      <c r="J975" s="141"/>
    </row>
    <row r="976" spans="1:10" ht="15" thickBot="1" x14ac:dyDescent="0.35">
      <c r="A976" s="141"/>
      <c r="B976" s="141"/>
      <c r="C976" s="141"/>
      <c r="D976" s="141"/>
      <c r="E976" s="141"/>
      <c r="F976" s="141"/>
      <c r="G976" s="141"/>
      <c r="H976" s="141"/>
      <c r="I976" s="141"/>
      <c r="J976" s="141"/>
    </row>
    <row r="977" spans="1:10" ht="15" thickBot="1" x14ac:dyDescent="0.35">
      <c r="A977" s="141"/>
      <c r="B977" s="141"/>
      <c r="C977" s="141"/>
      <c r="D977" s="141"/>
      <c r="E977" s="141"/>
      <c r="F977" s="141"/>
      <c r="G977" s="141"/>
      <c r="H977" s="141"/>
      <c r="I977" s="141"/>
      <c r="J977" s="141"/>
    </row>
    <row r="978" spans="1:10" ht="15" thickBot="1" x14ac:dyDescent="0.35">
      <c r="A978" s="141"/>
      <c r="B978" s="141"/>
      <c r="C978" s="141"/>
      <c r="D978" s="141"/>
      <c r="E978" s="141"/>
      <c r="F978" s="141"/>
      <c r="G978" s="141"/>
      <c r="H978" s="141"/>
      <c r="I978" s="141"/>
      <c r="J978" s="141"/>
    </row>
    <row r="979" spans="1:10" ht="15" thickBot="1" x14ac:dyDescent="0.35">
      <c r="A979" s="141"/>
      <c r="B979" s="141"/>
      <c r="C979" s="141"/>
      <c r="D979" s="141"/>
      <c r="E979" s="141"/>
      <c r="F979" s="141"/>
      <c r="G979" s="141"/>
      <c r="H979" s="141"/>
      <c r="I979" s="141"/>
      <c r="J979" s="141"/>
    </row>
    <row r="980" spans="1:10" ht="15" thickBot="1" x14ac:dyDescent="0.35">
      <c r="A980" s="141"/>
      <c r="B980" s="141"/>
      <c r="C980" s="141"/>
      <c r="D980" s="141"/>
      <c r="E980" s="141"/>
      <c r="F980" s="141"/>
      <c r="G980" s="141"/>
      <c r="H980" s="141"/>
      <c r="I980" s="141"/>
      <c r="J980" s="141"/>
    </row>
    <row r="981" spans="1:10" ht="15" thickBot="1" x14ac:dyDescent="0.35">
      <c r="A981" s="141"/>
      <c r="B981" s="141"/>
      <c r="C981" s="141"/>
      <c r="D981" s="141"/>
      <c r="E981" s="141"/>
      <c r="F981" s="141"/>
      <c r="G981" s="141"/>
      <c r="H981" s="141"/>
      <c r="I981" s="141"/>
      <c r="J981" s="141"/>
    </row>
    <row r="982" spans="1:10" ht="15" thickBot="1" x14ac:dyDescent="0.35">
      <c r="A982" s="141"/>
      <c r="B982" s="141"/>
      <c r="C982" s="141"/>
      <c r="D982" s="141"/>
      <c r="E982" s="141"/>
      <c r="F982" s="141"/>
      <c r="G982" s="141"/>
      <c r="H982" s="141"/>
      <c r="I982" s="141"/>
      <c r="J982" s="141"/>
    </row>
    <row r="983" spans="1:10" ht="15" thickBot="1" x14ac:dyDescent="0.35">
      <c r="A983" s="141"/>
      <c r="B983" s="141"/>
      <c r="C983" s="141"/>
      <c r="D983" s="141"/>
      <c r="E983" s="141"/>
      <c r="F983" s="141"/>
      <c r="G983" s="141"/>
      <c r="H983" s="141"/>
      <c r="I983" s="141"/>
      <c r="J983" s="141"/>
    </row>
    <row r="984" spans="1:10" ht="15" thickBot="1" x14ac:dyDescent="0.35">
      <c r="A984" s="141"/>
      <c r="B984" s="141"/>
      <c r="C984" s="141"/>
      <c r="D984" s="141"/>
      <c r="E984" s="141"/>
      <c r="F984" s="141"/>
      <c r="G984" s="141"/>
      <c r="H984" s="141"/>
      <c r="I984" s="141"/>
      <c r="J984" s="141"/>
    </row>
    <row r="985" spans="1:10" ht="15" thickBot="1" x14ac:dyDescent="0.35">
      <c r="A985" s="141"/>
      <c r="B985" s="141"/>
      <c r="C985" s="141"/>
      <c r="D985" s="141"/>
      <c r="E985" s="141"/>
      <c r="F985" s="141"/>
      <c r="G985" s="141"/>
      <c r="H985" s="141"/>
      <c r="I985" s="141"/>
      <c r="J985" s="141"/>
    </row>
    <row r="986" spans="1:10" ht="15" thickBot="1" x14ac:dyDescent="0.35">
      <c r="A986" s="141"/>
      <c r="B986" s="141"/>
      <c r="C986" s="141"/>
      <c r="D986" s="141"/>
      <c r="E986" s="141"/>
      <c r="F986" s="141"/>
      <c r="G986" s="141"/>
      <c r="H986" s="141"/>
      <c r="I986" s="141"/>
      <c r="J986" s="141"/>
    </row>
    <row r="987" spans="1:10" ht="15" thickBot="1" x14ac:dyDescent="0.35">
      <c r="A987" s="141"/>
      <c r="B987" s="141"/>
      <c r="C987" s="141"/>
      <c r="D987" s="141"/>
      <c r="E987" s="141"/>
      <c r="F987" s="141"/>
      <c r="G987" s="141"/>
      <c r="H987" s="141"/>
      <c r="I987" s="141"/>
      <c r="J987" s="141"/>
    </row>
    <row r="988" spans="1:10" ht="15" thickBot="1" x14ac:dyDescent="0.35">
      <c r="A988" s="141"/>
      <c r="B988" s="141"/>
      <c r="C988" s="141"/>
      <c r="D988" s="141"/>
      <c r="E988" s="141"/>
      <c r="F988" s="141"/>
      <c r="G988" s="141"/>
      <c r="H988" s="141"/>
      <c r="I988" s="141"/>
      <c r="J988" s="141"/>
    </row>
    <row r="989" spans="1:10" ht="15" thickBot="1" x14ac:dyDescent="0.35">
      <c r="A989" s="141"/>
      <c r="B989" s="141"/>
      <c r="C989" s="141"/>
      <c r="D989" s="141"/>
      <c r="E989" s="141"/>
      <c r="F989" s="141"/>
      <c r="G989" s="141"/>
      <c r="H989" s="141"/>
      <c r="I989" s="141"/>
      <c r="J989" s="141"/>
    </row>
    <row r="990" spans="1:10" ht="15" thickBot="1" x14ac:dyDescent="0.35">
      <c r="A990" s="141"/>
      <c r="B990" s="141"/>
      <c r="C990" s="141"/>
      <c r="D990" s="141"/>
      <c r="E990" s="141"/>
      <c r="F990" s="141"/>
      <c r="G990" s="141"/>
      <c r="H990" s="141"/>
      <c r="I990" s="141"/>
      <c r="J990" s="141"/>
    </row>
    <row r="991" spans="1:10" ht="15" thickBot="1" x14ac:dyDescent="0.35">
      <c r="A991" s="141"/>
      <c r="B991" s="141"/>
      <c r="C991" s="141"/>
      <c r="D991" s="141"/>
      <c r="E991" s="141"/>
      <c r="F991" s="141"/>
      <c r="G991" s="141"/>
      <c r="H991" s="141"/>
      <c r="I991" s="141"/>
      <c r="J991" s="141"/>
    </row>
    <row r="992" spans="1:10" ht="15" thickBot="1" x14ac:dyDescent="0.35">
      <c r="A992" s="141"/>
      <c r="B992" s="141"/>
      <c r="C992" s="141"/>
      <c r="D992" s="141"/>
      <c r="E992" s="141"/>
      <c r="F992" s="141"/>
      <c r="G992" s="141"/>
      <c r="H992" s="141"/>
      <c r="I992" s="141"/>
      <c r="J992" s="141"/>
    </row>
    <row r="993" spans="1:10" ht="15" thickBot="1" x14ac:dyDescent="0.35">
      <c r="A993" s="141"/>
      <c r="B993" s="141"/>
      <c r="C993" s="141"/>
      <c r="D993" s="141"/>
      <c r="E993" s="141"/>
      <c r="F993" s="141"/>
      <c r="G993" s="141"/>
      <c r="H993" s="141"/>
      <c r="I993" s="141"/>
      <c r="J993" s="141"/>
    </row>
    <row r="994" spans="1:10" ht="15" thickBot="1" x14ac:dyDescent="0.35">
      <c r="A994" s="141"/>
      <c r="B994" s="141"/>
      <c r="C994" s="141"/>
      <c r="D994" s="141"/>
      <c r="E994" s="141"/>
      <c r="F994" s="141"/>
      <c r="G994" s="141"/>
      <c r="H994" s="141"/>
      <c r="I994" s="141"/>
      <c r="J994" s="141"/>
    </row>
    <row r="995" spans="1:10" ht="15" thickBot="1" x14ac:dyDescent="0.35">
      <c r="A995" s="141"/>
      <c r="B995" s="141"/>
      <c r="C995" s="141"/>
      <c r="D995" s="141"/>
      <c r="E995" s="141"/>
      <c r="F995" s="141"/>
      <c r="G995" s="141"/>
      <c r="H995" s="141"/>
      <c r="I995" s="141"/>
      <c r="J995" s="141"/>
    </row>
    <row r="996" spans="1:10" ht="15" thickBot="1" x14ac:dyDescent="0.35">
      <c r="A996" s="141"/>
      <c r="B996" s="141"/>
      <c r="C996" s="141"/>
      <c r="D996" s="141"/>
      <c r="E996" s="141"/>
      <c r="F996" s="141"/>
      <c r="G996" s="141"/>
      <c r="H996" s="141"/>
      <c r="I996" s="141"/>
      <c r="J996" s="141"/>
    </row>
    <row r="997" spans="1:10" ht="15" thickBot="1" x14ac:dyDescent="0.35">
      <c r="A997" s="141"/>
      <c r="B997" s="141"/>
      <c r="C997" s="141"/>
      <c r="D997" s="141"/>
      <c r="E997" s="141"/>
      <c r="F997" s="141"/>
      <c r="G997" s="141"/>
      <c r="H997" s="141"/>
      <c r="I997" s="141"/>
      <c r="J997" s="141"/>
    </row>
    <row r="998" spans="1:10" ht="15" thickBot="1" x14ac:dyDescent="0.35">
      <c r="A998" s="141"/>
      <c r="B998" s="141"/>
      <c r="C998" s="141"/>
      <c r="D998" s="141"/>
      <c r="E998" s="141"/>
      <c r="F998" s="141"/>
      <c r="G998" s="141"/>
      <c r="H998" s="141"/>
      <c r="I998" s="141"/>
      <c r="J998" s="141"/>
    </row>
    <row r="999" spans="1:10" ht="15" thickBot="1" x14ac:dyDescent="0.35">
      <c r="A999" s="141"/>
      <c r="B999" s="141"/>
      <c r="C999" s="141"/>
      <c r="D999" s="141"/>
      <c r="E999" s="141"/>
      <c r="F999" s="141"/>
      <c r="G999" s="141"/>
      <c r="H999" s="141"/>
      <c r="I999" s="141"/>
      <c r="J999" s="141"/>
    </row>
    <row r="1000" spans="1:10" ht="15" thickBot="1" x14ac:dyDescent="0.35">
      <c r="A1000" s="141"/>
      <c r="B1000" s="141"/>
      <c r="C1000" s="141"/>
      <c r="D1000" s="141"/>
      <c r="E1000" s="141"/>
      <c r="F1000" s="141"/>
      <c r="G1000" s="141"/>
      <c r="H1000" s="141"/>
      <c r="I1000" s="141"/>
      <c r="J1000" s="141"/>
    </row>
    <row r="1001" spans="1:10" ht="15" thickBot="1" x14ac:dyDescent="0.35">
      <c r="A1001" s="141"/>
      <c r="B1001" s="141"/>
      <c r="C1001" s="141"/>
      <c r="D1001" s="141"/>
      <c r="E1001" s="141"/>
      <c r="F1001" s="141"/>
      <c r="G1001" s="141"/>
      <c r="H1001" s="141"/>
      <c r="I1001" s="141"/>
      <c r="J1001" s="141"/>
    </row>
    <row r="1002" spans="1:10" ht="15" thickBot="1" x14ac:dyDescent="0.35">
      <c r="A1002" s="141"/>
      <c r="B1002" s="141"/>
      <c r="C1002" s="141"/>
      <c r="D1002" s="141"/>
      <c r="E1002" s="141"/>
      <c r="F1002" s="141"/>
      <c r="G1002" s="141"/>
      <c r="H1002" s="141"/>
      <c r="I1002" s="141"/>
      <c r="J1002" s="141"/>
    </row>
    <row r="1003" spans="1:10" ht="15" thickBot="1" x14ac:dyDescent="0.35">
      <c r="A1003" s="141"/>
      <c r="B1003" s="141"/>
      <c r="C1003" s="141"/>
      <c r="D1003" s="141"/>
      <c r="E1003" s="141"/>
      <c r="F1003" s="141"/>
      <c r="G1003" s="141"/>
      <c r="H1003" s="141"/>
      <c r="I1003" s="141"/>
      <c r="J1003" s="141"/>
    </row>
    <row r="1004" spans="1:10" ht="15" thickBot="1" x14ac:dyDescent="0.35">
      <c r="A1004" s="141"/>
      <c r="B1004" s="141"/>
      <c r="C1004" s="141"/>
      <c r="D1004" s="141"/>
      <c r="E1004" s="141"/>
      <c r="F1004" s="141"/>
      <c r="G1004" s="141"/>
      <c r="H1004" s="141"/>
      <c r="I1004" s="141"/>
      <c r="J1004" s="141"/>
    </row>
    <row r="1005" spans="1:10" ht="15" thickBot="1" x14ac:dyDescent="0.35">
      <c r="A1005" s="141"/>
      <c r="B1005" s="141"/>
      <c r="C1005" s="141"/>
      <c r="D1005" s="141"/>
      <c r="E1005" s="141"/>
      <c r="F1005" s="141"/>
      <c r="G1005" s="141"/>
      <c r="H1005" s="141"/>
      <c r="I1005" s="141"/>
      <c r="J1005" s="141"/>
    </row>
    <row r="1006" spans="1:10" ht="15" thickBot="1" x14ac:dyDescent="0.35">
      <c r="A1006" s="141"/>
      <c r="B1006" s="141"/>
      <c r="C1006" s="141"/>
      <c r="D1006" s="141"/>
      <c r="E1006" s="141"/>
      <c r="F1006" s="141"/>
      <c r="G1006" s="141"/>
      <c r="H1006" s="141"/>
      <c r="I1006" s="141"/>
      <c r="J1006" s="141"/>
    </row>
    <row r="1007" spans="1:10" ht="15" thickBot="1" x14ac:dyDescent="0.35">
      <c r="A1007" s="141"/>
      <c r="B1007" s="141"/>
      <c r="C1007" s="141"/>
      <c r="D1007" s="141"/>
      <c r="E1007" s="141"/>
      <c r="F1007" s="141"/>
      <c r="G1007" s="141"/>
      <c r="H1007" s="141"/>
      <c r="I1007" s="141"/>
      <c r="J1007" s="141"/>
    </row>
    <row r="1008" spans="1:10" ht="15" thickBot="1" x14ac:dyDescent="0.35">
      <c r="A1008" s="141"/>
      <c r="B1008" s="141"/>
      <c r="C1008" s="141"/>
      <c r="D1008" s="141"/>
      <c r="E1008" s="141"/>
      <c r="F1008" s="141"/>
      <c r="G1008" s="141"/>
      <c r="H1008" s="141"/>
      <c r="I1008" s="141"/>
      <c r="J1008" s="141"/>
    </row>
    <row r="1009" spans="1:10" ht="15" thickBot="1" x14ac:dyDescent="0.35">
      <c r="A1009" s="141"/>
      <c r="B1009" s="141"/>
      <c r="C1009" s="141"/>
      <c r="D1009" s="141"/>
      <c r="E1009" s="141"/>
      <c r="F1009" s="141"/>
      <c r="G1009" s="141"/>
      <c r="H1009" s="141"/>
      <c r="I1009" s="141"/>
      <c r="J1009" s="141"/>
    </row>
    <row r="1010" spans="1:10" ht="15" thickBot="1" x14ac:dyDescent="0.35">
      <c r="A1010" s="141"/>
      <c r="B1010" s="141"/>
      <c r="C1010" s="141"/>
      <c r="D1010" s="141"/>
      <c r="E1010" s="141"/>
      <c r="F1010" s="141"/>
      <c r="G1010" s="141"/>
      <c r="H1010" s="141"/>
      <c r="I1010" s="141"/>
      <c r="J1010" s="141"/>
    </row>
    <row r="1011" spans="1:10" ht="15" thickBot="1" x14ac:dyDescent="0.35">
      <c r="A1011" s="141"/>
      <c r="B1011" s="141"/>
      <c r="C1011" s="141"/>
      <c r="D1011" s="141"/>
      <c r="E1011" s="141"/>
      <c r="F1011" s="141"/>
      <c r="G1011" s="141"/>
      <c r="H1011" s="141"/>
      <c r="I1011" s="141"/>
      <c r="J1011" s="141"/>
    </row>
    <row r="1012" spans="1:10" ht="15" thickBot="1" x14ac:dyDescent="0.35">
      <c r="A1012" s="141"/>
      <c r="B1012" s="141"/>
      <c r="C1012" s="141"/>
      <c r="D1012" s="141"/>
      <c r="E1012" s="141"/>
      <c r="F1012" s="141"/>
      <c r="G1012" s="141"/>
      <c r="H1012" s="141"/>
      <c r="I1012" s="141"/>
      <c r="J1012" s="141"/>
    </row>
    <row r="1013" spans="1:10" ht="15" thickBot="1" x14ac:dyDescent="0.35">
      <c r="A1013" s="141"/>
      <c r="B1013" s="141"/>
      <c r="C1013" s="141"/>
      <c r="D1013" s="141"/>
      <c r="E1013" s="141"/>
      <c r="F1013" s="141"/>
      <c r="G1013" s="141"/>
      <c r="H1013" s="141"/>
      <c r="I1013" s="141"/>
      <c r="J1013" s="141"/>
    </row>
    <row r="1014" spans="1:10" ht="15" thickBot="1" x14ac:dyDescent="0.35">
      <c r="A1014" s="141"/>
      <c r="B1014" s="141"/>
      <c r="C1014" s="141"/>
      <c r="D1014" s="141"/>
      <c r="E1014" s="141"/>
      <c r="F1014" s="141"/>
      <c r="G1014" s="141"/>
      <c r="H1014" s="141"/>
      <c r="I1014" s="141"/>
      <c r="J1014" s="141"/>
    </row>
    <row r="1015" spans="1:10" ht="15" thickBot="1" x14ac:dyDescent="0.35">
      <c r="A1015" s="141"/>
      <c r="B1015" s="141"/>
      <c r="C1015" s="141"/>
      <c r="D1015" s="141"/>
      <c r="E1015" s="141"/>
      <c r="F1015" s="141"/>
      <c r="G1015" s="141"/>
      <c r="H1015" s="141"/>
      <c r="I1015" s="141"/>
      <c r="J1015" s="141"/>
    </row>
    <row r="1016" spans="1:10" ht="15" thickBot="1" x14ac:dyDescent="0.35">
      <c r="A1016" s="141"/>
      <c r="B1016" s="141"/>
      <c r="C1016" s="141"/>
      <c r="D1016" s="141"/>
      <c r="E1016" s="141"/>
      <c r="F1016" s="141"/>
      <c r="G1016" s="141"/>
      <c r="H1016" s="141"/>
      <c r="I1016" s="141"/>
      <c r="J1016" s="141"/>
    </row>
    <row r="1017" spans="1:10" ht="15" thickBot="1" x14ac:dyDescent="0.35">
      <c r="A1017" s="141"/>
      <c r="B1017" s="141"/>
      <c r="C1017" s="141"/>
      <c r="D1017" s="141"/>
      <c r="E1017" s="141"/>
      <c r="F1017" s="141"/>
      <c r="G1017" s="141"/>
      <c r="H1017" s="141"/>
      <c r="I1017" s="141"/>
      <c r="J1017" s="141"/>
    </row>
    <row r="1018" spans="1:10" ht="15" thickBot="1" x14ac:dyDescent="0.35">
      <c r="A1018" s="141"/>
      <c r="B1018" s="141"/>
      <c r="C1018" s="141"/>
      <c r="D1018" s="141"/>
      <c r="E1018" s="141"/>
      <c r="F1018" s="141"/>
      <c r="G1018" s="141"/>
      <c r="H1018" s="141"/>
      <c r="I1018" s="141"/>
      <c r="J1018" s="141"/>
    </row>
    <row r="1019" spans="1:10" ht="15" thickBot="1" x14ac:dyDescent="0.35">
      <c r="A1019" s="141"/>
      <c r="B1019" s="141"/>
      <c r="C1019" s="141"/>
      <c r="D1019" s="141"/>
      <c r="E1019" s="141"/>
      <c r="F1019" s="141"/>
      <c r="G1019" s="141"/>
      <c r="H1019" s="141"/>
      <c r="I1019" s="141"/>
      <c r="J1019" s="141"/>
    </row>
    <row r="1020" spans="1:10" ht="15" thickBot="1" x14ac:dyDescent="0.35">
      <c r="A1020" s="141"/>
      <c r="B1020" s="141"/>
      <c r="C1020" s="141"/>
      <c r="D1020" s="141"/>
      <c r="E1020" s="141"/>
      <c r="F1020" s="141"/>
      <c r="G1020" s="141"/>
      <c r="H1020" s="141"/>
      <c r="I1020" s="141"/>
      <c r="J1020" s="141"/>
    </row>
    <row r="1021" spans="1:10" ht="15" thickBot="1" x14ac:dyDescent="0.35">
      <c r="A1021" s="141"/>
      <c r="B1021" s="141"/>
      <c r="C1021" s="141"/>
      <c r="D1021" s="141"/>
      <c r="E1021" s="141"/>
      <c r="F1021" s="141"/>
      <c r="G1021" s="141"/>
      <c r="H1021" s="141"/>
      <c r="I1021" s="141"/>
      <c r="J1021" s="141"/>
    </row>
    <row r="1022" spans="1:10" ht="15" thickBot="1" x14ac:dyDescent="0.35">
      <c r="A1022" s="141"/>
      <c r="B1022" s="141"/>
      <c r="C1022" s="141"/>
      <c r="D1022" s="141"/>
      <c r="E1022" s="141"/>
      <c r="F1022" s="141"/>
      <c r="G1022" s="141"/>
      <c r="H1022" s="141"/>
      <c r="I1022" s="141"/>
      <c r="J1022" s="141"/>
    </row>
    <row r="1023" spans="1:10" ht="15" thickBot="1" x14ac:dyDescent="0.35">
      <c r="A1023" s="141"/>
      <c r="B1023" s="141"/>
      <c r="C1023" s="141"/>
      <c r="D1023" s="141"/>
      <c r="E1023" s="141"/>
      <c r="F1023" s="141"/>
      <c r="G1023" s="141"/>
      <c r="H1023" s="141"/>
      <c r="I1023" s="141"/>
      <c r="J1023" s="141"/>
    </row>
    <row r="1024" spans="1:10" ht="15" thickBot="1" x14ac:dyDescent="0.35">
      <c r="A1024" s="141"/>
      <c r="B1024" s="141"/>
      <c r="C1024" s="141"/>
      <c r="D1024" s="141"/>
      <c r="E1024" s="141"/>
      <c r="F1024" s="141"/>
      <c r="G1024" s="141"/>
      <c r="H1024" s="141"/>
      <c r="I1024" s="141"/>
      <c r="J1024" s="141"/>
    </row>
    <row r="1025" spans="1:10" ht="15" thickBot="1" x14ac:dyDescent="0.35">
      <c r="A1025" s="141"/>
      <c r="B1025" s="141"/>
      <c r="C1025" s="141"/>
      <c r="D1025" s="141"/>
      <c r="E1025" s="141"/>
      <c r="F1025" s="141"/>
      <c r="G1025" s="141"/>
      <c r="H1025" s="141"/>
      <c r="I1025" s="141"/>
      <c r="J1025" s="141"/>
    </row>
    <row r="1026" spans="1:10" ht="15" thickBot="1" x14ac:dyDescent="0.35">
      <c r="A1026" s="141"/>
      <c r="B1026" s="141"/>
      <c r="C1026" s="141"/>
      <c r="D1026" s="141"/>
      <c r="E1026" s="141"/>
      <c r="F1026" s="141"/>
      <c r="G1026" s="141"/>
      <c r="H1026" s="141"/>
      <c r="I1026" s="141"/>
      <c r="J1026" s="141"/>
    </row>
    <row r="1027" spans="1:10" ht="15" thickBot="1" x14ac:dyDescent="0.35">
      <c r="A1027" s="141"/>
      <c r="B1027" s="141"/>
      <c r="C1027" s="141"/>
      <c r="D1027" s="141"/>
      <c r="E1027" s="141"/>
      <c r="F1027" s="141"/>
      <c r="G1027" s="141"/>
      <c r="H1027" s="141"/>
      <c r="I1027" s="141"/>
      <c r="J1027" s="141"/>
    </row>
    <row r="1028" spans="1:10" ht="15" thickBot="1" x14ac:dyDescent="0.35">
      <c r="A1028" s="141"/>
      <c r="B1028" s="141"/>
      <c r="C1028" s="141"/>
      <c r="D1028" s="141"/>
      <c r="E1028" s="141"/>
      <c r="F1028" s="141"/>
      <c r="G1028" s="141"/>
      <c r="H1028" s="141"/>
      <c r="I1028" s="141"/>
      <c r="J1028" s="141"/>
    </row>
    <row r="1029" spans="1:10" ht="15" thickBot="1" x14ac:dyDescent="0.35">
      <c r="A1029" s="141"/>
      <c r="B1029" s="141"/>
      <c r="C1029" s="141"/>
      <c r="D1029" s="141"/>
      <c r="E1029" s="141"/>
      <c r="F1029" s="141"/>
      <c r="G1029" s="141"/>
      <c r="H1029" s="141"/>
      <c r="I1029" s="141"/>
      <c r="J1029" s="141"/>
    </row>
    <row r="1030" spans="1:10" ht="15" thickBot="1" x14ac:dyDescent="0.35">
      <c r="A1030" s="141"/>
      <c r="B1030" s="141"/>
      <c r="C1030" s="141"/>
      <c r="D1030" s="141"/>
      <c r="E1030" s="141"/>
      <c r="F1030" s="141"/>
      <c r="G1030" s="141"/>
      <c r="H1030" s="141"/>
      <c r="I1030" s="141"/>
      <c r="J1030" s="141"/>
    </row>
    <row r="1031" spans="1:10" ht="15" thickBot="1" x14ac:dyDescent="0.35">
      <c r="A1031" s="141"/>
      <c r="B1031" s="141"/>
      <c r="C1031" s="141"/>
      <c r="D1031" s="141"/>
      <c r="E1031" s="141"/>
      <c r="F1031" s="141"/>
      <c r="G1031" s="141"/>
      <c r="H1031" s="141"/>
      <c r="I1031" s="141"/>
      <c r="J1031" s="141"/>
    </row>
    <row r="1032" spans="1:10" ht="15" thickBot="1" x14ac:dyDescent="0.35">
      <c r="A1032" s="141"/>
      <c r="B1032" s="141"/>
      <c r="C1032" s="141"/>
      <c r="D1032" s="141"/>
      <c r="E1032" s="141"/>
      <c r="F1032" s="141"/>
      <c r="G1032" s="141"/>
      <c r="H1032" s="141"/>
      <c r="I1032" s="141"/>
      <c r="J1032" s="141"/>
    </row>
    <row r="1033" spans="1:10" ht="15" thickBot="1" x14ac:dyDescent="0.35">
      <c r="A1033" s="141"/>
      <c r="B1033" s="141"/>
      <c r="C1033" s="141"/>
      <c r="D1033" s="141"/>
      <c r="E1033" s="141"/>
      <c r="F1033" s="141"/>
      <c r="G1033" s="141"/>
      <c r="H1033" s="141"/>
      <c r="I1033" s="141"/>
      <c r="J1033" s="141"/>
    </row>
    <row r="1034" spans="1:10" ht="15" thickBot="1" x14ac:dyDescent="0.35">
      <c r="A1034" s="141"/>
      <c r="B1034" s="141"/>
      <c r="C1034" s="141"/>
      <c r="D1034" s="141"/>
      <c r="E1034" s="141"/>
      <c r="F1034" s="141"/>
      <c r="G1034" s="141"/>
      <c r="H1034" s="141"/>
      <c r="I1034" s="141"/>
      <c r="J1034" s="141"/>
    </row>
    <row r="1035" spans="1:10" ht="15" thickBot="1" x14ac:dyDescent="0.35">
      <c r="A1035" s="141"/>
      <c r="B1035" s="141"/>
      <c r="C1035" s="141"/>
      <c r="D1035" s="141"/>
      <c r="E1035" s="141"/>
      <c r="F1035" s="141"/>
      <c r="G1035" s="141"/>
      <c r="H1035" s="141"/>
      <c r="I1035" s="141"/>
      <c r="J1035" s="141"/>
    </row>
    <row r="1036" spans="1:10" ht="15" thickBot="1" x14ac:dyDescent="0.35">
      <c r="A1036" s="141"/>
      <c r="B1036" s="141"/>
      <c r="C1036" s="141"/>
      <c r="D1036" s="141"/>
      <c r="E1036" s="141"/>
      <c r="F1036" s="141"/>
      <c r="G1036" s="141"/>
      <c r="H1036" s="141"/>
      <c r="I1036" s="141"/>
      <c r="J1036" s="141"/>
    </row>
    <row r="1037" spans="1:10" ht="15" thickBot="1" x14ac:dyDescent="0.35">
      <c r="A1037" s="141"/>
      <c r="B1037" s="141"/>
      <c r="C1037" s="141"/>
      <c r="D1037" s="141"/>
      <c r="E1037" s="141"/>
      <c r="F1037" s="141"/>
      <c r="G1037" s="141"/>
      <c r="H1037" s="141"/>
      <c r="I1037" s="141"/>
      <c r="J1037" s="141"/>
    </row>
    <row r="1038" spans="1:10" ht="15" thickBot="1" x14ac:dyDescent="0.35">
      <c r="A1038" s="141"/>
      <c r="B1038" s="141"/>
      <c r="C1038" s="141"/>
      <c r="D1038" s="141"/>
      <c r="E1038" s="141"/>
      <c r="F1038" s="141"/>
      <c r="G1038" s="141"/>
      <c r="H1038" s="141"/>
      <c r="I1038" s="141"/>
      <c r="J1038" s="141"/>
    </row>
    <row r="1039" spans="1:10" ht="15" thickBot="1" x14ac:dyDescent="0.35">
      <c r="A1039" s="141"/>
      <c r="B1039" s="141"/>
      <c r="C1039" s="141"/>
      <c r="D1039" s="141"/>
      <c r="E1039" s="141"/>
      <c r="F1039" s="141"/>
      <c r="G1039" s="141"/>
      <c r="H1039" s="141"/>
      <c r="I1039" s="141"/>
      <c r="J1039" s="141"/>
    </row>
    <row r="1040" spans="1:10" ht="15" thickBot="1" x14ac:dyDescent="0.35">
      <c r="A1040" s="141"/>
      <c r="B1040" s="141"/>
      <c r="C1040" s="141"/>
      <c r="D1040" s="141"/>
      <c r="E1040" s="141"/>
      <c r="F1040" s="141"/>
      <c r="G1040" s="141"/>
      <c r="H1040" s="141"/>
      <c r="I1040" s="141"/>
      <c r="J1040" s="141"/>
    </row>
    <row r="1041" spans="1:10" ht="15" thickBot="1" x14ac:dyDescent="0.35">
      <c r="A1041" s="141"/>
      <c r="B1041" s="141"/>
      <c r="C1041" s="141"/>
      <c r="D1041" s="141"/>
      <c r="E1041" s="141"/>
      <c r="F1041" s="141"/>
      <c r="G1041" s="141"/>
      <c r="H1041" s="141"/>
      <c r="I1041" s="141"/>
      <c r="J1041" s="141"/>
    </row>
    <row r="1042" spans="1:10" ht="15" thickBot="1" x14ac:dyDescent="0.35">
      <c r="A1042" s="141"/>
      <c r="B1042" s="141"/>
      <c r="C1042" s="141"/>
      <c r="D1042" s="141"/>
      <c r="E1042" s="141"/>
      <c r="F1042" s="141"/>
      <c r="G1042" s="141"/>
      <c r="H1042" s="141"/>
      <c r="I1042" s="141"/>
      <c r="J1042" s="141"/>
    </row>
    <row r="1043" spans="1:10" ht="15" thickBot="1" x14ac:dyDescent="0.35">
      <c r="A1043" s="141"/>
      <c r="B1043" s="141"/>
      <c r="C1043" s="141"/>
      <c r="D1043" s="141"/>
      <c r="E1043" s="141"/>
      <c r="F1043" s="141"/>
      <c r="G1043" s="141"/>
      <c r="H1043" s="141"/>
      <c r="I1043" s="141"/>
      <c r="J1043" s="141"/>
    </row>
    <row r="1044" spans="1:10" ht="15" thickBot="1" x14ac:dyDescent="0.35">
      <c r="A1044" s="141"/>
      <c r="B1044" s="141"/>
      <c r="C1044" s="141"/>
      <c r="D1044" s="141"/>
      <c r="E1044" s="141"/>
      <c r="F1044" s="141"/>
      <c r="G1044" s="141"/>
      <c r="H1044" s="141"/>
      <c r="I1044" s="141"/>
      <c r="J1044" s="141"/>
    </row>
    <row r="1045" spans="1:10" ht="15" thickBot="1" x14ac:dyDescent="0.35">
      <c r="A1045" s="141"/>
      <c r="B1045" s="141"/>
      <c r="C1045" s="141"/>
      <c r="D1045" s="141"/>
      <c r="E1045" s="141"/>
      <c r="F1045" s="141"/>
      <c r="G1045" s="141"/>
      <c r="H1045" s="141"/>
      <c r="I1045" s="141"/>
      <c r="J1045" s="141"/>
    </row>
    <row r="1046" spans="1:10" ht="15" thickBot="1" x14ac:dyDescent="0.35">
      <c r="A1046" s="141"/>
      <c r="B1046" s="141"/>
      <c r="C1046" s="141"/>
      <c r="D1046" s="141"/>
      <c r="E1046" s="141"/>
      <c r="F1046" s="141"/>
      <c r="G1046" s="141"/>
      <c r="H1046" s="141"/>
      <c r="I1046" s="141"/>
      <c r="J1046" s="141"/>
    </row>
    <row r="1047" spans="1:10" ht="15" thickBot="1" x14ac:dyDescent="0.35">
      <c r="A1047" s="141"/>
      <c r="B1047" s="141"/>
      <c r="C1047" s="141"/>
      <c r="D1047" s="141"/>
      <c r="E1047" s="141"/>
      <c r="F1047" s="141"/>
      <c r="G1047" s="141"/>
      <c r="H1047" s="141"/>
      <c r="I1047" s="141"/>
      <c r="J1047" s="141"/>
    </row>
    <row r="1048" spans="1:10" ht="15" thickBot="1" x14ac:dyDescent="0.35">
      <c r="A1048" s="141"/>
      <c r="B1048" s="141"/>
      <c r="C1048" s="141"/>
      <c r="D1048" s="141"/>
      <c r="E1048" s="141"/>
      <c r="F1048" s="141"/>
      <c r="G1048" s="141"/>
      <c r="H1048" s="141"/>
      <c r="I1048" s="141"/>
      <c r="J1048" s="141"/>
    </row>
    <row r="1049" spans="1:10" ht="15" thickBot="1" x14ac:dyDescent="0.35">
      <c r="A1049" s="141"/>
      <c r="B1049" s="141"/>
      <c r="C1049" s="141"/>
      <c r="D1049" s="141"/>
      <c r="E1049" s="141"/>
      <c r="F1049" s="141"/>
      <c r="G1049" s="141"/>
      <c r="H1049" s="141"/>
      <c r="I1049" s="141"/>
      <c r="J1049" s="141"/>
    </row>
    <row r="1050" spans="1:10" ht="15" thickBot="1" x14ac:dyDescent="0.35">
      <c r="A1050" s="141"/>
      <c r="B1050" s="141"/>
      <c r="C1050" s="141"/>
      <c r="D1050" s="141"/>
      <c r="E1050" s="141"/>
      <c r="F1050" s="141"/>
      <c r="G1050" s="141"/>
      <c r="H1050" s="141"/>
      <c r="I1050" s="141"/>
      <c r="J1050" s="141"/>
    </row>
    <row r="1051" spans="1:10" ht="15" thickBot="1" x14ac:dyDescent="0.35">
      <c r="A1051" s="141"/>
      <c r="B1051" s="141"/>
      <c r="C1051" s="141"/>
      <c r="D1051" s="141"/>
      <c r="E1051" s="141"/>
      <c r="F1051" s="141"/>
      <c r="G1051" s="141"/>
      <c r="H1051" s="141"/>
      <c r="I1051" s="141"/>
      <c r="J1051" s="141"/>
    </row>
    <row r="1052" spans="1:10" ht="15" thickBot="1" x14ac:dyDescent="0.35">
      <c r="A1052" s="141"/>
      <c r="B1052" s="141"/>
      <c r="C1052" s="141"/>
      <c r="D1052" s="141"/>
      <c r="E1052" s="141"/>
      <c r="F1052" s="141"/>
      <c r="G1052" s="141"/>
      <c r="H1052" s="141"/>
      <c r="I1052" s="141"/>
      <c r="J1052" s="141"/>
    </row>
    <row r="1053" spans="1:10" ht="15" thickBot="1" x14ac:dyDescent="0.35">
      <c r="A1053" s="141"/>
      <c r="B1053" s="141"/>
      <c r="C1053" s="141"/>
      <c r="D1053" s="141"/>
      <c r="E1053" s="141"/>
      <c r="F1053" s="141"/>
      <c r="G1053" s="141"/>
      <c r="H1053" s="141"/>
      <c r="I1053" s="141"/>
      <c r="J1053" s="141"/>
    </row>
    <row r="1054" spans="1:10" ht="15" thickBot="1" x14ac:dyDescent="0.35">
      <c r="A1054" s="141"/>
      <c r="B1054" s="141"/>
      <c r="C1054" s="141"/>
      <c r="D1054" s="141"/>
      <c r="E1054" s="141"/>
      <c r="F1054" s="141"/>
      <c r="G1054" s="141"/>
      <c r="H1054" s="141"/>
      <c r="I1054" s="141"/>
      <c r="J1054" s="141"/>
    </row>
    <row r="1055" spans="1:10" ht="15" thickBot="1" x14ac:dyDescent="0.35">
      <c r="A1055" s="141"/>
      <c r="B1055" s="141"/>
      <c r="C1055" s="141"/>
      <c r="D1055" s="141"/>
      <c r="E1055" s="141"/>
      <c r="F1055" s="141"/>
      <c r="G1055" s="141"/>
      <c r="H1055" s="141"/>
      <c r="I1055" s="141"/>
      <c r="J1055" s="141"/>
    </row>
    <row r="1056" spans="1:10" ht="15" thickBot="1" x14ac:dyDescent="0.35">
      <c r="A1056" s="141"/>
      <c r="B1056" s="141"/>
      <c r="C1056" s="141"/>
      <c r="D1056" s="141"/>
      <c r="E1056" s="141"/>
      <c r="F1056" s="141"/>
      <c r="G1056" s="141"/>
      <c r="H1056" s="141"/>
      <c r="I1056" s="141"/>
      <c r="J1056" s="141"/>
    </row>
    <row r="1057" spans="1:10" ht="15" thickBot="1" x14ac:dyDescent="0.35">
      <c r="A1057" s="141"/>
      <c r="B1057" s="141"/>
      <c r="C1057" s="141"/>
      <c r="D1057" s="141"/>
      <c r="E1057" s="141"/>
      <c r="F1057" s="141"/>
      <c r="G1057" s="141"/>
      <c r="H1057" s="141"/>
      <c r="I1057" s="141"/>
      <c r="J1057" s="141"/>
    </row>
    <row r="1058" spans="1:10" ht="15" thickBot="1" x14ac:dyDescent="0.35">
      <c r="A1058" s="141"/>
      <c r="B1058" s="141"/>
      <c r="C1058" s="141"/>
      <c r="D1058" s="141"/>
      <c r="E1058" s="141"/>
      <c r="F1058" s="141"/>
      <c r="G1058" s="141"/>
      <c r="H1058" s="141"/>
      <c r="I1058" s="141"/>
      <c r="J1058" s="141"/>
    </row>
    <row r="1059" spans="1:10" ht="15" thickBot="1" x14ac:dyDescent="0.35">
      <c r="A1059" s="141"/>
      <c r="B1059" s="141"/>
      <c r="C1059" s="141"/>
      <c r="D1059" s="141"/>
      <c r="E1059" s="141"/>
      <c r="F1059" s="141"/>
      <c r="G1059" s="141"/>
      <c r="H1059" s="141"/>
      <c r="I1059" s="141"/>
      <c r="J1059" s="141"/>
    </row>
    <row r="1060" spans="1:10" ht="15" thickBot="1" x14ac:dyDescent="0.35">
      <c r="A1060" s="141"/>
      <c r="B1060" s="141"/>
      <c r="C1060" s="141"/>
      <c r="D1060" s="141"/>
      <c r="E1060" s="141"/>
      <c r="F1060" s="141"/>
      <c r="G1060" s="141"/>
      <c r="H1060" s="141"/>
      <c r="I1060" s="141"/>
      <c r="J1060" s="141"/>
    </row>
    <row r="1061" spans="1:10" ht="15" thickBot="1" x14ac:dyDescent="0.35">
      <c r="A1061" s="141"/>
      <c r="B1061" s="141"/>
      <c r="C1061" s="141"/>
      <c r="D1061" s="141"/>
      <c r="E1061" s="141"/>
      <c r="F1061" s="141"/>
      <c r="G1061" s="141"/>
      <c r="H1061" s="141"/>
      <c r="I1061" s="141"/>
      <c r="J1061" s="141"/>
    </row>
    <row r="1062" spans="1:10" ht="15" thickBot="1" x14ac:dyDescent="0.35">
      <c r="A1062" s="141"/>
      <c r="B1062" s="141"/>
      <c r="C1062" s="141"/>
      <c r="D1062" s="141"/>
      <c r="E1062" s="141"/>
      <c r="F1062" s="141"/>
      <c r="G1062" s="141"/>
      <c r="H1062" s="141"/>
      <c r="I1062" s="141"/>
      <c r="J1062" s="141"/>
    </row>
    <row r="1063" spans="1:10" ht="15" thickBot="1" x14ac:dyDescent="0.35">
      <c r="A1063" s="141"/>
      <c r="B1063" s="141"/>
      <c r="C1063" s="141"/>
      <c r="D1063" s="141"/>
      <c r="E1063" s="141"/>
      <c r="F1063" s="141"/>
      <c r="G1063" s="141"/>
      <c r="H1063" s="141"/>
      <c r="I1063" s="141"/>
      <c r="J1063" s="141"/>
    </row>
    <row r="1064" spans="1:10" ht="15" thickBot="1" x14ac:dyDescent="0.35">
      <c r="A1064" s="141"/>
      <c r="B1064" s="141"/>
      <c r="C1064" s="141"/>
      <c r="D1064" s="141"/>
      <c r="E1064" s="141"/>
      <c r="F1064" s="141"/>
      <c r="G1064" s="141"/>
      <c r="H1064" s="141"/>
      <c r="I1064" s="141"/>
      <c r="J1064" s="141"/>
    </row>
    <row r="1065" spans="1:10" ht="15" thickBot="1" x14ac:dyDescent="0.35">
      <c r="A1065" s="141"/>
      <c r="B1065" s="141"/>
      <c r="C1065" s="141"/>
      <c r="D1065" s="141"/>
      <c r="E1065" s="141"/>
      <c r="F1065" s="141"/>
      <c r="G1065" s="141"/>
      <c r="H1065" s="141"/>
      <c r="I1065" s="141"/>
      <c r="J1065" s="141"/>
    </row>
    <row r="1066" spans="1:10" ht="15" thickBot="1" x14ac:dyDescent="0.35">
      <c r="A1066" s="141"/>
      <c r="B1066" s="141"/>
      <c r="C1066" s="141"/>
      <c r="D1066" s="141"/>
      <c r="E1066" s="141"/>
      <c r="F1066" s="141"/>
      <c r="G1066" s="141"/>
      <c r="H1066" s="141"/>
      <c r="I1066" s="141"/>
      <c r="J1066" s="141"/>
    </row>
    <row r="1067" spans="1:10" ht="15" thickBot="1" x14ac:dyDescent="0.35">
      <c r="A1067" s="141"/>
      <c r="B1067" s="141"/>
      <c r="C1067" s="141"/>
      <c r="D1067" s="141"/>
      <c r="E1067" s="141"/>
      <c r="F1067" s="141"/>
      <c r="G1067" s="141"/>
      <c r="H1067" s="141"/>
      <c r="I1067" s="141"/>
      <c r="J1067" s="141"/>
    </row>
    <row r="1068" spans="1:10" ht="15" thickBot="1" x14ac:dyDescent="0.35">
      <c r="A1068" s="141"/>
      <c r="B1068" s="141"/>
      <c r="C1068" s="141"/>
      <c r="D1068" s="141"/>
      <c r="E1068" s="141"/>
      <c r="F1068" s="141"/>
      <c r="G1068" s="141"/>
      <c r="H1068" s="141"/>
      <c r="I1068" s="141"/>
      <c r="J1068" s="141"/>
    </row>
    <row r="1069" spans="1:10" ht="15" thickBot="1" x14ac:dyDescent="0.35">
      <c r="A1069" s="141"/>
      <c r="B1069" s="141"/>
      <c r="C1069" s="141"/>
      <c r="D1069" s="141"/>
      <c r="E1069" s="141"/>
      <c r="F1069" s="141"/>
      <c r="G1069" s="141"/>
      <c r="H1069" s="141"/>
      <c r="I1069" s="141"/>
      <c r="J1069" s="141"/>
    </row>
    <row r="1070" spans="1:10" ht="15" thickBot="1" x14ac:dyDescent="0.35">
      <c r="A1070" s="141"/>
      <c r="B1070" s="141"/>
      <c r="C1070" s="141"/>
      <c r="D1070" s="141"/>
      <c r="E1070" s="141"/>
      <c r="F1070" s="141"/>
      <c r="G1070" s="141"/>
      <c r="H1070" s="141"/>
      <c r="I1070" s="141"/>
      <c r="J1070" s="141"/>
    </row>
    <row r="1071" spans="1:10" ht="15" thickBot="1" x14ac:dyDescent="0.35">
      <c r="A1071" s="141"/>
      <c r="B1071" s="141"/>
      <c r="C1071" s="141"/>
      <c r="D1071" s="141"/>
      <c r="E1071" s="141"/>
      <c r="F1071" s="141"/>
      <c r="G1071" s="141"/>
      <c r="H1071" s="141"/>
      <c r="I1071" s="141"/>
      <c r="J1071" s="141"/>
    </row>
    <row r="1072" spans="1:10" ht="15" thickBot="1" x14ac:dyDescent="0.35">
      <c r="A1072" s="141"/>
      <c r="B1072" s="141"/>
      <c r="C1072" s="141"/>
      <c r="D1072" s="141"/>
      <c r="E1072" s="141"/>
      <c r="F1072" s="141"/>
      <c r="G1072" s="141"/>
      <c r="H1072" s="141"/>
      <c r="I1072" s="141"/>
      <c r="J1072" s="141"/>
    </row>
    <row r="1073" spans="1:10" ht="15" thickBot="1" x14ac:dyDescent="0.35">
      <c r="A1073" s="141"/>
      <c r="B1073" s="141"/>
      <c r="C1073" s="141"/>
      <c r="D1073" s="141"/>
      <c r="E1073" s="141"/>
      <c r="F1073" s="141"/>
      <c r="G1073" s="141"/>
      <c r="H1073" s="141"/>
      <c r="I1073" s="141"/>
      <c r="J1073" s="141"/>
    </row>
    <row r="1074" spans="1:10" ht="15" thickBot="1" x14ac:dyDescent="0.35">
      <c r="A1074" s="141"/>
      <c r="B1074" s="141"/>
      <c r="C1074" s="141"/>
      <c r="D1074" s="141"/>
      <c r="E1074" s="141"/>
      <c r="F1074" s="141"/>
      <c r="G1074" s="141"/>
      <c r="H1074" s="141"/>
      <c r="I1074" s="141"/>
      <c r="J1074" s="141"/>
    </row>
    <row r="1075" spans="1:10" ht="15" thickBot="1" x14ac:dyDescent="0.35">
      <c r="A1075" s="141"/>
      <c r="B1075" s="141"/>
      <c r="C1075" s="141"/>
      <c r="D1075" s="141"/>
      <c r="E1075" s="141"/>
      <c r="F1075" s="141"/>
      <c r="G1075" s="141"/>
      <c r="H1075" s="141"/>
      <c r="I1075" s="141"/>
      <c r="J1075" s="141"/>
    </row>
    <row r="1076" spans="1:10" ht="15" thickBot="1" x14ac:dyDescent="0.35">
      <c r="A1076" s="141"/>
      <c r="B1076" s="141"/>
      <c r="C1076" s="141"/>
      <c r="D1076" s="141"/>
      <c r="E1076" s="141"/>
      <c r="F1076" s="141"/>
      <c r="G1076" s="141"/>
      <c r="H1076" s="141"/>
      <c r="I1076" s="141"/>
      <c r="J1076" s="141"/>
    </row>
    <row r="1077" spans="1:10" ht="15" thickBot="1" x14ac:dyDescent="0.35">
      <c r="A1077" s="141"/>
      <c r="B1077" s="141"/>
      <c r="C1077" s="141"/>
      <c r="D1077" s="141"/>
      <c r="E1077" s="141"/>
      <c r="F1077" s="141"/>
      <c r="G1077" s="141"/>
      <c r="H1077" s="141"/>
      <c r="I1077" s="141"/>
      <c r="J1077" s="141"/>
    </row>
    <row r="1078" spans="1:10" ht="15" thickBot="1" x14ac:dyDescent="0.35">
      <c r="A1078" s="141"/>
      <c r="B1078" s="141"/>
      <c r="C1078" s="141"/>
      <c r="D1078" s="141"/>
      <c r="E1078" s="141"/>
      <c r="F1078" s="141"/>
      <c r="G1078" s="141"/>
      <c r="H1078" s="141"/>
      <c r="I1078" s="141"/>
      <c r="J1078" s="141"/>
    </row>
    <row r="1079" spans="1:10" ht="15" thickBot="1" x14ac:dyDescent="0.35">
      <c r="A1079" s="141"/>
      <c r="B1079" s="141"/>
      <c r="C1079" s="141"/>
      <c r="D1079" s="141"/>
      <c r="E1079" s="141"/>
      <c r="F1079" s="141"/>
      <c r="G1079" s="141"/>
      <c r="H1079" s="141"/>
      <c r="I1079" s="141"/>
      <c r="J1079" s="141"/>
    </row>
    <row r="1080" spans="1:10" ht="15" thickBot="1" x14ac:dyDescent="0.35">
      <c r="A1080" s="141"/>
      <c r="B1080" s="141"/>
      <c r="C1080" s="141"/>
      <c r="D1080" s="141"/>
      <c r="E1080" s="141"/>
      <c r="F1080" s="141"/>
      <c r="G1080" s="141"/>
      <c r="H1080" s="141"/>
      <c r="I1080" s="141"/>
      <c r="J1080" s="141"/>
    </row>
    <row r="1081" spans="1:10" ht="15" thickBot="1" x14ac:dyDescent="0.35">
      <c r="A1081" s="141"/>
      <c r="B1081" s="141"/>
      <c r="C1081" s="141"/>
      <c r="D1081" s="141"/>
      <c r="E1081" s="141"/>
      <c r="F1081" s="141"/>
      <c r="G1081" s="141"/>
      <c r="H1081" s="141"/>
      <c r="I1081" s="141"/>
      <c r="J1081" s="141"/>
    </row>
    <row r="1082" spans="1:10" ht="15" thickBot="1" x14ac:dyDescent="0.35">
      <c r="A1082" s="141"/>
      <c r="B1082" s="141"/>
      <c r="C1082" s="141"/>
      <c r="D1082" s="141"/>
      <c r="E1082" s="141"/>
      <c r="F1082" s="141"/>
      <c r="G1082" s="141"/>
      <c r="H1082" s="141"/>
      <c r="I1082" s="141"/>
      <c r="J1082" s="141"/>
    </row>
    <row r="1083" spans="1:10" ht="15" thickBot="1" x14ac:dyDescent="0.35">
      <c r="A1083" s="141"/>
      <c r="B1083" s="141"/>
      <c r="C1083" s="141"/>
      <c r="D1083" s="141"/>
      <c r="E1083" s="141"/>
      <c r="F1083" s="141"/>
      <c r="G1083" s="141"/>
      <c r="H1083" s="141"/>
      <c r="I1083" s="141"/>
      <c r="J1083" s="141"/>
    </row>
    <row r="1084" spans="1:10" ht="15" thickBot="1" x14ac:dyDescent="0.35">
      <c r="A1084" s="141"/>
      <c r="B1084" s="141"/>
      <c r="C1084" s="141"/>
      <c r="D1084" s="141"/>
      <c r="E1084" s="141"/>
      <c r="F1084" s="141"/>
      <c r="G1084" s="141"/>
      <c r="H1084" s="141"/>
      <c r="I1084" s="141"/>
      <c r="J1084" s="141"/>
    </row>
    <row r="1085" spans="1:10" ht="15" thickBot="1" x14ac:dyDescent="0.35">
      <c r="A1085" s="141"/>
      <c r="B1085" s="141"/>
      <c r="C1085" s="141"/>
      <c r="D1085" s="141"/>
      <c r="E1085" s="141"/>
      <c r="F1085" s="141"/>
      <c r="G1085" s="141"/>
      <c r="H1085" s="141"/>
      <c r="I1085" s="141"/>
      <c r="J1085" s="141"/>
    </row>
    <row r="1086" spans="1:10" ht="15" thickBot="1" x14ac:dyDescent="0.35">
      <c r="A1086" s="141"/>
      <c r="B1086" s="141"/>
      <c r="C1086" s="141"/>
      <c r="D1086" s="141"/>
      <c r="E1086" s="141"/>
      <c r="F1086" s="141"/>
      <c r="G1086" s="141"/>
      <c r="H1086" s="141"/>
      <c r="I1086" s="141"/>
      <c r="J1086" s="141"/>
    </row>
    <row r="1087" spans="1:10" ht="15" thickBot="1" x14ac:dyDescent="0.35">
      <c r="A1087" s="141"/>
      <c r="B1087" s="141"/>
      <c r="C1087" s="141"/>
      <c r="D1087" s="141"/>
      <c r="E1087" s="141"/>
      <c r="F1087" s="141"/>
      <c r="G1087" s="141"/>
      <c r="H1087" s="141"/>
      <c r="I1087" s="141"/>
      <c r="J1087" s="141"/>
    </row>
    <row r="1088" spans="1:10" ht="15" thickBot="1" x14ac:dyDescent="0.35">
      <c r="A1088" s="141"/>
      <c r="B1088" s="141"/>
      <c r="C1088" s="141"/>
      <c r="D1088" s="141"/>
      <c r="E1088" s="141"/>
      <c r="F1088" s="141"/>
      <c r="G1088" s="141"/>
      <c r="H1088" s="141"/>
      <c r="I1088" s="141"/>
      <c r="J1088" s="141"/>
    </row>
    <row r="1089" spans="1:10" ht="15" thickBot="1" x14ac:dyDescent="0.35">
      <c r="A1089" s="141"/>
      <c r="B1089" s="141"/>
      <c r="C1089" s="141"/>
      <c r="D1089" s="141"/>
      <c r="E1089" s="141"/>
      <c r="F1089" s="141"/>
      <c r="G1089" s="141"/>
      <c r="H1089" s="141"/>
      <c r="I1089" s="141"/>
      <c r="J1089" s="141"/>
    </row>
    <row r="1090" spans="1:10" ht="15" thickBot="1" x14ac:dyDescent="0.35">
      <c r="A1090" s="141"/>
      <c r="B1090" s="141"/>
      <c r="C1090" s="141"/>
      <c r="D1090" s="141"/>
      <c r="E1090" s="141"/>
      <c r="F1090" s="141"/>
      <c r="G1090" s="141"/>
      <c r="H1090" s="141"/>
      <c r="I1090" s="141"/>
      <c r="J1090" s="141"/>
    </row>
    <row r="1091" spans="1:10" ht="15" thickBot="1" x14ac:dyDescent="0.35">
      <c r="A1091" s="141"/>
      <c r="B1091" s="141"/>
      <c r="C1091" s="141"/>
      <c r="D1091" s="141"/>
      <c r="E1091" s="141"/>
      <c r="F1091" s="141"/>
      <c r="G1091" s="141"/>
      <c r="H1091" s="141"/>
      <c r="I1091" s="141"/>
      <c r="J1091" s="141"/>
    </row>
    <row r="1092" spans="1:10" ht="15" thickBot="1" x14ac:dyDescent="0.35">
      <c r="A1092" s="141"/>
      <c r="B1092" s="141"/>
      <c r="C1092" s="141"/>
      <c r="D1092" s="141"/>
      <c r="E1092" s="141"/>
      <c r="F1092" s="141"/>
      <c r="G1092" s="141"/>
      <c r="H1092" s="141"/>
      <c r="I1092" s="141"/>
      <c r="J1092" s="141"/>
    </row>
    <row r="1093" spans="1:10" ht="15" thickBot="1" x14ac:dyDescent="0.35">
      <c r="A1093" s="141"/>
      <c r="B1093" s="141"/>
      <c r="C1093" s="141"/>
      <c r="D1093" s="141"/>
      <c r="E1093" s="141"/>
      <c r="F1093" s="141"/>
      <c r="G1093" s="141"/>
      <c r="H1093" s="141"/>
      <c r="I1093" s="141"/>
      <c r="J1093" s="141"/>
    </row>
    <row r="1094" spans="1:10" ht="15" thickBot="1" x14ac:dyDescent="0.35">
      <c r="A1094" s="141"/>
      <c r="B1094" s="141"/>
      <c r="C1094" s="141"/>
      <c r="D1094" s="141"/>
      <c r="E1094" s="141"/>
      <c r="F1094" s="141"/>
      <c r="G1094" s="141"/>
      <c r="H1094" s="141"/>
      <c r="I1094" s="141"/>
      <c r="J1094" s="141"/>
    </row>
    <row r="1095" spans="1:10" ht="15" thickBot="1" x14ac:dyDescent="0.35">
      <c r="A1095" s="141"/>
      <c r="B1095" s="141"/>
      <c r="C1095" s="141"/>
      <c r="D1095" s="141"/>
      <c r="E1095" s="141"/>
      <c r="F1095" s="141"/>
      <c r="G1095" s="141"/>
      <c r="H1095" s="141"/>
      <c r="I1095" s="141"/>
      <c r="J1095" s="141"/>
    </row>
    <row r="1096" spans="1:10" ht="15" thickBot="1" x14ac:dyDescent="0.35">
      <c r="A1096" s="141"/>
      <c r="B1096" s="141"/>
      <c r="C1096" s="141"/>
      <c r="D1096" s="141"/>
      <c r="E1096" s="141"/>
      <c r="F1096" s="141"/>
      <c r="G1096" s="141"/>
      <c r="H1096" s="141"/>
      <c r="I1096" s="141"/>
      <c r="J1096" s="141"/>
    </row>
    <row r="1097" spans="1:10" ht="15" thickBot="1" x14ac:dyDescent="0.35">
      <c r="A1097" s="141"/>
      <c r="B1097" s="141"/>
      <c r="C1097" s="141"/>
      <c r="D1097" s="141"/>
      <c r="E1097" s="141"/>
      <c r="F1097" s="141"/>
      <c r="G1097" s="141"/>
      <c r="H1097" s="141"/>
      <c r="I1097" s="141"/>
      <c r="J1097" s="141"/>
    </row>
    <row r="1098" spans="1:10" ht="15" thickBot="1" x14ac:dyDescent="0.35">
      <c r="A1098" s="141"/>
      <c r="B1098" s="141"/>
      <c r="C1098" s="141"/>
      <c r="D1098" s="141"/>
      <c r="E1098" s="141"/>
      <c r="F1098" s="141"/>
      <c r="G1098" s="141"/>
      <c r="H1098" s="141"/>
      <c r="I1098" s="141"/>
      <c r="J1098" s="141"/>
    </row>
    <row r="1099" spans="1:10" ht="15" thickBot="1" x14ac:dyDescent="0.35">
      <c r="A1099" s="141"/>
      <c r="B1099" s="141"/>
      <c r="C1099" s="141"/>
      <c r="D1099" s="141"/>
      <c r="E1099" s="141"/>
      <c r="F1099" s="141"/>
      <c r="G1099" s="141"/>
      <c r="H1099" s="141"/>
      <c r="I1099" s="141"/>
      <c r="J1099" s="141"/>
    </row>
    <row r="1100" spans="1:10" ht="15" thickBot="1" x14ac:dyDescent="0.35">
      <c r="A1100" s="141"/>
      <c r="B1100" s="141"/>
      <c r="C1100" s="141"/>
      <c r="D1100" s="141"/>
      <c r="E1100" s="141"/>
      <c r="F1100" s="141"/>
      <c r="G1100" s="141"/>
      <c r="H1100" s="141"/>
      <c r="I1100" s="141"/>
      <c r="J1100" s="141"/>
    </row>
    <row r="1101" spans="1:10" ht="15" thickBot="1" x14ac:dyDescent="0.35">
      <c r="A1101" s="141"/>
      <c r="B1101" s="141"/>
      <c r="C1101" s="141"/>
      <c r="D1101" s="141"/>
      <c r="E1101" s="141"/>
      <c r="F1101" s="141"/>
      <c r="G1101" s="141"/>
      <c r="H1101" s="141"/>
      <c r="I1101" s="141"/>
      <c r="J1101" s="141"/>
    </row>
    <row r="1102" spans="1:10" ht="15" thickBot="1" x14ac:dyDescent="0.35">
      <c r="A1102" s="141"/>
      <c r="B1102" s="141"/>
      <c r="C1102" s="141"/>
      <c r="D1102" s="141"/>
      <c r="E1102" s="141"/>
      <c r="F1102" s="141"/>
      <c r="G1102" s="141"/>
      <c r="H1102" s="141"/>
      <c r="I1102" s="141"/>
      <c r="J1102" s="141"/>
    </row>
    <row r="1103" spans="1:10" ht="15" thickBot="1" x14ac:dyDescent="0.35">
      <c r="A1103" s="141"/>
      <c r="B1103" s="141"/>
      <c r="C1103" s="141"/>
      <c r="D1103" s="141"/>
      <c r="E1103" s="141"/>
      <c r="F1103" s="141"/>
      <c r="G1103" s="141"/>
      <c r="H1103" s="141"/>
      <c r="I1103" s="141"/>
      <c r="J1103" s="141"/>
    </row>
    <row r="1104" spans="1:10" ht="15" thickBot="1" x14ac:dyDescent="0.35">
      <c r="A1104" s="141"/>
      <c r="B1104" s="141"/>
      <c r="C1104" s="141"/>
      <c r="D1104" s="141"/>
      <c r="E1104" s="141"/>
      <c r="F1104" s="141"/>
      <c r="G1104" s="141"/>
      <c r="H1104" s="141"/>
      <c r="I1104" s="141"/>
      <c r="J1104" s="141"/>
    </row>
    <row r="1105" spans="1:10" ht="15" thickBot="1" x14ac:dyDescent="0.35">
      <c r="A1105" s="141"/>
      <c r="B1105" s="141"/>
      <c r="C1105" s="141"/>
      <c r="D1105" s="141"/>
      <c r="E1105" s="141"/>
      <c r="F1105" s="141"/>
      <c r="G1105" s="141"/>
      <c r="H1105" s="141"/>
      <c r="I1105" s="141"/>
      <c r="J1105" s="141"/>
    </row>
    <row r="1106" spans="1:10" ht="15" thickBot="1" x14ac:dyDescent="0.35">
      <c r="A1106" s="141"/>
      <c r="B1106" s="141"/>
      <c r="C1106" s="141"/>
      <c r="D1106" s="141"/>
      <c r="E1106" s="141"/>
      <c r="F1106" s="141"/>
      <c r="G1106" s="141"/>
      <c r="H1106" s="141"/>
      <c r="I1106" s="141"/>
      <c r="J1106" s="141"/>
    </row>
    <row r="1107" spans="1:10" ht="15" thickBot="1" x14ac:dyDescent="0.35">
      <c r="A1107" s="141"/>
      <c r="B1107" s="141"/>
      <c r="C1107" s="141"/>
      <c r="D1107" s="141"/>
      <c r="E1107" s="141"/>
      <c r="F1107" s="141"/>
      <c r="G1107" s="141"/>
      <c r="H1107" s="141"/>
      <c r="I1107" s="141"/>
      <c r="J1107" s="141"/>
    </row>
    <row r="1108" spans="1:10" ht="15" thickBot="1" x14ac:dyDescent="0.35">
      <c r="A1108" s="141"/>
      <c r="B1108" s="141"/>
      <c r="C1108" s="141"/>
      <c r="D1108" s="141"/>
      <c r="E1108" s="141"/>
      <c r="F1108" s="141"/>
      <c r="G1108" s="141"/>
      <c r="H1108" s="141"/>
      <c r="I1108" s="141"/>
      <c r="J1108" s="141"/>
    </row>
    <row r="1109" spans="1:10" ht="15" thickBot="1" x14ac:dyDescent="0.35">
      <c r="A1109" s="141"/>
      <c r="B1109" s="141"/>
      <c r="C1109" s="141"/>
      <c r="D1109" s="141"/>
      <c r="E1109" s="141"/>
      <c r="F1109" s="141"/>
      <c r="G1109" s="141"/>
      <c r="H1109" s="141"/>
      <c r="I1109" s="141"/>
      <c r="J1109" s="141"/>
    </row>
    <row r="1110" spans="1:10" ht="15" thickBot="1" x14ac:dyDescent="0.35">
      <c r="A1110" s="141"/>
      <c r="B1110" s="141"/>
      <c r="C1110" s="141"/>
      <c r="D1110" s="141"/>
      <c r="E1110" s="141"/>
      <c r="F1110" s="141"/>
      <c r="G1110" s="141"/>
      <c r="H1110" s="141"/>
      <c r="I1110" s="141"/>
      <c r="J1110" s="141"/>
    </row>
    <row r="1111" spans="1:10" ht="15" thickBot="1" x14ac:dyDescent="0.35">
      <c r="A1111" s="141"/>
      <c r="B1111" s="141"/>
      <c r="C1111" s="141"/>
      <c r="D1111" s="141"/>
      <c r="E1111" s="141"/>
      <c r="F1111" s="141"/>
      <c r="G1111" s="141"/>
      <c r="H1111" s="141"/>
      <c r="I1111" s="141"/>
      <c r="J1111" s="141"/>
    </row>
    <row r="1112" spans="1:10" ht="15" thickBot="1" x14ac:dyDescent="0.35">
      <c r="A1112" s="141"/>
      <c r="B1112" s="141"/>
      <c r="C1112" s="141"/>
      <c r="D1112" s="141"/>
      <c r="E1112" s="141"/>
      <c r="F1112" s="141"/>
      <c r="G1112" s="141"/>
      <c r="H1112" s="141"/>
      <c r="I1112" s="141"/>
      <c r="J1112" s="141"/>
    </row>
    <row r="1113" spans="1:10" ht="15" thickBot="1" x14ac:dyDescent="0.35">
      <c r="A1113" s="141"/>
      <c r="B1113" s="141"/>
      <c r="C1113" s="141"/>
      <c r="D1113" s="141"/>
      <c r="E1113" s="141"/>
      <c r="F1113" s="141"/>
      <c r="G1113" s="141"/>
      <c r="H1113" s="141"/>
      <c r="I1113" s="141"/>
      <c r="J1113" s="141"/>
    </row>
    <row r="1114" spans="1:10" ht="15" thickBot="1" x14ac:dyDescent="0.35">
      <c r="A1114" s="141"/>
      <c r="B1114" s="141"/>
      <c r="C1114" s="141"/>
      <c r="D1114" s="141"/>
      <c r="E1114" s="141"/>
      <c r="F1114" s="141"/>
      <c r="G1114" s="141"/>
      <c r="H1114" s="141"/>
      <c r="I1114" s="141"/>
      <c r="J1114" s="141"/>
    </row>
    <row r="1115" spans="1:10" ht="15" thickBot="1" x14ac:dyDescent="0.35">
      <c r="A1115" s="141"/>
      <c r="B1115" s="141"/>
      <c r="C1115" s="141"/>
      <c r="D1115" s="141"/>
      <c r="E1115" s="141"/>
      <c r="F1115" s="141"/>
      <c r="G1115" s="141"/>
      <c r="H1115" s="141"/>
      <c r="I1115" s="141"/>
      <c r="J1115" s="141"/>
    </row>
    <row r="1116" spans="1:10" ht="15" thickBot="1" x14ac:dyDescent="0.35">
      <c r="A1116" s="141"/>
      <c r="B1116" s="141"/>
      <c r="C1116" s="141"/>
      <c r="D1116" s="141"/>
      <c r="E1116" s="141"/>
      <c r="F1116" s="141"/>
      <c r="G1116" s="141"/>
      <c r="H1116" s="141"/>
      <c r="I1116" s="141"/>
      <c r="J1116" s="141"/>
    </row>
    <row r="1117" spans="1:10" ht="15" thickBot="1" x14ac:dyDescent="0.35">
      <c r="A1117" s="141"/>
      <c r="B1117" s="141"/>
      <c r="C1117" s="141"/>
      <c r="D1117" s="141"/>
      <c r="E1117" s="141"/>
      <c r="F1117" s="141"/>
      <c r="G1117" s="141"/>
      <c r="H1117" s="141"/>
      <c r="I1117" s="141"/>
      <c r="J1117" s="141"/>
    </row>
    <row r="1118" spans="1:10" ht="15" thickBot="1" x14ac:dyDescent="0.35">
      <c r="A1118" s="141"/>
      <c r="B1118" s="141"/>
      <c r="C1118" s="141"/>
      <c r="D1118" s="141"/>
      <c r="E1118" s="141"/>
      <c r="F1118" s="141"/>
      <c r="G1118" s="141"/>
      <c r="H1118" s="141"/>
      <c r="I1118" s="141"/>
      <c r="J1118" s="141"/>
    </row>
    <row r="1119" spans="1:10" ht="15" thickBot="1" x14ac:dyDescent="0.35">
      <c r="A1119" s="141"/>
      <c r="B1119" s="141"/>
      <c r="C1119" s="141"/>
      <c r="D1119" s="141"/>
      <c r="E1119" s="141"/>
      <c r="F1119" s="141"/>
      <c r="G1119" s="141"/>
      <c r="H1119" s="141"/>
      <c r="I1119" s="141"/>
      <c r="J1119" s="141"/>
    </row>
    <row r="1120" spans="1:10" ht="15" thickBot="1" x14ac:dyDescent="0.35">
      <c r="A1120" s="141"/>
      <c r="B1120" s="141"/>
      <c r="C1120" s="141"/>
      <c r="D1120" s="141"/>
      <c r="E1120" s="141"/>
      <c r="F1120" s="141"/>
      <c r="G1120" s="141"/>
      <c r="H1120" s="141"/>
      <c r="I1120" s="141"/>
      <c r="J1120" s="141"/>
    </row>
    <row r="1121" spans="1:10" ht="15" thickBot="1" x14ac:dyDescent="0.35">
      <c r="A1121" s="141"/>
      <c r="B1121" s="141"/>
      <c r="C1121" s="141"/>
      <c r="D1121" s="141"/>
      <c r="E1121" s="141"/>
      <c r="F1121" s="141"/>
      <c r="G1121" s="141"/>
      <c r="H1121" s="141"/>
      <c r="I1121" s="141"/>
      <c r="J1121" s="141"/>
    </row>
    <row r="1122" spans="1:10" ht="15" thickBot="1" x14ac:dyDescent="0.35">
      <c r="A1122" s="141"/>
      <c r="B1122" s="141"/>
      <c r="C1122" s="141"/>
      <c r="D1122" s="141"/>
      <c r="E1122" s="141"/>
      <c r="F1122" s="141"/>
      <c r="G1122" s="141"/>
      <c r="H1122" s="141"/>
      <c r="I1122" s="141"/>
      <c r="J1122" s="141"/>
    </row>
    <row r="1123" spans="1:10" ht="15" thickBot="1" x14ac:dyDescent="0.35">
      <c r="A1123" s="141"/>
      <c r="B1123" s="141"/>
      <c r="C1123" s="141"/>
      <c r="D1123" s="141"/>
      <c r="E1123" s="141"/>
      <c r="F1123" s="141"/>
      <c r="G1123" s="141"/>
      <c r="H1123" s="141"/>
      <c r="I1123" s="141"/>
      <c r="J1123" s="141"/>
    </row>
    <row r="1124" spans="1:10" ht="15" thickBot="1" x14ac:dyDescent="0.35">
      <c r="A1124" s="141"/>
      <c r="B1124" s="141"/>
      <c r="C1124" s="141"/>
      <c r="D1124" s="141"/>
      <c r="E1124" s="141"/>
      <c r="F1124" s="141"/>
      <c r="G1124" s="141"/>
      <c r="H1124" s="141"/>
      <c r="I1124" s="141"/>
      <c r="J1124" s="141"/>
    </row>
    <row r="1125" spans="1:10" ht="15" thickBot="1" x14ac:dyDescent="0.35">
      <c r="A1125" s="141"/>
      <c r="B1125" s="141"/>
      <c r="C1125" s="141"/>
      <c r="D1125" s="141"/>
      <c r="E1125" s="141"/>
      <c r="F1125" s="141"/>
      <c r="G1125" s="141"/>
      <c r="H1125" s="141"/>
      <c r="I1125" s="141"/>
      <c r="J1125" s="141"/>
    </row>
    <row r="1126" spans="1:10" ht="15" thickBot="1" x14ac:dyDescent="0.35">
      <c r="A1126" s="141"/>
      <c r="B1126" s="141"/>
      <c r="C1126" s="141"/>
      <c r="D1126" s="141"/>
      <c r="E1126" s="141"/>
      <c r="F1126" s="141"/>
      <c r="G1126" s="141"/>
      <c r="H1126" s="141"/>
      <c r="I1126" s="141"/>
      <c r="J1126" s="141"/>
    </row>
    <row r="1127" spans="1:10" ht="15" thickBot="1" x14ac:dyDescent="0.35">
      <c r="A1127" s="141"/>
      <c r="B1127" s="141"/>
      <c r="C1127" s="141"/>
      <c r="D1127" s="141"/>
      <c r="E1127" s="141"/>
      <c r="F1127" s="141"/>
      <c r="G1127" s="141"/>
      <c r="H1127" s="141"/>
      <c r="I1127" s="141"/>
      <c r="J1127" s="141"/>
    </row>
    <row r="1128" spans="1:10" ht="15" thickBot="1" x14ac:dyDescent="0.35">
      <c r="A1128" s="141"/>
      <c r="B1128" s="141"/>
      <c r="C1128" s="141"/>
      <c r="D1128" s="141"/>
      <c r="E1128" s="141"/>
      <c r="F1128" s="141"/>
      <c r="G1128" s="141"/>
      <c r="H1128" s="141"/>
      <c r="I1128" s="141"/>
      <c r="J1128" s="141"/>
    </row>
    <row r="1129" spans="1:10" ht="15" thickBot="1" x14ac:dyDescent="0.35">
      <c r="A1129" s="141"/>
      <c r="B1129" s="141"/>
      <c r="C1129" s="141"/>
      <c r="D1129" s="141"/>
      <c r="E1129" s="141"/>
      <c r="F1129" s="141"/>
      <c r="G1129" s="141"/>
      <c r="H1129" s="141"/>
      <c r="I1129" s="141"/>
      <c r="J1129" s="141"/>
    </row>
    <row r="1130" spans="1:10" ht="15" thickBot="1" x14ac:dyDescent="0.35">
      <c r="A1130" s="141"/>
      <c r="B1130" s="141"/>
      <c r="C1130" s="141"/>
      <c r="D1130" s="141"/>
      <c r="E1130" s="141"/>
      <c r="F1130" s="141"/>
      <c r="G1130" s="141"/>
      <c r="H1130" s="141"/>
      <c r="I1130" s="141"/>
      <c r="J1130" s="141"/>
    </row>
    <row r="1131" spans="1:10" ht="15" thickBot="1" x14ac:dyDescent="0.35">
      <c r="A1131" s="141"/>
      <c r="B1131" s="141"/>
      <c r="C1131" s="141"/>
      <c r="D1131" s="141"/>
      <c r="E1131" s="141"/>
      <c r="F1131" s="141"/>
      <c r="G1131" s="141"/>
      <c r="H1131" s="141"/>
      <c r="I1131" s="141"/>
      <c r="J1131" s="141"/>
    </row>
    <row r="1132" spans="1:10" ht="15" thickBot="1" x14ac:dyDescent="0.35">
      <c r="A1132" s="141"/>
      <c r="B1132" s="141"/>
      <c r="C1132" s="141"/>
      <c r="D1132" s="141"/>
      <c r="E1132" s="141"/>
      <c r="F1132" s="141"/>
      <c r="G1132" s="141"/>
      <c r="H1132" s="141"/>
      <c r="I1132" s="141"/>
      <c r="J1132" s="141"/>
    </row>
    <row r="1133" spans="1:10" ht="15" thickBot="1" x14ac:dyDescent="0.35">
      <c r="A1133" s="141"/>
      <c r="B1133" s="141"/>
      <c r="C1133" s="141"/>
      <c r="D1133" s="141"/>
      <c r="E1133" s="141"/>
      <c r="F1133" s="141"/>
      <c r="G1133" s="141"/>
      <c r="H1133" s="141"/>
      <c r="I1133" s="141"/>
      <c r="J1133" s="141"/>
    </row>
    <row r="1134" spans="1:10" ht="15" thickBot="1" x14ac:dyDescent="0.35">
      <c r="A1134" s="141"/>
      <c r="B1134" s="141"/>
      <c r="C1134" s="141"/>
      <c r="D1134" s="141"/>
      <c r="E1134" s="141"/>
      <c r="F1134" s="141"/>
      <c r="G1134" s="141"/>
      <c r="H1134" s="141"/>
      <c r="I1134" s="141"/>
      <c r="J1134" s="141"/>
    </row>
    <row r="1135" spans="1:10" ht="15" thickBot="1" x14ac:dyDescent="0.35">
      <c r="A1135" s="141"/>
      <c r="B1135" s="141"/>
      <c r="C1135" s="141"/>
      <c r="D1135" s="141"/>
      <c r="E1135" s="141"/>
      <c r="F1135" s="141"/>
      <c r="G1135" s="141"/>
      <c r="H1135" s="141"/>
      <c r="I1135" s="141"/>
      <c r="J1135" s="141"/>
    </row>
    <row r="1136" spans="1:10" ht="15" thickBot="1" x14ac:dyDescent="0.35">
      <c r="A1136" s="141"/>
      <c r="B1136" s="141"/>
      <c r="C1136" s="141"/>
      <c r="D1136" s="141"/>
      <c r="E1136" s="141"/>
      <c r="F1136" s="141"/>
      <c r="G1136" s="141"/>
      <c r="H1136" s="141"/>
      <c r="I1136" s="141"/>
      <c r="J1136" s="141"/>
    </row>
    <row r="1137" spans="1:10" ht="15" thickBot="1" x14ac:dyDescent="0.35">
      <c r="A1137" s="141"/>
      <c r="B1137" s="141"/>
      <c r="C1137" s="141"/>
      <c r="D1137" s="141"/>
      <c r="E1137" s="141"/>
      <c r="F1137" s="141"/>
      <c r="G1137" s="141"/>
      <c r="H1137" s="141"/>
      <c r="I1137" s="141"/>
      <c r="J1137" s="141"/>
    </row>
    <row r="1138" spans="1:10" ht="15" thickBot="1" x14ac:dyDescent="0.35">
      <c r="A1138" s="141"/>
      <c r="B1138" s="141"/>
      <c r="C1138" s="141"/>
      <c r="D1138" s="141"/>
      <c r="E1138" s="141"/>
      <c r="F1138" s="141"/>
      <c r="G1138" s="141"/>
      <c r="H1138" s="141"/>
      <c r="I1138" s="141"/>
      <c r="J1138" s="141"/>
    </row>
    <row r="1139" spans="1:10" ht="15" thickBot="1" x14ac:dyDescent="0.35">
      <c r="A1139" s="141"/>
      <c r="B1139" s="141"/>
      <c r="C1139" s="141"/>
      <c r="D1139" s="141"/>
      <c r="E1139" s="141"/>
      <c r="F1139" s="141"/>
      <c r="G1139" s="141"/>
      <c r="H1139" s="141"/>
      <c r="I1139" s="141"/>
      <c r="J1139" s="141"/>
    </row>
    <row r="1140" spans="1:10" ht="15" thickBot="1" x14ac:dyDescent="0.35">
      <c r="A1140" s="141"/>
      <c r="B1140" s="141"/>
      <c r="C1140" s="141"/>
      <c r="D1140" s="141"/>
      <c r="E1140" s="141"/>
      <c r="F1140" s="141"/>
      <c r="G1140" s="141"/>
      <c r="H1140" s="141"/>
      <c r="I1140" s="141"/>
      <c r="J1140" s="141"/>
    </row>
    <row r="1141" spans="1:10" ht="15" thickBot="1" x14ac:dyDescent="0.35">
      <c r="A1141" s="141"/>
      <c r="B1141" s="141"/>
      <c r="C1141" s="141"/>
      <c r="D1141" s="141"/>
      <c r="E1141" s="141"/>
      <c r="F1141" s="141"/>
      <c r="G1141" s="141"/>
      <c r="H1141" s="141"/>
      <c r="I1141" s="141"/>
      <c r="J1141" s="141"/>
    </row>
    <row r="1142" spans="1:10" ht="15" thickBot="1" x14ac:dyDescent="0.35">
      <c r="A1142" s="141"/>
      <c r="B1142" s="141"/>
      <c r="C1142" s="141"/>
      <c r="D1142" s="141"/>
      <c r="E1142" s="141"/>
      <c r="F1142" s="141"/>
      <c r="G1142" s="141"/>
      <c r="H1142" s="141"/>
      <c r="I1142" s="141"/>
      <c r="J1142" s="141"/>
    </row>
    <row r="1143" spans="1:10" ht="15" thickBot="1" x14ac:dyDescent="0.35">
      <c r="A1143" s="141"/>
      <c r="B1143" s="141"/>
      <c r="C1143" s="141"/>
      <c r="D1143" s="141"/>
      <c r="E1143" s="141"/>
      <c r="F1143" s="141"/>
      <c r="G1143" s="141"/>
      <c r="H1143" s="141"/>
      <c r="I1143" s="141"/>
      <c r="J1143" s="141"/>
    </row>
    <row r="1144" spans="1:10" ht="15" thickBot="1" x14ac:dyDescent="0.35">
      <c r="A1144" s="141"/>
      <c r="B1144" s="141"/>
      <c r="C1144" s="141"/>
      <c r="D1144" s="141"/>
      <c r="E1144" s="141"/>
      <c r="F1144" s="141"/>
      <c r="G1144" s="141"/>
      <c r="H1144" s="141"/>
      <c r="I1144" s="141"/>
      <c r="J1144" s="141"/>
    </row>
    <row r="1145" spans="1:10" ht="15" thickBot="1" x14ac:dyDescent="0.35">
      <c r="A1145" s="141"/>
      <c r="B1145" s="141"/>
      <c r="C1145" s="141"/>
      <c r="D1145" s="141"/>
      <c r="E1145" s="141"/>
      <c r="F1145" s="141"/>
      <c r="G1145" s="141"/>
      <c r="H1145" s="141"/>
      <c r="I1145" s="141"/>
      <c r="J1145" s="141"/>
    </row>
    <row r="1146" spans="1:10" ht="15" thickBot="1" x14ac:dyDescent="0.35">
      <c r="A1146" s="141"/>
      <c r="B1146" s="141"/>
      <c r="C1146" s="141"/>
      <c r="D1146" s="141"/>
      <c r="E1146" s="141"/>
      <c r="F1146" s="141"/>
      <c r="G1146" s="141"/>
      <c r="H1146" s="141"/>
      <c r="I1146" s="141"/>
      <c r="J1146" s="141"/>
    </row>
    <row r="1147" spans="1:10" ht="15" thickBot="1" x14ac:dyDescent="0.35">
      <c r="A1147" s="141"/>
      <c r="B1147" s="141"/>
      <c r="C1147" s="141"/>
      <c r="D1147" s="141"/>
      <c r="E1147" s="141"/>
      <c r="F1147" s="141"/>
      <c r="G1147" s="141"/>
      <c r="H1147" s="141"/>
      <c r="I1147" s="141"/>
      <c r="J1147" s="141"/>
    </row>
    <row r="1148" spans="1:10" ht="15" thickBot="1" x14ac:dyDescent="0.35">
      <c r="A1148" s="141"/>
      <c r="B1148" s="141"/>
      <c r="C1148" s="141"/>
      <c r="D1148" s="141"/>
      <c r="E1148" s="141"/>
      <c r="F1148" s="141"/>
      <c r="G1148" s="141"/>
      <c r="H1148" s="141"/>
      <c r="I1148" s="141"/>
      <c r="J1148" s="141"/>
    </row>
    <row r="1149" spans="1:10" ht="15" thickBot="1" x14ac:dyDescent="0.35">
      <c r="A1149" s="141"/>
      <c r="B1149" s="141"/>
      <c r="C1149" s="141"/>
      <c r="D1149" s="141"/>
      <c r="E1149" s="141"/>
      <c r="F1149" s="141"/>
      <c r="G1149" s="141"/>
      <c r="H1149" s="141"/>
      <c r="I1149" s="141"/>
      <c r="J1149" s="141"/>
    </row>
    <row r="1150" spans="1:10" ht="15" thickBot="1" x14ac:dyDescent="0.35">
      <c r="A1150" s="141"/>
      <c r="B1150" s="141"/>
      <c r="C1150" s="141"/>
      <c r="D1150" s="141"/>
      <c r="E1150" s="141"/>
      <c r="F1150" s="141"/>
      <c r="G1150" s="141"/>
      <c r="H1150" s="141"/>
      <c r="I1150" s="141"/>
      <c r="J1150" s="141"/>
    </row>
    <row r="1151" spans="1:10" ht="15" thickBot="1" x14ac:dyDescent="0.35">
      <c r="A1151" s="141"/>
      <c r="B1151" s="141"/>
      <c r="C1151" s="141"/>
      <c r="D1151" s="141"/>
      <c r="E1151" s="141"/>
      <c r="F1151" s="141"/>
      <c r="G1151" s="141"/>
      <c r="H1151" s="141"/>
      <c r="I1151" s="141"/>
      <c r="J1151" s="141"/>
    </row>
    <row r="1152" spans="1:10" ht="15" thickBot="1" x14ac:dyDescent="0.35">
      <c r="A1152" s="141"/>
      <c r="B1152" s="141"/>
      <c r="C1152" s="141"/>
      <c r="D1152" s="141"/>
      <c r="E1152" s="141"/>
      <c r="F1152" s="141"/>
      <c r="G1152" s="141"/>
      <c r="H1152" s="141"/>
      <c r="I1152" s="141"/>
      <c r="J1152" s="141"/>
    </row>
    <row r="1153" spans="1:10" ht="15" thickBot="1" x14ac:dyDescent="0.35">
      <c r="A1153" s="141"/>
      <c r="B1153" s="141"/>
      <c r="C1153" s="141"/>
      <c r="D1153" s="141"/>
      <c r="E1153" s="141"/>
      <c r="F1153" s="141"/>
      <c r="G1153" s="141"/>
      <c r="H1153" s="141"/>
      <c r="I1153" s="141"/>
      <c r="J1153" s="141"/>
    </row>
    <row r="1154" spans="1:10" ht="15" thickBot="1" x14ac:dyDescent="0.35">
      <c r="A1154" s="141"/>
      <c r="B1154" s="141"/>
      <c r="C1154" s="141"/>
      <c r="D1154" s="141"/>
      <c r="E1154" s="141"/>
      <c r="F1154" s="141"/>
      <c r="G1154" s="141"/>
      <c r="H1154" s="141"/>
      <c r="I1154" s="141"/>
      <c r="J1154" s="141"/>
    </row>
    <row r="1155" spans="1:10" ht="15" thickBot="1" x14ac:dyDescent="0.35">
      <c r="A1155" s="141"/>
      <c r="B1155" s="141"/>
      <c r="C1155" s="141"/>
      <c r="D1155" s="141"/>
      <c r="E1155" s="141"/>
      <c r="F1155" s="141"/>
      <c r="G1155" s="141"/>
      <c r="H1155" s="141"/>
      <c r="I1155" s="141"/>
      <c r="J1155" s="141"/>
    </row>
    <row r="1156" spans="1:10" ht="15" thickBot="1" x14ac:dyDescent="0.35">
      <c r="A1156" s="141"/>
      <c r="B1156" s="141"/>
      <c r="C1156" s="141"/>
      <c r="D1156" s="141"/>
      <c r="E1156" s="141"/>
      <c r="F1156" s="141"/>
      <c r="G1156" s="141"/>
      <c r="H1156" s="141"/>
      <c r="I1156" s="141"/>
      <c r="J1156" s="141"/>
    </row>
    <row r="1157" spans="1:10" ht="15" thickBot="1" x14ac:dyDescent="0.35">
      <c r="A1157" s="141"/>
      <c r="B1157" s="141"/>
      <c r="C1157" s="141"/>
      <c r="D1157" s="141"/>
      <c r="E1157" s="141"/>
      <c r="F1157" s="141"/>
      <c r="G1157" s="141"/>
      <c r="H1157" s="141"/>
      <c r="I1157" s="141"/>
      <c r="J1157" s="141"/>
    </row>
    <row r="1158" spans="1:10" ht="15" thickBot="1" x14ac:dyDescent="0.35">
      <c r="A1158" s="141"/>
      <c r="B1158" s="141"/>
      <c r="C1158" s="141"/>
      <c r="D1158" s="141"/>
      <c r="E1158" s="141"/>
      <c r="F1158" s="141"/>
      <c r="G1158" s="141"/>
      <c r="H1158" s="141"/>
      <c r="I1158" s="141"/>
      <c r="J1158" s="141"/>
    </row>
    <row r="1159" spans="1:10" ht="15" thickBot="1" x14ac:dyDescent="0.35">
      <c r="A1159" s="141"/>
      <c r="B1159" s="141"/>
      <c r="C1159" s="141"/>
      <c r="D1159" s="141"/>
      <c r="E1159" s="141"/>
      <c r="F1159" s="141"/>
      <c r="G1159" s="141"/>
      <c r="H1159" s="141"/>
      <c r="I1159" s="141"/>
      <c r="J1159" s="141"/>
    </row>
    <row r="1160" spans="1:10" ht="15" thickBot="1" x14ac:dyDescent="0.35">
      <c r="A1160" s="141"/>
      <c r="B1160" s="141"/>
      <c r="C1160" s="141"/>
      <c r="D1160" s="141"/>
      <c r="E1160" s="141"/>
      <c r="F1160" s="141"/>
      <c r="G1160" s="141"/>
      <c r="H1160" s="141"/>
      <c r="I1160" s="141"/>
      <c r="J1160" s="141"/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E72F7-068F-472B-AA60-CD6743F006EB}">
  <dimension ref="D1:J67"/>
  <sheetViews>
    <sheetView topLeftCell="D49" workbookViewId="0">
      <selection activeCell="H19" sqref="H18:J19"/>
    </sheetView>
  </sheetViews>
  <sheetFormatPr defaultRowHeight="14.4" x14ac:dyDescent="0.3"/>
  <cols>
    <col min="4" max="4" width="17.44140625" customWidth="1"/>
    <col min="5" max="5" width="26" customWidth="1"/>
    <col min="6" max="6" width="14.88671875" style="69" customWidth="1"/>
    <col min="7" max="10" width="14.88671875" customWidth="1"/>
  </cols>
  <sheetData>
    <row r="1" spans="4:10" ht="27.6" thickBot="1" x14ac:dyDescent="0.35">
      <c r="D1" s="111" t="s">
        <v>230</v>
      </c>
      <c r="E1" s="93" t="s">
        <v>407</v>
      </c>
      <c r="F1" s="93" t="s">
        <v>396</v>
      </c>
      <c r="G1" s="93" t="s">
        <v>384</v>
      </c>
      <c r="H1" s="93" t="s">
        <v>40</v>
      </c>
      <c r="I1" s="93" t="s">
        <v>88</v>
      </c>
      <c r="J1" s="93" t="s">
        <v>397</v>
      </c>
    </row>
    <row r="2" spans="4:10" ht="15" thickBot="1" x14ac:dyDescent="0.35">
      <c r="D2" s="112" t="s">
        <v>2279</v>
      </c>
      <c r="E2" s="113" t="s">
        <v>97</v>
      </c>
      <c r="F2" s="114" t="s">
        <v>401</v>
      </c>
      <c r="G2" s="113">
        <v>71986399826</v>
      </c>
      <c r="H2" s="113" t="s">
        <v>98</v>
      </c>
      <c r="I2" s="364">
        <v>151.25</v>
      </c>
      <c r="J2" s="107"/>
    </row>
    <row r="3" spans="4:10" ht="15" thickBot="1" x14ac:dyDescent="0.35">
      <c r="D3" s="116" t="s">
        <v>2280</v>
      </c>
      <c r="E3" s="117" t="s">
        <v>2281</v>
      </c>
      <c r="F3" s="118" t="s">
        <v>401</v>
      </c>
      <c r="G3" s="117">
        <v>71996808748</v>
      </c>
      <c r="H3" s="117" t="s">
        <v>98</v>
      </c>
      <c r="I3" s="361">
        <v>50.42</v>
      </c>
      <c r="J3" s="120"/>
    </row>
    <row r="4" spans="4:10" ht="27.6" thickBot="1" x14ac:dyDescent="0.35">
      <c r="D4" s="112">
        <v>601</v>
      </c>
      <c r="E4" s="113" t="s">
        <v>2282</v>
      </c>
      <c r="F4" s="98" t="s">
        <v>180</v>
      </c>
      <c r="G4" s="113" t="s">
        <v>561</v>
      </c>
      <c r="H4" s="113" t="s">
        <v>98</v>
      </c>
      <c r="I4" s="362">
        <v>5.14</v>
      </c>
      <c r="J4" s="107"/>
    </row>
    <row r="5" spans="4:10" ht="15" thickBot="1" x14ac:dyDescent="0.35">
      <c r="D5" s="116">
        <v>604</v>
      </c>
      <c r="E5" s="117" t="s">
        <v>3384</v>
      </c>
      <c r="F5" s="118" t="s">
        <v>401</v>
      </c>
      <c r="G5" s="117">
        <v>75992490398</v>
      </c>
      <c r="H5" s="117" t="s">
        <v>98</v>
      </c>
      <c r="I5" s="119">
        <v>184.15</v>
      </c>
      <c r="J5" s="120"/>
    </row>
    <row r="6" spans="4:10" ht="15" thickBot="1" x14ac:dyDescent="0.35">
      <c r="D6" s="112">
        <v>605</v>
      </c>
      <c r="E6" s="113" t="s">
        <v>2284</v>
      </c>
      <c r="F6" s="114" t="s">
        <v>401</v>
      </c>
      <c r="G6" s="113">
        <v>71986813742</v>
      </c>
      <c r="H6" s="113" t="s">
        <v>98</v>
      </c>
      <c r="I6" s="364">
        <v>46.95</v>
      </c>
      <c r="J6" s="107"/>
    </row>
    <row r="7" spans="4:10" ht="29.4" thickBot="1" x14ac:dyDescent="0.35">
      <c r="D7" s="116">
        <v>608</v>
      </c>
      <c r="E7" s="117" t="s">
        <v>3387</v>
      </c>
      <c r="F7" s="106" t="s">
        <v>180</v>
      </c>
      <c r="G7" s="469" t="s">
        <v>3388</v>
      </c>
      <c r="H7" s="117" t="s">
        <v>98</v>
      </c>
      <c r="I7" s="442" t="s">
        <v>820</v>
      </c>
      <c r="J7" s="120"/>
    </row>
    <row r="8" spans="4:10" ht="15" thickBot="1" x14ac:dyDescent="0.35">
      <c r="D8" s="112">
        <v>611</v>
      </c>
      <c r="E8" s="494" t="s">
        <v>2286</v>
      </c>
      <c r="F8" s="114" t="s">
        <v>401</v>
      </c>
      <c r="G8" s="107"/>
      <c r="H8" s="113" t="s">
        <v>98</v>
      </c>
      <c r="I8" s="364">
        <v>99.05</v>
      </c>
      <c r="J8" s="107"/>
    </row>
    <row r="9" spans="4:10" ht="15" thickBot="1" x14ac:dyDescent="0.35">
      <c r="D9" s="116" t="s">
        <v>2287</v>
      </c>
      <c r="E9" s="117" t="s">
        <v>89</v>
      </c>
      <c r="F9" s="118" t="s">
        <v>401</v>
      </c>
      <c r="G9" s="117">
        <v>71986016552</v>
      </c>
      <c r="H9" s="117" t="s">
        <v>90</v>
      </c>
      <c r="I9" s="412">
        <v>727.44</v>
      </c>
      <c r="J9" s="120"/>
    </row>
    <row r="10" spans="4:10" ht="15" thickBot="1" x14ac:dyDescent="0.35">
      <c r="D10" s="112" t="s">
        <v>2288</v>
      </c>
      <c r="E10" s="113" t="s">
        <v>2289</v>
      </c>
      <c r="F10" s="114" t="s">
        <v>401</v>
      </c>
      <c r="G10" s="113">
        <v>71988846224</v>
      </c>
      <c r="H10" s="113" t="s">
        <v>90</v>
      </c>
      <c r="I10" s="364">
        <v>242.48</v>
      </c>
      <c r="J10" s="107"/>
    </row>
    <row r="11" spans="4:10" ht="15" thickBot="1" x14ac:dyDescent="0.35">
      <c r="D11" s="116">
        <v>5101</v>
      </c>
      <c r="E11" s="494" t="s">
        <v>2341</v>
      </c>
      <c r="F11" s="118" t="s">
        <v>401</v>
      </c>
      <c r="G11" s="120"/>
      <c r="H11" s="117" t="s">
        <v>90</v>
      </c>
      <c r="I11" s="412">
        <v>40.380000000000003</v>
      </c>
      <c r="J11" s="120"/>
    </row>
    <row r="12" spans="4:10" ht="15" thickBot="1" x14ac:dyDescent="0.35">
      <c r="D12" s="112">
        <v>5102</v>
      </c>
      <c r="E12" s="113" t="s">
        <v>2291</v>
      </c>
      <c r="F12" s="114" t="s">
        <v>401</v>
      </c>
      <c r="G12" s="207">
        <v>71986270032</v>
      </c>
      <c r="H12" s="113" t="s">
        <v>857</v>
      </c>
      <c r="I12" s="364">
        <v>72.400000000000006</v>
      </c>
      <c r="J12" s="107"/>
    </row>
    <row r="13" spans="4:10" ht="15" thickBot="1" x14ac:dyDescent="0.35">
      <c r="D13" s="116">
        <v>5103</v>
      </c>
      <c r="E13" s="117" t="s">
        <v>2292</v>
      </c>
      <c r="F13" s="129" t="s">
        <v>171</v>
      </c>
      <c r="G13" s="206">
        <v>42396050591</v>
      </c>
      <c r="H13" s="117" t="s">
        <v>90</v>
      </c>
      <c r="I13" s="412">
        <v>174.04</v>
      </c>
      <c r="J13" s="120"/>
    </row>
    <row r="14" spans="4:10" ht="15" thickBot="1" x14ac:dyDescent="0.35">
      <c r="D14" s="112">
        <v>5104</v>
      </c>
      <c r="E14" s="113" t="s">
        <v>2293</v>
      </c>
      <c r="F14" s="114" t="s">
        <v>401</v>
      </c>
      <c r="G14" s="113">
        <v>71986010133</v>
      </c>
      <c r="H14" s="113" t="s">
        <v>90</v>
      </c>
      <c r="I14" s="364">
        <v>431.49</v>
      </c>
      <c r="J14" s="107"/>
    </row>
    <row r="15" spans="4:10" ht="15" thickBot="1" x14ac:dyDescent="0.35">
      <c r="D15" s="116">
        <v>5105</v>
      </c>
      <c r="E15" s="413" t="s">
        <v>1379</v>
      </c>
      <c r="F15" s="118" t="s">
        <v>401</v>
      </c>
      <c r="G15" s="117">
        <v>71985318152</v>
      </c>
      <c r="H15" s="117" t="s">
        <v>90</v>
      </c>
      <c r="I15" s="412">
        <v>199.19</v>
      </c>
      <c r="J15" s="120"/>
    </row>
    <row r="16" spans="4:10" ht="15" thickBot="1" x14ac:dyDescent="0.35">
      <c r="D16" s="112">
        <v>5106</v>
      </c>
      <c r="E16" s="113" t="s">
        <v>2294</v>
      </c>
      <c r="F16" s="138" t="s">
        <v>171</v>
      </c>
      <c r="G16" s="113">
        <v>3887948521</v>
      </c>
      <c r="H16" s="113" t="s">
        <v>859</v>
      </c>
      <c r="I16" s="364">
        <v>52.43</v>
      </c>
      <c r="J16" s="107"/>
    </row>
    <row r="17" spans="4:10" ht="15" thickBot="1" x14ac:dyDescent="0.35">
      <c r="D17" s="116" t="s">
        <v>2295</v>
      </c>
      <c r="E17" s="117" t="s">
        <v>105</v>
      </c>
      <c r="F17" s="118" t="s">
        <v>401</v>
      </c>
      <c r="G17" s="117">
        <v>71985383005</v>
      </c>
      <c r="H17" s="117" t="s">
        <v>106</v>
      </c>
      <c r="I17" s="412">
        <v>638.51</v>
      </c>
      <c r="J17" s="120"/>
    </row>
    <row r="18" spans="4:10" ht="15" thickBot="1" x14ac:dyDescent="0.35">
      <c r="D18" s="112" t="s">
        <v>2296</v>
      </c>
      <c r="E18" s="113" t="s">
        <v>2297</v>
      </c>
      <c r="F18" s="138" t="s">
        <v>171</v>
      </c>
      <c r="G18" s="113">
        <v>72632275504</v>
      </c>
      <c r="H18" s="113" t="s">
        <v>106</v>
      </c>
      <c r="I18" s="364">
        <v>212.84</v>
      </c>
      <c r="J18" s="107"/>
    </row>
    <row r="19" spans="4:10" ht="15" thickBot="1" x14ac:dyDescent="0.35">
      <c r="D19" s="116">
        <v>5202</v>
      </c>
      <c r="E19" s="117" t="s">
        <v>2298</v>
      </c>
      <c r="F19" s="118" t="s">
        <v>401</v>
      </c>
      <c r="G19" s="117">
        <v>71988543278</v>
      </c>
      <c r="H19" s="117" t="s">
        <v>106</v>
      </c>
      <c r="I19" s="412">
        <v>86.4</v>
      </c>
      <c r="J19" s="120"/>
    </row>
    <row r="20" spans="4:10" ht="15" thickBot="1" x14ac:dyDescent="0.35">
      <c r="D20" s="112">
        <v>5203</v>
      </c>
      <c r="E20" s="113" t="s">
        <v>2299</v>
      </c>
      <c r="F20" s="138" t="s">
        <v>171</v>
      </c>
      <c r="G20" s="113">
        <v>6198426521</v>
      </c>
      <c r="H20" s="113" t="s">
        <v>106</v>
      </c>
      <c r="I20" s="364">
        <v>393.57</v>
      </c>
      <c r="J20" s="107"/>
    </row>
    <row r="21" spans="4:10" ht="15" thickBot="1" x14ac:dyDescent="0.35">
      <c r="D21" s="116">
        <v>5204</v>
      </c>
      <c r="E21" s="117" t="s">
        <v>2300</v>
      </c>
      <c r="F21" s="129" t="s">
        <v>171</v>
      </c>
      <c r="G21" s="117">
        <v>43214800515</v>
      </c>
      <c r="H21" s="117" t="s">
        <v>106</v>
      </c>
      <c r="I21" s="412">
        <v>169.27</v>
      </c>
      <c r="J21" s="120"/>
    </row>
    <row r="22" spans="4:10" ht="15" thickBot="1" x14ac:dyDescent="0.35">
      <c r="D22" s="112">
        <v>5205</v>
      </c>
      <c r="E22" s="494" t="s">
        <v>2301</v>
      </c>
      <c r="F22" s="114" t="s">
        <v>401</v>
      </c>
      <c r="G22" s="107"/>
      <c r="H22" s="113" t="s">
        <v>106</v>
      </c>
      <c r="I22" s="364">
        <v>202.11</v>
      </c>
      <c r="J22" s="107"/>
    </row>
    <row r="23" spans="4:10" ht="15" thickBot="1" x14ac:dyDescent="0.35">
      <c r="D23" s="116" t="s">
        <v>2302</v>
      </c>
      <c r="E23" s="117" t="s">
        <v>112</v>
      </c>
      <c r="F23" s="129" t="s">
        <v>171</v>
      </c>
      <c r="G23" s="206">
        <v>3201968528</v>
      </c>
      <c r="H23" s="117" t="s">
        <v>113</v>
      </c>
      <c r="I23" s="412">
        <v>759.94</v>
      </c>
      <c r="J23" s="120"/>
    </row>
    <row r="24" spans="4:10" ht="15" thickBot="1" x14ac:dyDescent="0.35">
      <c r="D24" s="112" t="s">
        <v>2303</v>
      </c>
      <c r="E24" s="113" t="s">
        <v>2304</v>
      </c>
      <c r="F24" s="114" t="s">
        <v>401</v>
      </c>
      <c r="G24" s="470">
        <v>71987522875</v>
      </c>
      <c r="H24" s="113" t="s">
        <v>113</v>
      </c>
      <c r="I24" s="364">
        <v>253.31</v>
      </c>
      <c r="J24" s="107"/>
    </row>
    <row r="25" spans="4:10" ht="15" thickBot="1" x14ac:dyDescent="0.35">
      <c r="D25" s="116">
        <v>6201</v>
      </c>
      <c r="E25" s="117" t="s">
        <v>2305</v>
      </c>
      <c r="F25" s="118" t="s">
        <v>401</v>
      </c>
      <c r="G25" s="117">
        <v>71993582915</v>
      </c>
      <c r="H25" s="117" t="s">
        <v>113</v>
      </c>
      <c r="I25" s="412">
        <v>117.26</v>
      </c>
      <c r="J25" s="120"/>
    </row>
    <row r="26" spans="4:10" ht="15" thickBot="1" x14ac:dyDescent="0.35">
      <c r="D26" s="112">
        <v>6202</v>
      </c>
      <c r="E26" s="113" t="s">
        <v>2306</v>
      </c>
      <c r="F26" s="138" t="s">
        <v>171</v>
      </c>
      <c r="G26" s="113">
        <v>37033760582</v>
      </c>
      <c r="H26" s="113" t="s">
        <v>113</v>
      </c>
      <c r="I26" s="364">
        <v>278.48</v>
      </c>
      <c r="J26" s="107"/>
    </row>
    <row r="27" spans="4:10" ht="27.6" thickBot="1" x14ac:dyDescent="0.35">
      <c r="D27" s="116">
        <v>6203</v>
      </c>
      <c r="E27" s="117" t="s">
        <v>117</v>
      </c>
      <c r="F27" s="106" t="s">
        <v>180</v>
      </c>
      <c r="G27" s="117" t="s">
        <v>410</v>
      </c>
      <c r="H27" s="117" t="s">
        <v>113</v>
      </c>
      <c r="I27" s="412">
        <v>80.83</v>
      </c>
      <c r="J27" s="120"/>
    </row>
    <row r="28" spans="4:10" ht="15" thickBot="1" x14ac:dyDescent="0.35">
      <c r="D28" s="112">
        <v>6204</v>
      </c>
      <c r="E28" s="113" t="s">
        <v>2307</v>
      </c>
      <c r="F28" s="114" t="s">
        <v>401</v>
      </c>
      <c r="G28" s="113">
        <v>71993462654</v>
      </c>
      <c r="H28" s="113" t="s">
        <v>113</v>
      </c>
      <c r="I28" s="364">
        <v>74.989999999999995</v>
      </c>
      <c r="J28" s="107"/>
    </row>
    <row r="29" spans="4:10" ht="15" thickBot="1" x14ac:dyDescent="0.35">
      <c r="D29" s="116">
        <v>6207</v>
      </c>
      <c r="E29" s="494" t="s">
        <v>2283</v>
      </c>
      <c r="F29" s="120"/>
      <c r="G29" s="120"/>
      <c r="H29" s="117" t="s">
        <v>113</v>
      </c>
      <c r="I29" s="412">
        <v>259.22000000000003</v>
      </c>
      <c r="J29" s="120"/>
    </row>
    <row r="30" spans="4:10" ht="15" thickBot="1" x14ac:dyDescent="0.35">
      <c r="D30" s="112">
        <v>6209</v>
      </c>
      <c r="E30" s="494" t="s">
        <v>2309</v>
      </c>
      <c r="F30" s="114" t="s">
        <v>401</v>
      </c>
      <c r="G30" s="107"/>
      <c r="H30" s="113" t="s">
        <v>113</v>
      </c>
      <c r="I30" s="364">
        <v>201.44</v>
      </c>
      <c r="J30" s="107"/>
    </row>
    <row r="31" spans="4:10" ht="40.799999999999997" thickBot="1" x14ac:dyDescent="0.35">
      <c r="D31" s="116" t="s">
        <v>2310</v>
      </c>
      <c r="E31" s="117" t="s">
        <v>121</v>
      </c>
      <c r="F31" s="106" t="s">
        <v>180</v>
      </c>
      <c r="G31" s="117" t="s">
        <v>411</v>
      </c>
      <c r="H31" s="117" t="s">
        <v>122</v>
      </c>
      <c r="I31" s="412">
        <v>361.35</v>
      </c>
      <c r="J31" s="120"/>
    </row>
    <row r="32" spans="4:10" ht="15" thickBot="1" x14ac:dyDescent="0.35">
      <c r="D32" s="112" t="s">
        <v>2311</v>
      </c>
      <c r="E32" s="113" t="s">
        <v>3415</v>
      </c>
      <c r="F32" s="114" t="s">
        <v>401</v>
      </c>
      <c r="G32" s="470">
        <v>71991553912</v>
      </c>
      <c r="H32" s="113" t="s">
        <v>122</v>
      </c>
      <c r="I32" s="364">
        <v>120.45</v>
      </c>
      <c r="J32" s="107"/>
    </row>
    <row r="33" spans="4:10" ht="27.6" thickBot="1" x14ac:dyDescent="0.35">
      <c r="D33" s="116">
        <v>6301</v>
      </c>
      <c r="E33" s="117" t="s">
        <v>2313</v>
      </c>
      <c r="F33" s="106" t="s">
        <v>180</v>
      </c>
      <c r="G33" s="117" t="s">
        <v>412</v>
      </c>
      <c r="H33" s="117" t="s">
        <v>122</v>
      </c>
      <c r="I33" s="412">
        <v>176.61</v>
      </c>
      <c r="J33" s="120"/>
    </row>
    <row r="34" spans="4:10" ht="15" thickBot="1" x14ac:dyDescent="0.35">
      <c r="D34" s="112">
        <v>6302</v>
      </c>
      <c r="E34" s="494" t="s">
        <v>3542</v>
      </c>
      <c r="F34" s="114" t="s">
        <v>401</v>
      </c>
      <c r="G34" s="107"/>
      <c r="H34" s="113" t="s">
        <v>122</v>
      </c>
      <c r="I34" s="364">
        <v>139.30000000000001</v>
      </c>
      <c r="J34" s="107"/>
    </row>
    <row r="35" spans="4:10" ht="15" thickBot="1" x14ac:dyDescent="0.35">
      <c r="D35" s="116">
        <v>6303</v>
      </c>
      <c r="E35" s="494" t="s">
        <v>2324</v>
      </c>
      <c r="F35" s="106" t="s">
        <v>180</v>
      </c>
      <c r="G35" s="120"/>
      <c r="H35" s="117" t="s">
        <v>122</v>
      </c>
      <c r="I35" s="412">
        <v>106.92</v>
      </c>
      <c r="J35" s="120"/>
    </row>
    <row r="36" spans="4:10" ht="15" thickBot="1" x14ac:dyDescent="0.35">
      <c r="D36" s="112">
        <v>6304</v>
      </c>
      <c r="E36" s="113" t="s">
        <v>2316</v>
      </c>
      <c r="F36" s="138" t="s">
        <v>171</v>
      </c>
      <c r="G36" s="113">
        <v>53492404553</v>
      </c>
      <c r="H36" s="113" t="s">
        <v>122</v>
      </c>
      <c r="I36" s="364">
        <v>58.97</v>
      </c>
      <c r="J36" s="107"/>
    </row>
    <row r="37" spans="4:10" ht="15" thickBot="1" x14ac:dyDescent="0.35">
      <c r="D37" s="116" t="s">
        <v>2317</v>
      </c>
      <c r="E37" s="117" t="s">
        <v>128</v>
      </c>
      <c r="F37" s="118" t="s">
        <v>401</v>
      </c>
      <c r="G37" s="117">
        <v>71988787809</v>
      </c>
      <c r="H37" s="117" t="s">
        <v>129</v>
      </c>
      <c r="I37" s="412">
        <v>221.78</v>
      </c>
      <c r="J37" s="120"/>
    </row>
    <row r="38" spans="4:10" ht="15" thickBot="1" x14ac:dyDescent="0.35">
      <c r="D38" s="112" t="s">
        <v>2318</v>
      </c>
      <c r="E38" s="113" t="s">
        <v>2319</v>
      </c>
      <c r="F38" s="114" t="s">
        <v>401</v>
      </c>
      <c r="G38" s="113">
        <v>71985037463</v>
      </c>
      <c r="H38" s="113" t="s">
        <v>129</v>
      </c>
      <c r="I38" s="364">
        <v>73.930000000000007</v>
      </c>
      <c r="J38" s="107"/>
    </row>
    <row r="39" spans="4:10" ht="15" thickBot="1" x14ac:dyDescent="0.35">
      <c r="D39" s="116">
        <v>7001</v>
      </c>
      <c r="E39" s="117" t="s">
        <v>2320</v>
      </c>
      <c r="F39" s="118" t="s">
        <v>401</v>
      </c>
      <c r="G39" s="117">
        <v>71984402777</v>
      </c>
      <c r="H39" s="117" t="s">
        <v>129</v>
      </c>
      <c r="I39" s="412">
        <v>34.36</v>
      </c>
      <c r="J39" s="120"/>
    </row>
    <row r="40" spans="4:10" ht="15" thickBot="1" x14ac:dyDescent="0.35">
      <c r="D40" s="112">
        <v>7002</v>
      </c>
      <c r="E40" s="113" t="s">
        <v>132</v>
      </c>
      <c r="F40" s="114" t="s">
        <v>401</v>
      </c>
      <c r="G40" s="113">
        <v>71988379637</v>
      </c>
      <c r="H40" s="113" t="s">
        <v>129</v>
      </c>
      <c r="I40" s="364">
        <v>32.229999999999997</v>
      </c>
      <c r="J40" s="107"/>
    </row>
    <row r="41" spans="4:10" ht="15" thickBot="1" x14ac:dyDescent="0.35">
      <c r="D41" s="116">
        <v>7004</v>
      </c>
      <c r="E41" s="117" t="s">
        <v>2321</v>
      </c>
      <c r="F41" s="118" t="s">
        <v>401</v>
      </c>
      <c r="G41" s="469">
        <v>71986962895</v>
      </c>
      <c r="H41" s="117" t="s">
        <v>129</v>
      </c>
      <c r="I41" s="412">
        <v>84.82</v>
      </c>
      <c r="J41" s="120"/>
    </row>
    <row r="42" spans="4:10" ht="15" thickBot="1" x14ac:dyDescent="0.35">
      <c r="D42" s="112">
        <v>7005</v>
      </c>
      <c r="E42" s="113" t="s">
        <v>2322</v>
      </c>
      <c r="F42" s="114" t="s">
        <v>401</v>
      </c>
      <c r="G42" s="113">
        <v>75988189482</v>
      </c>
      <c r="H42" s="113" t="s">
        <v>129</v>
      </c>
      <c r="I42" s="364">
        <v>43.5</v>
      </c>
      <c r="J42" s="107"/>
    </row>
    <row r="43" spans="4:10" ht="15" thickBot="1" x14ac:dyDescent="0.35">
      <c r="D43" s="116">
        <v>7006</v>
      </c>
      <c r="E43" s="117" t="s">
        <v>2323</v>
      </c>
      <c r="F43" s="118" t="s">
        <v>401</v>
      </c>
      <c r="G43" s="117">
        <v>71987347856</v>
      </c>
      <c r="H43" s="117" t="s">
        <v>129</v>
      </c>
      <c r="I43" s="412">
        <v>94.65</v>
      </c>
      <c r="J43" s="120"/>
    </row>
    <row r="44" spans="4:10" ht="15" thickBot="1" x14ac:dyDescent="0.35">
      <c r="D44" s="112">
        <v>7007</v>
      </c>
      <c r="E44" s="113" t="s">
        <v>3427</v>
      </c>
      <c r="F44" s="114" t="s">
        <v>401</v>
      </c>
      <c r="G44" s="107"/>
      <c r="H44" s="113" t="s">
        <v>129</v>
      </c>
      <c r="I44" s="443" t="s">
        <v>820</v>
      </c>
      <c r="J44" s="107"/>
    </row>
    <row r="45" spans="4:10" ht="15" thickBot="1" x14ac:dyDescent="0.35">
      <c r="D45" s="116" t="s">
        <v>2325</v>
      </c>
      <c r="E45" s="117" t="s">
        <v>137</v>
      </c>
      <c r="F45" s="118" t="s">
        <v>401</v>
      </c>
      <c r="G45" s="117">
        <v>71988748667</v>
      </c>
      <c r="H45" s="117" t="s">
        <v>138</v>
      </c>
      <c r="I45" s="412">
        <v>336.53</v>
      </c>
      <c r="J45" s="120"/>
    </row>
    <row r="46" spans="4:10" ht="15" thickBot="1" x14ac:dyDescent="0.35">
      <c r="D46" s="112" t="s">
        <v>2326</v>
      </c>
      <c r="E46" s="113" t="s">
        <v>2327</v>
      </c>
      <c r="F46" s="98" t="s">
        <v>180</v>
      </c>
      <c r="G46" s="107"/>
      <c r="H46" s="113" t="s">
        <v>138</v>
      </c>
      <c r="I46" s="364">
        <v>112.18</v>
      </c>
      <c r="J46" s="107"/>
    </row>
    <row r="47" spans="4:10" ht="15" thickBot="1" x14ac:dyDescent="0.35">
      <c r="D47" s="116">
        <v>7101</v>
      </c>
      <c r="E47" s="117" t="s">
        <v>2011</v>
      </c>
      <c r="F47" s="118" t="s">
        <v>401</v>
      </c>
      <c r="G47" s="117">
        <v>71988762636</v>
      </c>
      <c r="H47" s="117" t="s">
        <v>138</v>
      </c>
      <c r="I47" s="412">
        <v>3.19</v>
      </c>
      <c r="J47" s="120"/>
    </row>
    <row r="48" spans="4:10" ht="15" thickBot="1" x14ac:dyDescent="0.35">
      <c r="D48" s="112">
        <v>7102</v>
      </c>
      <c r="E48" s="113" t="s">
        <v>141</v>
      </c>
      <c r="F48" s="114" t="s">
        <v>401</v>
      </c>
      <c r="G48" s="113">
        <v>71986793619</v>
      </c>
      <c r="H48" s="113" t="s">
        <v>138</v>
      </c>
      <c r="I48" s="364">
        <v>184.76</v>
      </c>
      <c r="J48" s="107"/>
    </row>
    <row r="49" spans="4:10" ht="15" thickBot="1" x14ac:dyDescent="0.35">
      <c r="D49" s="116">
        <v>7103</v>
      </c>
      <c r="E49" s="117" t="s">
        <v>142</v>
      </c>
      <c r="F49" s="129" t="s">
        <v>171</v>
      </c>
      <c r="G49" s="206">
        <v>1451381514</v>
      </c>
      <c r="H49" s="117" t="s">
        <v>138</v>
      </c>
      <c r="I49" s="412">
        <v>124.55</v>
      </c>
      <c r="J49" s="120"/>
    </row>
    <row r="50" spans="4:10" ht="15" thickBot="1" x14ac:dyDescent="0.35">
      <c r="D50" s="112">
        <v>7104</v>
      </c>
      <c r="E50" s="113" t="s">
        <v>1383</v>
      </c>
      <c r="F50" s="138" t="s">
        <v>171</v>
      </c>
      <c r="G50" s="107"/>
      <c r="H50" s="113" t="s">
        <v>138</v>
      </c>
      <c r="I50" s="364">
        <v>34.729999999999997</v>
      </c>
      <c r="J50" s="107"/>
    </row>
    <row r="51" spans="4:10" ht="15" thickBot="1" x14ac:dyDescent="0.35">
      <c r="D51" s="116">
        <v>7105</v>
      </c>
      <c r="E51" s="117" t="s">
        <v>3430</v>
      </c>
      <c r="F51" s="118" t="s">
        <v>401</v>
      </c>
      <c r="G51" s="117" t="s">
        <v>3431</v>
      </c>
      <c r="H51" s="117" t="s">
        <v>138</v>
      </c>
      <c r="I51" s="412">
        <v>101.48</v>
      </c>
      <c r="J51" s="120"/>
    </row>
    <row r="52" spans="4:10" ht="15" thickBot="1" x14ac:dyDescent="0.35">
      <c r="D52" s="112" t="s">
        <v>2328</v>
      </c>
      <c r="E52" s="113" t="s">
        <v>145</v>
      </c>
      <c r="F52" s="138" t="s">
        <v>171</v>
      </c>
      <c r="G52" s="113" t="s">
        <v>860</v>
      </c>
      <c r="H52" s="113" t="s">
        <v>146</v>
      </c>
      <c r="I52" s="364">
        <v>277.77999999999997</v>
      </c>
      <c r="J52" s="107"/>
    </row>
    <row r="53" spans="4:10" ht="15" thickBot="1" x14ac:dyDescent="0.35">
      <c r="D53" s="116" t="s">
        <v>2329</v>
      </c>
      <c r="E53" s="117" t="s">
        <v>2330</v>
      </c>
      <c r="F53" s="118" t="s">
        <v>401</v>
      </c>
      <c r="G53" s="117">
        <v>71981642589</v>
      </c>
      <c r="H53" s="117" t="s">
        <v>146</v>
      </c>
      <c r="I53" s="412">
        <v>92.59</v>
      </c>
      <c r="J53" s="120"/>
    </row>
    <row r="54" spans="4:10" ht="15" thickBot="1" x14ac:dyDescent="0.35">
      <c r="D54" s="112">
        <v>8102</v>
      </c>
      <c r="E54" s="113" t="s">
        <v>2331</v>
      </c>
      <c r="F54" s="138" t="s">
        <v>171</v>
      </c>
      <c r="G54" s="113" t="s">
        <v>862</v>
      </c>
      <c r="H54" s="113" t="s">
        <v>146</v>
      </c>
      <c r="I54" s="364">
        <v>168.54</v>
      </c>
      <c r="J54" s="107"/>
    </row>
    <row r="55" spans="4:10" ht="15" thickBot="1" x14ac:dyDescent="0.35">
      <c r="D55" s="116">
        <v>8104</v>
      </c>
      <c r="E55" s="117" t="s">
        <v>2332</v>
      </c>
      <c r="F55" s="129" t="s">
        <v>171</v>
      </c>
      <c r="G55" s="117">
        <v>71992930060</v>
      </c>
      <c r="H55" s="117" t="s">
        <v>146</v>
      </c>
      <c r="I55" s="412">
        <v>55.26</v>
      </c>
      <c r="J55" s="120"/>
    </row>
    <row r="56" spans="4:10" ht="15" thickBot="1" x14ac:dyDescent="0.35">
      <c r="D56" s="112">
        <v>8105</v>
      </c>
      <c r="E56" s="113" t="s">
        <v>150</v>
      </c>
      <c r="F56" s="114" t="s">
        <v>401</v>
      </c>
      <c r="G56" s="113">
        <v>71986685489</v>
      </c>
      <c r="H56" s="113" t="s">
        <v>146</v>
      </c>
      <c r="I56" s="364">
        <v>146.16999999999999</v>
      </c>
      <c r="J56" s="107"/>
    </row>
    <row r="57" spans="4:10" ht="15" thickBot="1" x14ac:dyDescent="0.35">
      <c r="D57" s="116">
        <v>8106</v>
      </c>
      <c r="E57" s="117" t="s">
        <v>2333</v>
      </c>
      <c r="F57" s="118" t="s">
        <v>401</v>
      </c>
      <c r="G57" s="117">
        <v>71996759987</v>
      </c>
      <c r="H57" s="117" t="s">
        <v>146</v>
      </c>
      <c r="I57" s="412">
        <v>0.41</v>
      </c>
      <c r="J57" s="120"/>
    </row>
    <row r="58" spans="4:10" ht="27.6" thickBot="1" x14ac:dyDescent="0.35">
      <c r="D58" s="112" t="s">
        <v>247</v>
      </c>
      <c r="E58" s="113" t="s">
        <v>145</v>
      </c>
      <c r="F58" s="138" t="s">
        <v>171</v>
      </c>
      <c r="G58" s="113">
        <v>7730857502</v>
      </c>
      <c r="H58" s="113" t="s">
        <v>152</v>
      </c>
      <c r="I58" s="364">
        <v>2.17</v>
      </c>
      <c r="J58" s="107"/>
    </row>
    <row r="59" spans="4:10" ht="15" thickBot="1" x14ac:dyDescent="0.35">
      <c r="D59" s="116" t="s">
        <v>2334</v>
      </c>
      <c r="E59" s="117" t="s">
        <v>153</v>
      </c>
      <c r="F59" s="120"/>
      <c r="G59" s="120"/>
      <c r="H59" s="117" t="s">
        <v>152</v>
      </c>
      <c r="I59" s="412">
        <v>0.72</v>
      </c>
      <c r="J59" s="120"/>
    </row>
    <row r="60" spans="4:10" ht="15" thickBot="1" x14ac:dyDescent="0.35">
      <c r="D60" s="112" t="s">
        <v>2335</v>
      </c>
      <c r="E60" s="113" t="s">
        <v>2336</v>
      </c>
      <c r="F60" s="114" t="s">
        <v>401</v>
      </c>
      <c r="G60" s="113">
        <v>71985317992</v>
      </c>
      <c r="H60" s="113" t="s">
        <v>155</v>
      </c>
      <c r="I60" s="364">
        <v>1640.73</v>
      </c>
      <c r="J60" s="107"/>
    </row>
    <row r="61" spans="4:10" ht="15" thickBot="1" x14ac:dyDescent="0.35">
      <c r="D61" s="116" t="s">
        <v>2337</v>
      </c>
      <c r="E61" s="117" t="s">
        <v>157</v>
      </c>
      <c r="F61" s="118" t="s">
        <v>401</v>
      </c>
      <c r="G61" s="117">
        <v>71981293099</v>
      </c>
      <c r="H61" s="117" t="s">
        <v>155</v>
      </c>
      <c r="I61" s="412">
        <v>546.91</v>
      </c>
      <c r="J61" s="120"/>
    </row>
    <row r="62" spans="4:10" ht="15" thickBot="1" x14ac:dyDescent="0.35">
      <c r="D62" s="112">
        <v>8402</v>
      </c>
      <c r="E62" s="494" t="s">
        <v>198</v>
      </c>
      <c r="F62" s="114" t="s">
        <v>401</v>
      </c>
      <c r="G62" s="107"/>
      <c r="H62" s="113" t="s">
        <v>155</v>
      </c>
      <c r="I62" s="364">
        <v>209.94</v>
      </c>
      <c r="J62" s="107"/>
    </row>
    <row r="63" spans="4:10" ht="15" thickBot="1" x14ac:dyDescent="0.35">
      <c r="D63" s="116">
        <v>8403</v>
      </c>
      <c r="E63" s="117" t="s">
        <v>2340</v>
      </c>
      <c r="F63" s="118" t="s">
        <v>401</v>
      </c>
      <c r="G63" s="117">
        <v>71991351423</v>
      </c>
      <c r="H63" s="117" t="s">
        <v>155</v>
      </c>
      <c r="I63" s="412">
        <v>1285.7</v>
      </c>
      <c r="J63" s="120"/>
    </row>
    <row r="64" spans="4:10" ht="15" thickBot="1" x14ac:dyDescent="0.35">
      <c r="D64" s="112">
        <v>8405</v>
      </c>
      <c r="E64" s="113" t="s">
        <v>3441</v>
      </c>
      <c r="F64" s="114" t="s">
        <v>401</v>
      </c>
      <c r="G64" s="113">
        <v>71987781014</v>
      </c>
      <c r="H64" s="113" t="s">
        <v>155</v>
      </c>
      <c r="I64" s="364">
        <v>367.71</v>
      </c>
      <c r="J64" s="107"/>
    </row>
    <row r="65" spans="4:10" ht="15" thickBot="1" x14ac:dyDescent="0.35">
      <c r="D65" s="116">
        <v>8406</v>
      </c>
      <c r="E65" s="117" t="s">
        <v>160</v>
      </c>
      <c r="F65" s="129" t="s">
        <v>171</v>
      </c>
      <c r="G65" s="117">
        <v>80132472520</v>
      </c>
      <c r="H65" s="117" t="s">
        <v>155</v>
      </c>
      <c r="I65" s="412">
        <v>157.13999999999999</v>
      </c>
      <c r="J65" s="120"/>
    </row>
    <row r="66" spans="4:10" ht="15" thickBot="1" x14ac:dyDescent="0.35">
      <c r="D66" s="112">
        <v>8407</v>
      </c>
      <c r="E66" s="113" t="s">
        <v>2342</v>
      </c>
      <c r="F66" s="114" t="s">
        <v>401</v>
      </c>
      <c r="G66" s="113">
        <v>71986219647</v>
      </c>
      <c r="H66" s="113" t="s">
        <v>155</v>
      </c>
      <c r="I66" s="364">
        <v>167.14</v>
      </c>
      <c r="J66" s="107"/>
    </row>
    <row r="67" spans="4:10" ht="15" thickBot="1" x14ac:dyDescent="0.35">
      <c r="D67" s="336"/>
      <c r="E67" s="336"/>
      <c r="F67" s="336"/>
      <c r="G67" s="336"/>
      <c r="H67" s="336"/>
      <c r="I67" s="495">
        <v>13770.18</v>
      </c>
      <c r="J67" s="120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BEDD-C425-466F-A2E2-AB9B52C2200A}">
  <dimension ref="A1:I279"/>
  <sheetViews>
    <sheetView workbookViewId="0">
      <selection activeCell="H19" sqref="H18:J19"/>
    </sheetView>
  </sheetViews>
  <sheetFormatPr defaultRowHeight="14.4" x14ac:dyDescent="0.3"/>
  <cols>
    <col min="1" max="1" width="39.44140625" customWidth="1"/>
    <col min="2" max="2" width="50.77734375" customWidth="1"/>
    <col min="3" max="7" width="21.5546875" customWidth="1"/>
    <col min="8" max="8" width="39.44140625" customWidth="1"/>
    <col min="9" max="10" width="21.5546875" customWidth="1"/>
  </cols>
  <sheetData>
    <row r="1" spans="1:9" ht="17.399999999999999" thickBot="1" x14ac:dyDescent="0.35">
      <c r="A1" s="496" t="s">
        <v>3543</v>
      </c>
      <c r="B1" s="281" t="s">
        <v>2012</v>
      </c>
      <c r="C1" s="497"/>
      <c r="D1" s="282">
        <v>320924.26</v>
      </c>
      <c r="E1" s="498"/>
      <c r="F1" s="141"/>
      <c r="G1" s="141"/>
      <c r="H1" s="141"/>
      <c r="I1" s="141"/>
    </row>
    <row r="2" spans="1:9" ht="15" thickBot="1" x14ac:dyDescent="0.35">
      <c r="A2" s="141"/>
      <c r="B2" s="199"/>
      <c r="C2" s="199"/>
      <c r="D2" s="199"/>
      <c r="E2" s="199"/>
      <c r="F2" s="411" t="s">
        <v>2477</v>
      </c>
      <c r="G2" s="499" t="s">
        <v>3544</v>
      </c>
      <c r="H2" s="141"/>
      <c r="I2" s="141"/>
    </row>
    <row r="3" spans="1:9" ht="17.399999999999999" thickBot="1" x14ac:dyDescent="0.35">
      <c r="A3" s="97"/>
      <c r="B3" s="333" t="s">
        <v>31</v>
      </c>
      <c r="C3" s="500"/>
      <c r="D3" s="334">
        <v>320924.26</v>
      </c>
      <c r="E3" s="500"/>
      <c r="F3" s="334">
        <v>218960.79</v>
      </c>
      <c r="G3" s="199"/>
      <c r="H3" s="199"/>
      <c r="I3" s="199"/>
    </row>
    <row r="4" spans="1:9" ht="31.8" thickBot="1" x14ac:dyDescent="0.35">
      <c r="A4" s="200" t="s">
        <v>393</v>
      </c>
      <c r="B4" s="201" t="s">
        <v>394</v>
      </c>
      <c r="C4" s="201" t="s">
        <v>3545</v>
      </c>
      <c r="D4" s="201" t="s">
        <v>395</v>
      </c>
      <c r="E4" s="201" t="s">
        <v>3546</v>
      </c>
      <c r="F4" s="201" t="s">
        <v>396</v>
      </c>
      <c r="G4" s="480"/>
      <c r="H4" s="201" t="s">
        <v>384</v>
      </c>
      <c r="I4" s="283" t="s">
        <v>397</v>
      </c>
    </row>
    <row r="5" spans="1:9" ht="15" thickBot="1" x14ac:dyDescent="0.35">
      <c r="A5" s="94" t="s">
        <v>602</v>
      </c>
      <c r="B5" s="95" t="s">
        <v>34</v>
      </c>
      <c r="C5" s="97"/>
      <c r="D5" s="96">
        <v>1058.1400000000001</v>
      </c>
      <c r="E5" s="97"/>
      <c r="F5" s="284" t="s">
        <v>401</v>
      </c>
      <c r="G5" s="493"/>
      <c r="H5" s="105">
        <v>71981840833</v>
      </c>
      <c r="I5" s="102" t="s">
        <v>59</v>
      </c>
    </row>
    <row r="6" spans="1:9" ht="15" thickBot="1" x14ac:dyDescent="0.35">
      <c r="A6" s="430" t="s">
        <v>599</v>
      </c>
      <c r="B6" s="431" t="s">
        <v>419</v>
      </c>
      <c r="C6" s="97"/>
      <c r="D6" s="96">
        <v>160.55000000000001</v>
      </c>
      <c r="E6" s="97"/>
      <c r="F6" s="285" t="s">
        <v>171</v>
      </c>
      <c r="G6" s="501"/>
      <c r="H6" s="105">
        <v>87742772515</v>
      </c>
      <c r="I6" s="100" t="s">
        <v>59</v>
      </c>
    </row>
    <row r="7" spans="1:9" ht="15" thickBot="1" x14ac:dyDescent="0.35">
      <c r="A7" s="94" t="s">
        <v>606</v>
      </c>
      <c r="B7" s="95" t="s">
        <v>427</v>
      </c>
      <c r="C7" s="97"/>
      <c r="D7" s="96">
        <v>696.75</v>
      </c>
      <c r="E7" s="97"/>
      <c r="F7" s="284" t="s">
        <v>401</v>
      </c>
      <c r="G7" s="107"/>
      <c r="H7" s="105">
        <v>71991084426</v>
      </c>
      <c r="I7" s="102" t="s">
        <v>59</v>
      </c>
    </row>
    <row r="8" spans="1:9" ht="15" thickBot="1" x14ac:dyDescent="0.35">
      <c r="A8" s="146" t="s">
        <v>609</v>
      </c>
      <c r="B8" s="97"/>
      <c r="C8" s="97"/>
      <c r="D8" s="96">
        <v>15565.45</v>
      </c>
      <c r="E8" s="97"/>
      <c r="F8" s="97"/>
      <c r="G8" s="97"/>
      <c r="H8" s="97"/>
      <c r="I8" s="106" t="s">
        <v>398</v>
      </c>
    </row>
    <row r="9" spans="1:9" ht="22.2" thickBot="1" x14ac:dyDescent="0.35">
      <c r="A9" s="430" t="s">
        <v>556</v>
      </c>
      <c r="B9" s="431" t="s">
        <v>815</v>
      </c>
      <c r="C9" s="97"/>
      <c r="D9" s="96">
        <v>58.07</v>
      </c>
      <c r="E9" s="97"/>
      <c r="F9" s="285" t="s">
        <v>171</v>
      </c>
      <c r="G9" s="502"/>
      <c r="H9" s="369" t="s">
        <v>816</v>
      </c>
      <c r="I9" s="102" t="s">
        <v>59</v>
      </c>
    </row>
    <row r="10" spans="1:9" ht="15" thickBot="1" x14ac:dyDescent="0.35">
      <c r="A10" s="94" t="s">
        <v>817</v>
      </c>
      <c r="B10" s="97"/>
      <c r="C10" s="97"/>
      <c r="D10" s="105" t="s">
        <v>402</v>
      </c>
      <c r="E10" s="97"/>
      <c r="F10" s="97"/>
      <c r="G10" s="97"/>
      <c r="H10" s="97"/>
      <c r="I10" s="106" t="s">
        <v>398</v>
      </c>
    </row>
    <row r="11" spans="1:9" ht="15" thickBot="1" x14ac:dyDescent="0.35">
      <c r="A11" s="94" t="s">
        <v>1138</v>
      </c>
      <c r="B11" s="95" t="s">
        <v>1384</v>
      </c>
      <c r="C11" s="97"/>
      <c r="D11" s="105" t="s">
        <v>402</v>
      </c>
      <c r="E11" s="97"/>
      <c r="F11" s="284" t="s">
        <v>401</v>
      </c>
      <c r="G11" s="97"/>
      <c r="H11" s="105">
        <v>71996450154</v>
      </c>
      <c r="I11" s="98" t="s">
        <v>398</v>
      </c>
    </row>
    <row r="12" spans="1:9" ht="15" thickBot="1" x14ac:dyDescent="0.35">
      <c r="A12" s="94" t="s">
        <v>818</v>
      </c>
      <c r="B12" s="95" t="s">
        <v>819</v>
      </c>
      <c r="C12" s="97"/>
      <c r="D12" s="96">
        <v>1614.16</v>
      </c>
      <c r="E12" s="97"/>
      <c r="F12" s="284" t="s">
        <v>401</v>
      </c>
      <c r="G12" s="493"/>
      <c r="H12" s="105">
        <v>71999321338</v>
      </c>
      <c r="I12" s="100" t="s">
        <v>59</v>
      </c>
    </row>
    <row r="13" spans="1:9" ht="22.2" thickBot="1" x14ac:dyDescent="0.35">
      <c r="A13" s="94" t="s">
        <v>166</v>
      </c>
      <c r="B13" s="95" t="s">
        <v>416</v>
      </c>
      <c r="C13" s="97"/>
      <c r="D13" s="105" t="s">
        <v>402</v>
      </c>
      <c r="E13" s="97"/>
      <c r="F13" s="288" t="s">
        <v>417</v>
      </c>
      <c r="G13" s="487"/>
      <c r="H13" s="204" t="s">
        <v>86</v>
      </c>
      <c r="I13" s="98" t="s">
        <v>398</v>
      </c>
    </row>
    <row r="14" spans="1:9" ht="15" thickBot="1" x14ac:dyDescent="0.35">
      <c r="A14" s="94" t="s">
        <v>821</v>
      </c>
      <c r="B14" s="95" t="s">
        <v>420</v>
      </c>
      <c r="C14" s="97"/>
      <c r="D14" s="105" t="s">
        <v>402</v>
      </c>
      <c r="E14" s="97"/>
      <c r="F14" s="284" t="s">
        <v>401</v>
      </c>
      <c r="G14" s="97"/>
      <c r="H14" s="105">
        <v>75999667755</v>
      </c>
      <c r="I14" s="106" t="s">
        <v>398</v>
      </c>
    </row>
    <row r="15" spans="1:9" ht="15" thickBot="1" x14ac:dyDescent="0.35">
      <c r="A15" s="430" t="s">
        <v>2344</v>
      </c>
      <c r="B15" s="107"/>
      <c r="C15" s="97"/>
      <c r="D15" s="105" t="s">
        <v>402</v>
      </c>
      <c r="E15" s="97"/>
      <c r="F15" s="97"/>
      <c r="G15" s="97"/>
      <c r="H15" s="97"/>
      <c r="I15" s="98" t="s">
        <v>398</v>
      </c>
    </row>
    <row r="16" spans="1:9" ht="15" thickBot="1" x14ac:dyDescent="0.35">
      <c r="A16" s="134" t="s">
        <v>546</v>
      </c>
      <c r="B16" s="107"/>
      <c r="C16" s="97"/>
      <c r="D16" s="96">
        <v>660.59</v>
      </c>
      <c r="E16" s="97"/>
      <c r="F16" s="97"/>
      <c r="G16" s="97"/>
      <c r="H16" s="97"/>
      <c r="I16" s="106" t="s">
        <v>398</v>
      </c>
    </row>
    <row r="17" spans="1:9" ht="15" thickBot="1" x14ac:dyDescent="0.35">
      <c r="A17" s="94" t="s">
        <v>1385</v>
      </c>
      <c r="B17" s="97"/>
      <c r="C17" s="97"/>
      <c r="D17" s="96">
        <v>27.88</v>
      </c>
      <c r="E17" s="97"/>
      <c r="F17" s="97"/>
      <c r="G17" s="97"/>
      <c r="H17" s="97"/>
      <c r="I17" s="98" t="s">
        <v>398</v>
      </c>
    </row>
    <row r="18" spans="1:9" ht="15" thickBot="1" x14ac:dyDescent="0.35">
      <c r="A18" s="94" t="s">
        <v>1386</v>
      </c>
      <c r="B18" s="95" t="s">
        <v>1387</v>
      </c>
      <c r="C18" s="97"/>
      <c r="D18" s="105" t="s">
        <v>402</v>
      </c>
      <c r="E18" s="97"/>
      <c r="F18" s="97"/>
      <c r="G18" s="97"/>
      <c r="H18" s="105" t="s">
        <v>1388</v>
      </c>
      <c r="I18" s="106" t="s">
        <v>398</v>
      </c>
    </row>
    <row r="19" spans="1:9" ht="15" thickBot="1" x14ac:dyDescent="0.35">
      <c r="A19" s="94" t="s">
        <v>1730</v>
      </c>
      <c r="B19" s="97"/>
      <c r="C19" s="97"/>
      <c r="D19" s="105" t="s">
        <v>402</v>
      </c>
      <c r="E19" s="97"/>
      <c r="F19" s="97"/>
      <c r="G19" s="97"/>
      <c r="H19" s="97"/>
      <c r="I19" s="98" t="s">
        <v>398</v>
      </c>
    </row>
    <row r="20" spans="1:9" ht="15" thickBot="1" x14ac:dyDescent="0.35">
      <c r="A20" s="94" t="s">
        <v>423</v>
      </c>
      <c r="B20" s="95" t="s">
        <v>424</v>
      </c>
      <c r="C20" s="97"/>
      <c r="D20" s="96">
        <v>36.159999999999997</v>
      </c>
      <c r="E20" s="97"/>
      <c r="F20" s="285" t="s">
        <v>171</v>
      </c>
      <c r="G20" s="492"/>
      <c r="H20" s="105" t="s">
        <v>545</v>
      </c>
      <c r="I20" s="100" t="s">
        <v>59</v>
      </c>
    </row>
    <row r="21" spans="1:9" ht="15" thickBot="1" x14ac:dyDescent="0.35">
      <c r="A21" s="94" t="s">
        <v>1137</v>
      </c>
      <c r="B21" s="97"/>
      <c r="C21" s="97"/>
      <c r="D21" s="105" t="s">
        <v>402</v>
      </c>
      <c r="E21" s="97"/>
      <c r="F21" s="97"/>
      <c r="G21" s="97"/>
      <c r="H21" s="97"/>
      <c r="I21" s="98" t="s">
        <v>398</v>
      </c>
    </row>
    <row r="22" spans="1:9" ht="15" thickBot="1" x14ac:dyDescent="0.35">
      <c r="A22" s="94" t="s">
        <v>179</v>
      </c>
      <c r="B22" s="95" t="s">
        <v>822</v>
      </c>
      <c r="C22" s="97"/>
      <c r="D22" s="96">
        <v>19.600000000000001</v>
      </c>
      <c r="E22" s="97"/>
      <c r="F22" s="285" t="s">
        <v>171</v>
      </c>
      <c r="G22" s="107"/>
      <c r="H22" s="105">
        <v>4191160524</v>
      </c>
      <c r="I22" s="100" t="s">
        <v>59</v>
      </c>
    </row>
    <row r="23" spans="1:9" ht="15" thickBot="1" x14ac:dyDescent="0.35">
      <c r="A23" s="94" t="s">
        <v>182</v>
      </c>
      <c r="B23" s="95" t="s">
        <v>823</v>
      </c>
      <c r="C23" s="97"/>
      <c r="D23" s="105" t="s">
        <v>402</v>
      </c>
      <c r="E23" s="97"/>
      <c r="F23" s="97"/>
      <c r="G23" s="97"/>
      <c r="H23" s="105" t="s">
        <v>824</v>
      </c>
      <c r="I23" s="98" t="s">
        <v>398</v>
      </c>
    </row>
    <row r="24" spans="1:9" ht="15" thickBot="1" x14ac:dyDescent="0.35">
      <c r="A24" s="94" t="s">
        <v>187</v>
      </c>
      <c r="B24" s="95" t="s">
        <v>425</v>
      </c>
      <c r="C24" s="97"/>
      <c r="D24" s="96">
        <v>61.8</v>
      </c>
      <c r="E24" s="97"/>
      <c r="F24" s="286" t="s">
        <v>180</v>
      </c>
      <c r="G24" s="501"/>
      <c r="H24" s="105" t="s">
        <v>188</v>
      </c>
      <c r="I24" s="106" t="s">
        <v>398</v>
      </c>
    </row>
    <row r="25" spans="1:9" ht="15" thickBot="1" x14ac:dyDescent="0.35">
      <c r="A25" s="94" t="s">
        <v>194</v>
      </c>
      <c r="B25" s="95" t="s">
        <v>825</v>
      </c>
      <c r="C25" s="97"/>
      <c r="D25" s="96">
        <v>79.790000000000006</v>
      </c>
      <c r="E25" s="97"/>
      <c r="F25" s="284" t="s">
        <v>401</v>
      </c>
      <c r="G25" s="493"/>
      <c r="H25" s="105">
        <v>71991835964</v>
      </c>
      <c r="I25" s="98" t="s">
        <v>398</v>
      </c>
    </row>
    <row r="26" spans="1:9" ht="15" thickBot="1" x14ac:dyDescent="0.35">
      <c r="A26" s="94" t="s">
        <v>1731</v>
      </c>
      <c r="B26" s="503" t="s">
        <v>2014</v>
      </c>
      <c r="C26" s="97"/>
      <c r="D26" s="96">
        <v>28.27</v>
      </c>
      <c r="E26" s="97"/>
      <c r="F26" s="284" t="s">
        <v>401</v>
      </c>
      <c r="G26" s="199"/>
      <c r="H26" s="95">
        <v>71991514467</v>
      </c>
      <c r="I26" s="106" t="s">
        <v>398</v>
      </c>
    </row>
    <row r="27" spans="1:9" ht="15" thickBot="1" x14ac:dyDescent="0.35">
      <c r="A27" s="94" t="s">
        <v>1389</v>
      </c>
      <c r="B27" s="95" t="s">
        <v>1390</v>
      </c>
      <c r="C27" s="97"/>
      <c r="D27" s="105" t="s">
        <v>402</v>
      </c>
      <c r="E27" s="97"/>
      <c r="F27" s="97"/>
      <c r="G27" s="97"/>
      <c r="H27" s="105">
        <v>98982105848</v>
      </c>
      <c r="I27" s="98" t="s">
        <v>398</v>
      </c>
    </row>
    <row r="28" spans="1:9" ht="15" thickBot="1" x14ac:dyDescent="0.35">
      <c r="A28" s="94" t="s">
        <v>1732</v>
      </c>
      <c r="B28" s="97"/>
      <c r="C28" s="97"/>
      <c r="D28" s="105" t="s">
        <v>402</v>
      </c>
      <c r="E28" s="97"/>
      <c r="F28" s="97"/>
      <c r="G28" s="97"/>
      <c r="H28" s="97"/>
      <c r="I28" s="106" t="s">
        <v>398</v>
      </c>
    </row>
    <row r="29" spans="1:9" ht="15" thickBot="1" x14ac:dyDescent="0.35">
      <c r="A29" s="94" t="s">
        <v>1733</v>
      </c>
      <c r="B29" s="503" t="s">
        <v>2015</v>
      </c>
      <c r="C29" s="97"/>
      <c r="D29" s="105" t="s">
        <v>402</v>
      </c>
      <c r="E29" s="97"/>
      <c r="F29" s="285" t="s">
        <v>171</v>
      </c>
      <c r="G29" s="199"/>
      <c r="H29" s="95">
        <v>85918701583</v>
      </c>
      <c r="I29" s="98" t="s">
        <v>398</v>
      </c>
    </row>
    <row r="30" spans="1:9" ht="15" thickBot="1" x14ac:dyDescent="0.35">
      <c r="A30" s="94" t="s">
        <v>1406</v>
      </c>
      <c r="B30" s="97"/>
      <c r="C30" s="97"/>
      <c r="D30" s="96">
        <v>39.19</v>
      </c>
      <c r="E30" s="97"/>
      <c r="F30" s="97"/>
      <c r="G30" s="97"/>
      <c r="H30" s="97"/>
      <c r="I30" s="106" t="s">
        <v>398</v>
      </c>
    </row>
    <row r="31" spans="1:9" ht="15" thickBot="1" x14ac:dyDescent="0.35">
      <c r="A31" s="94" t="s">
        <v>1734</v>
      </c>
      <c r="B31" s="503" t="s">
        <v>2016</v>
      </c>
      <c r="C31" s="97"/>
      <c r="D31" s="96">
        <v>50.28</v>
      </c>
      <c r="E31" s="97"/>
      <c r="F31" s="284" t="s">
        <v>401</v>
      </c>
      <c r="G31" s="504"/>
      <c r="H31" s="95">
        <v>71985100178</v>
      </c>
      <c r="I31" s="98" t="s">
        <v>398</v>
      </c>
    </row>
    <row r="32" spans="1:9" ht="15" thickBot="1" x14ac:dyDescent="0.35">
      <c r="A32" s="94" t="s">
        <v>826</v>
      </c>
      <c r="B32" s="95" t="s">
        <v>1735</v>
      </c>
      <c r="C32" s="97"/>
      <c r="D32" s="96">
        <v>44.76</v>
      </c>
      <c r="E32" s="97"/>
      <c r="F32" s="284" t="s">
        <v>401</v>
      </c>
      <c r="G32" s="493"/>
      <c r="H32" s="105">
        <v>71994170511</v>
      </c>
      <c r="I32" s="106" t="s">
        <v>398</v>
      </c>
    </row>
    <row r="33" spans="1:9" ht="15" thickBot="1" x14ac:dyDescent="0.35">
      <c r="A33" s="94" t="s">
        <v>3456</v>
      </c>
      <c r="B33" s="141"/>
      <c r="C33" s="202"/>
      <c r="D33" s="96">
        <v>19.899999999999999</v>
      </c>
      <c r="E33" s="97"/>
      <c r="F33" s="97"/>
      <c r="G33" s="141"/>
      <c r="H33" s="202"/>
      <c r="I33" s="98" t="s">
        <v>398</v>
      </c>
    </row>
    <row r="34" spans="1:9" ht="15" thickBot="1" x14ac:dyDescent="0.35">
      <c r="A34" s="94" t="s">
        <v>2345</v>
      </c>
      <c r="B34" s="503" t="s">
        <v>2017</v>
      </c>
      <c r="C34" s="97"/>
      <c r="D34" s="96">
        <v>11.44</v>
      </c>
      <c r="E34" s="97"/>
      <c r="F34" s="285" t="s">
        <v>171</v>
      </c>
      <c r="G34" s="505"/>
      <c r="H34" s="95">
        <v>5166161530</v>
      </c>
      <c r="I34" s="106" t="s">
        <v>398</v>
      </c>
    </row>
    <row r="35" spans="1:9" ht="15" thickBot="1" x14ac:dyDescent="0.35">
      <c r="A35" s="94" t="s">
        <v>1391</v>
      </c>
      <c r="B35" s="97"/>
      <c r="C35" s="97"/>
      <c r="D35" s="105" t="s">
        <v>402</v>
      </c>
      <c r="E35" s="97"/>
      <c r="F35" s="97"/>
      <c r="G35" s="97"/>
      <c r="H35" s="97"/>
      <c r="I35" s="98" t="s">
        <v>398</v>
      </c>
    </row>
    <row r="36" spans="1:9" ht="15" thickBot="1" x14ac:dyDescent="0.35">
      <c r="A36" s="94" t="s">
        <v>827</v>
      </c>
      <c r="B36" s="97"/>
      <c r="C36" s="97"/>
      <c r="D36" s="105" t="s">
        <v>402</v>
      </c>
      <c r="E36" s="97"/>
      <c r="F36" s="97"/>
      <c r="G36" s="97"/>
      <c r="H36" s="97"/>
      <c r="I36" s="106" t="s">
        <v>398</v>
      </c>
    </row>
    <row r="37" spans="1:9" ht="15" thickBot="1" x14ac:dyDescent="0.35">
      <c r="A37" s="94" t="s">
        <v>1141</v>
      </c>
      <c r="B37" s="95" t="s">
        <v>1392</v>
      </c>
      <c r="C37" s="97"/>
      <c r="D37" s="105" t="s">
        <v>402</v>
      </c>
      <c r="E37" s="97"/>
      <c r="F37" s="97"/>
      <c r="G37" s="97"/>
      <c r="H37" s="105" t="s">
        <v>1393</v>
      </c>
      <c r="I37" s="98" t="s">
        <v>398</v>
      </c>
    </row>
    <row r="38" spans="1:9" ht="15" thickBot="1" x14ac:dyDescent="0.35">
      <c r="A38" s="94" t="s">
        <v>828</v>
      </c>
      <c r="B38" s="95" t="s">
        <v>828</v>
      </c>
      <c r="C38" s="97"/>
      <c r="D38" s="96">
        <v>104.99</v>
      </c>
      <c r="E38" s="97"/>
      <c r="F38" s="97"/>
      <c r="G38" s="97"/>
      <c r="H38" s="97"/>
      <c r="I38" s="106" t="s">
        <v>398</v>
      </c>
    </row>
    <row r="39" spans="1:9" ht="15" thickBot="1" x14ac:dyDescent="0.35">
      <c r="A39" s="94" t="s">
        <v>1149</v>
      </c>
      <c r="B39" s="95" t="s">
        <v>1394</v>
      </c>
      <c r="C39" s="97"/>
      <c r="D39" s="105" t="s">
        <v>402</v>
      </c>
      <c r="E39" s="97"/>
      <c r="F39" s="97"/>
      <c r="G39" s="97"/>
      <c r="H39" s="105" t="s">
        <v>1395</v>
      </c>
      <c r="I39" s="98" t="s">
        <v>398</v>
      </c>
    </row>
    <row r="40" spans="1:9" ht="15" thickBot="1" x14ac:dyDescent="0.35">
      <c r="A40" s="94" t="s">
        <v>2018</v>
      </c>
      <c r="B40" s="97"/>
      <c r="C40" s="97"/>
      <c r="D40" s="105" t="s">
        <v>402</v>
      </c>
      <c r="E40" s="97"/>
      <c r="F40" s="97"/>
      <c r="G40" s="97"/>
      <c r="H40" s="97"/>
      <c r="I40" s="106" t="s">
        <v>398</v>
      </c>
    </row>
    <row r="41" spans="1:9" ht="15" thickBot="1" x14ac:dyDescent="0.35">
      <c r="A41" s="94" t="s">
        <v>1737</v>
      </c>
      <c r="B41" s="97"/>
      <c r="C41" s="97"/>
      <c r="D41" s="105" t="s">
        <v>402</v>
      </c>
      <c r="E41" s="97"/>
      <c r="F41" s="97"/>
      <c r="G41" s="97"/>
      <c r="H41" s="97"/>
      <c r="I41" s="98" t="s">
        <v>398</v>
      </c>
    </row>
    <row r="42" spans="1:9" ht="15" thickBot="1" x14ac:dyDescent="0.35">
      <c r="A42" s="94" t="s">
        <v>3458</v>
      </c>
      <c r="B42" s="97"/>
      <c r="C42" s="97"/>
      <c r="D42" s="105" t="s">
        <v>402</v>
      </c>
      <c r="E42" s="97"/>
      <c r="F42" s="97"/>
      <c r="G42" s="97"/>
      <c r="H42" s="97"/>
      <c r="I42" s="106" t="s">
        <v>398</v>
      </c>
    </row>
    <row r="43" spans="1:9" ht="15" thickBot="1" x14ac:dyDescent="0.35">
      <c r="A43" s="94" t="s">
        <v>558</v>
      </c>
      <c r="B43" s="97"/>
      <c r="C43" s="97"/>
      <c r="D43" s="105" t="s">
        <v>402</v>
      </c>
      <c r="E43" s="97"/>
      <c r="F43" s="97"/>
      <c r="G43" s="97"/>
      <c r="H43" s="97"/>
      <c r="I43" s="98" t="s">
        <v>398</v>
      </c>
    </row>
    <row r="44" spans="1:9" ht="15" thickBot="1" x14ac:dyDescent="0.35">
      <c r="A44" s="94" t="s">
        <v>2019</v>
      </c>
      <c r="B44" s="97"/>
      <c r="C44" s="97"/>
      <c r="D44" s="105" t="s">
        <v>402</v>
      </c>
      <c r="E44" s="97"/>
      <c r="F44" s="285" t="s">
        <v>171</v>
      </c>
      <c r="G44" s="107"/>
      <c r="H44" s="113">
        <v>3947336578</v>
      </c>
      <c r="I44" s="106" t="s">
        <v>398</v>
      </c>
    </row>
    <row r="45" spans="1:9" ht="15" thickBot="1" x14ac:dyDescent="0.35">
      <c r="A45" s="94" t="s">
        <v>2020</v>
      </c>
      <c r="B45" s="97"/>
      <c r="C45" s="97"/>
      <c r="D45" s="105" t="s">
        <v>402</v>
      </c>
      <c r="E45" s="97"/>
      <c r="F45" s="97"/>
      <c r="G45" s="97"/>
      <c r="H45" s="97"/>
      <c r="I45" s="98" t="s">
        <v>398</v>
      </c>
    </row>
    <row r="46" spans="1:9" ht="15" thickBot="1" x14ac:dyDescent="0.35">
      <c r="A46" s="94" t="s">
        <v>2021</v>
      </c>
      <c r="B46" s="97"/>
      <c r="C46" s="97"/>
      <c r="D46" s="105" t="s">
        <v>402</v>
      </c>
      <c r="E46" s="97"/>
      <c r="F46" s="97"/>
      <c r="G46" s="97"/>
      <c r="H46" s="97"/>
      <c r="I46" s="106" t="s">
        <v>398</v>
      </c>
    </row>
    <row r="47" spans="1:9" ht="15" thickBot="1" x14ac:dyDescent="0.35">
      <c r="A47" s="94" t="s">
        <v>3459</v>
      </c>
      <c r="B47" s="97"/>
      <c r="C47" s="97"/>
      <c r="D47" s="105" t="s">
        <v>402</v>
      </c>
      <c r="E47" s="97"/>
      <c r="F47" s="97"/>
      <c r="G47" s="97"/>
      <c r="H47" s="97"/>
      <c r="I47" s="98" t="s">
        <v>398</v>
      </c>
    </row>
    <row r="48" spans="1:9" ht="15" thickBot="1" x14ac:dyDescent="0.35">
      <c r="A48" s="94" t="s">
        <v>3461</v>
      </c>
      <c r="B48" s="97"/>
      <c r="C48" s="97"/>
      <c r="D48" s="105" t="s">
        <v>402</v>
      </c>
      <c r="E48" s="97"/>
      <c r="F48" s="97"/>
      <c r="G48" s="97"/>
      <c r="H48" s="97"/>
      <c r="I48" s="106" t="s">
        <v>398</v>
      </c>
    </row>
    <row r="49" spans="1:9" ht="15" thickBot="1" x14ac:dyDescent="0.35">
      <c r="A49" s="94" t="s">
        <v>3463</v>
      </c>
      <c r="B49" s="97"/>
      <c r="C49" s="97"/>
      <c r="D49" s="105" t="s">
        <v>402</v>
      </c>
      <c r="E49" s="97"/>
      <c r="F49" s="97"/>
      <c r="G49" s="97"/>
      <c r="H49" s="97"/>
      <c r="I49" s="98" t="s">
        <v>398</v>
      </c>
    </row>
    <row r="50" spans="1:9" ht="15" thickBot="1" x14ac:dyDescent="0.35">
      <c r="A50" s="94" t="s">
        <v>1396</v>
      </c>
      <c r="B50" s="95" t="s">
        <v>1397</v>
      </c>
      <c r="C50" s="97"/>
      <c r="D50" s="105" t="s">
        <v>402</v>
      </c>
      <c r="E50" s="97"/>
      <c r="F50" s="97"/>
      <c r="G50" s="97"/>
      <c r="H50" s="105" t="s">
        <v>1398</v>
      </c>
      <c r="I50" s="106" t="s">
        <v>398</v>
      </c>
    </row>
    <row r="51" spans="1:9" ht="15" thickBot="1" x14ac:dyDescent="0.35">
      <c r="A51" s="94" t="s">
        <v>1399</v>
      </c>
      <c r="B51" s="95" t="s">
        <v>1400</v>
      </c>
      <c r="C51" s="97"/>
      <c r="D51" s="105" t="s">
        <v>402</v>
      </c>
      <c r="E51" s="97"/>
      <c r="F51" s="97"/>
      <c r="G51" s="97"/>
      <c r="H51" s="105" t="s">
        <v>1401</v>
      </c>
      <c r="I51" s="98" t="s">
        <v>398</v>
      </c>
    </row>
    <row r="52" spans="1:9" ht="15" thickBot="1" x14ac:dyDescent="0.35">
      <c r="A52" s="94" t="s">
        <v>829</v>
      </c>
      <c r="B52" s="97"/>
      <c r="C52" s="97"/>
      <c r="D52" s="105" t="s">
        <v>402</v>
      </c>
      <c r="E52" s="97"/>
      <c r="F52" s="97"/>
      <c r="G52" s="97"/>
      <c r="H52" s="97"/>
      <c r="I52" s="106" t="s">
        <v>398</v>
      </c>
    </row>
    <row r="53" spans="1:9" ht="15" thickBot="1" x14ac:dyDescent="0.35">
      <c r="A53" s="94" t="s">
        <v>1140</v>
      </c>
      <c r="B53" s="97"/>
      <c r="C53" s="97"/>
      <c r="D53" s="105" t="s">
        <v>402</v>
      </c>
      <c r="E53" s="97"/>
      <c r="F53" s="97"/>
      <c r="G53" s="97"/>
      <c r="H53" s="97"/>
      <c r="I53" s="98" t="s">
        <v>398</v>
      </c>
    </row>
    <row r="54" spans="1:9" ht="15" thickBot="1" x14ac:dyDescent="0.35">
      <c r="A54" s="94" t="s">
        <v>830</v>
      </c>
      <c r="B54" s="97"/>
      <c r="C54" s="97"/>
      <c r="D54" s="96">
        <v>23.21</v>
      </c>
      <c r="E54" s="97"/>
      <c r="F54" s="97"/>
      <c r="G54" s="97"/>
      <c r="H54" s="97"/>
      <c r="I54" s="106" t="s">
        <v>398</v>
      </c>
    </row>
    <row r="55" spans="1:9" ht="15" thickBot="1" x14ac:dyDescent="0.35">
      <c r="A55" s="94" t="s">
        <v>1402</v>
      </c>
      <c r="B55" s="95" t="s">
        <v>843</v>
      </c>
      <c r="C55" s="97"/>
      <c r="D55" s="105" t="s">
        <v>402</v>
      </c>
      <c r="E55" s="97"/>
      <c r="F55" s="97"/>
      <c r="G55" s="97"/>
      <c r="H55" s="97"/>
      <c r="I55" s="98" t="s">
        <v>398</v>
      </c>
    </row>
    <row r="56" spans="1:9" ht="15" thickBot="1" x14ac:dyDescent="0.35">
      <c r="A56" s="94" t="s">
        <v>1738</v>
      </c>
      <c r="B56" s="506" t="s">
        <v>2022</v>
      </c>
      <c r="C56" s="202"/>
      <c r="D56" s="105" t="s">
        <v>402</v>
      </c>
      <c r="E56" s="97"/>
      <c r="F56" s="284" t="s">
        <v>401</v>
      </c>
      <c r="G56" s="141"/>
      <c r="H56" s="491">
        <v>71992318688</v>
      </c>
      <c r="I56" s="106" t="s">
        <v>398</v>
      </c>
    </row>
    <row r="57" spans="1:9" ht="15" thickBot="1" x14ac:dyDescent="0.35">
      <c r="A57" s="94" t="s">
        <v>3462</v>
      </c>
      <c r="B57" s="199"/>
      <c r="C57" s="97"/>
      <c r="D57" s="96">
        <v>25.77</v>
      </c>
      <c r="E57" s="97"/>
      <c r="F57" s="97"/>
      <c r="G57" s="199"/>
      <c r="H57" s="97"/>
      <c r="I57" s="98" t="s">
        <v>398</v>
      </c>
    </row>
    <row r="58" spans="1:9" ht="15" thickBot="1" x14ac:dyDescent="0.35">
      <c r="A58" s="94" t="s">
        <v>831</v>
      </c>
      <c r="B58" s="97"/>
      <c r="C58" s="97"/>
      <c r="D58" s="105" t="s">
        <v>402</v>
      </c>
      <c r="E58" s="97"/>
      <c r="F58" s="97"/>
      <c r="G58" s="97"/>
      <c r="H58" s="97"/>
      <c r="I58" s="106" t="s">
        <v>398</v>
      </c>
    </row>
    <row r="59" spans="1:9" ht="15" thickBot="1" x14ac:dyDescent="0.35">
      <c r="A59" s="94" t="s">
        <v>622</v>
      </c>
      <c r="B59" s="95" t="s">
        <v>550</v>
      </c>
      <c r="C59" s="97"/>
      <c r="D59" s="96">
        <v>132.06</v>
      </c>
      <c r="E59" s="97"/>
      <c r="F59" s="284" t="s">
        <v>401</v>
      </c>
      <c r="G59" s="493"/>
      <c r="H59" s="105">
        <v>71991137194</v>
      </c>
      <c r="I59" s="98" t="s">
        <v>398</v>
      </c>
    </row>
    <row r="60" spans="1:9" ht="15" thickBot="1" x14ac:dyDescent="0.35">
      <c r="A60" s="94" t="s">
        <v>623</v>
      </c>
      <c r="B60" s="95" t="s">
        <v>430</v>
      </c>
      <c r="C60" s="97"/>
      <c r="D60" s="96">
        <v>278.48</v>
      </c>
      <c r="E60" s="97"/>
      <c r="F60" s="284" t="s">
        <v>401</v>
      </c>
      <c r="G60" s="492"/>
      <c r="H60" s="105">
        <v>71994042511</v>
      </c>
      <c r="I60" s="106" t="s">
        <v>398</v>
      </c>
    </row>
    <row r="61" spans="1:9" ht="15" thickBot="1" x14ac:dyDescent="0.35">
      <c r="A61" s="94" t="s">
        <v>2346</v>
      </c>
      <c r="B61" s="97"/>
      <c r="C61" s="97"/>
      <c r="D61" s="105" t="s">
        <v>402</v>
      </c>
      <c r="E61" s="97"/>
      <c r="F61" s="97"/>
      <c r="G61" s="97"/>
      <c r="H61" s="97"/>
      <c r="I61" s="98" t="s">
        <v>398</v>
      </c>
    </row>
    <row r="62" spans="1:9" ht="15" thickBot="1" x14ac:dyDescent="0.35">
      <c r="A62" s="94" t="s">
        <v>624</v>
      </c>
      <c r="B62" s="95" t="s">
        <v>429</v>
      </c>
      <c r="C62" s="97"/>
      <c r="D62" s="96">
        <v>116.77</v>
      </c>
      <c r="E62" s="97"/>
      <c r="F62" s="285" t="s">
        <v>171</v>
      </c>
      <c r="G62" s="107"/>
      <c r="H62" s="105">
        <v>4257558512</v>
      </c>
      <c r="I62" s="106" t="s">
        <v>398</v>
      </c>
    </row>
    <row r="63" spans="1:9" ht="15" thickBot="1" x14ac:dyDescent="0.35">
      <c r="A63" s="94" t="s">
        <v>1403</v>
      </c>
      <c r="B63" s="95" t="s">
        <v>1404</v>
      </c>
      <c r="C63" s="97"/>
      <c r="D63" s="105" t="s">
        <v>402</v>
      </c>
      <c r="E63" s="97"/>
      <c r="F63" s="284" t="s">
        <v>401</v>
      </c>
      <c r="G63" s="97"/>
      <c r="H63" s="105">
        <v>71991826374</v>
      </c>
      <c r="I63" s="98" t="s">
        <v>398</v>
      </c>
    </row>
    <row r="64" spans="1:9" ht="15" thickBot="1" x14ac:dyDescent="0.35">
      <c r="A64" s="94" t="s">
        <v>2347</v>
      </c>
      <c r="B64" s="95" t="s">
        <v>3467</v>
      </c>
      <c r="C64" s="97"/>
      <c r="D64" s="96">
        <v>116.53</v>
      </c>
      <c r="E64" s="97"/>
      <c r="F64" s="97"/>
      <c r="G64" s="492"/>
      <c r="H64" s="105" t="s">
        <v>3469</v>
      </c>
      <c r="I64" s="106" t="s">
        <v>398</v>
      </c>
    </row>
    <row r="65" spans="1:9" ht="15" thickBot="1" x14ac:dyDescent="0.35">
      <c r="A65" s="94" t="s">
        <v>1142</v>
      </c>
      <c r="B65" s="95" t="s">
        <v>1142</v>
      </c>
      <c r="C65" s="97"/>
      <c r="D65" s="105" t="s">
        <v>402</v>
      </c>
      <c r="E65" s="97"/>
      <c r="F65" s="97"/>
      <c r="G65" s="97"/>
      <c r="H65" s="105">
        <v>6549315506</v>
      </c>
      <c r="I65" s="98" t="s">
        <v>398</v>
      </c>
    </row>
    <row r="66" spans="1:9" ht="15" thickBot="1" x14ac:dyDescent="0.35">
      <c r="A66" s="94" t="s">
        <v>832</v>
      </c>
      <c r="B66" s="95" t="s">
        <v>833</v>
      </c>
      <c r="C66" s="97"/>
      <c r="D66" s="96">
        <v>59.72</v>
      </c>
      <c r="E66" s="97"/>
      <c r="F66" s="284" t="s">
        <v>401</v>
      </c>
      <c r="G66" s="492"/>
      <c r="H66" s="105">
        <v>71996991111</v>
      </c>
      <c r="I66" s="106" t="s">
        <v>398</v>
      </c>
    </row>
    <row r="67" spans="1:9" ht="15" thickBot="1" x14ac:dyDescent="0.35">
      <c r="A67" s="94" t="s">
        <v>834</v>
      </c>
      <c r="B67" s="95" t="s">
        <v>835</v>
      </c>
      <c r="C67" s="97"/>
      <c r="D67" s="105" t="s">
        <v>402</v>
      </c>
      <c r="E67" s="97"/>
      <c r="F67" s="97"/>
      <c r="G67" s="97"/>
      <c r="H67" s="105">
        <v>71992536662</v>
      </c>
      <c r="I67" s="98" t="s">
        <v>398</v>
      </c>
    </row>
    <row r="68" spans="1:9" ht="15" thickBot="1" x14ac:dyDescent="0.35">
      <c r="A68" s="94" t="s">
        <v>836</v>
      </c>
      <c r="B68" s="95" t="s">
        <v>837</v>
      </c>
      <c r="C68" s="97"/>
      <c r="D68" s="96">
        <v>700.46</v>
      </c>
      <c r="E68" s="97"/>
      <c r="F68" s="286" t="s">
        <v>180</v>
      </c>
      <c r="G68" s="107"/>
      <c r="H68" s="105" t="s">
        <v>838</v>
      </c>
      <c r="I68" s="106" t="s">
        <v>398</v>
      </c>
    </row>
    <row r="69" spans="1:9" ht="15" thickBot="1" x14ac:dyDescent="0.35">
      <c r="A69" s="94" t="s">
        <v>1408</v>
      </c>
      <c r="B69" s="97"/>
      <c r="C69" s="97"/>
      <c r="D69" s="105" t="s">
        <v>402</v>
      </c>
      <c r="E69" s="97"/>
      <c r="F69" s="97"/>
      <c r="G69" s="97"/>
      <c r="H69" s="97"/>
      <c r="I69" s="98" t="s">
        <v>398</v>
      </c>
    </row>
    <row r="70" spans="1:9" ht="15" thickBot="1" x14ac:dyDescent="0.35">
      <c r="A70" s="94" t="s">
        <v>839</v>
      </c>
      <c r="B70" s="95" t="s">
        <v>840</v>
      </c>
      <c r="C70" s="97"/>
      <c r="D70" s="96">
        <v>181.9</v>
      </c>
      <c r="E70" s="97"/>
      <c r="F70" s="285" t="s">
        <v>171</v>
      </c>
      <c r="G70" s="492"/>
      <c r="H70" s="105" t="s">
        <v>841</v>
      </c>
      <c r="I70" s="106" t="s">
        <v>398</v>
      </c>
    </row>
    <row r="71" spans="1:9" ht="15" thickBot="1" x14ac:dyDescent="0.35">
      <c r="A71" s="146" t="s">
        <v>193</v>
      </c>
      <c r="B71" s="95" t="s">
        <v>571</v>
      </c>
      <c r="C71" s="97"/>
      <c r="D71" s="96">
        <v>398.91</v>
      </c>
      <c r="E71" s="97"/>
      <c r="F71" s="97"/>
      <c r="G71" s="97"/>
      <c r="H71" s="97"/>
      <c r="I71" s="98" t="s">
        <v>398</v>
      </c>
    </row>
    <row r="72" spans="1:9" ht="15" thickBot="1" x14ac:dyDescent="0.35">
      <c r="A72" s="94" t="s">
        <v>2023</v>
      </c>
      <c r="B72" s="97"/>
      <c r="C72" s="97"/>
      <c r="D72" s="105" t="s">
        <v>402</v>
      </c>
      <c r="E72" s="97"/>
      <c r="F72" s="284" t="s">
        <v>401</v>
      </c>
      <c r="G72" s="97"/>
      <c r="H72" s="105">
        <v>71997330038</v>
      </c>
      <c r="I72" s="106" t="s">
        <v>398</v>
      </c>
    </row>
    <row r="73" spans="1:9" ht="15" thickBot="1" x14ac:dyDescent="0.35">
      <c r="A73" s="94" t="s">
        <v>2024</v>
      </c>
      <c r="B73" s="95" t="s">
        <v>843</v>
      </c>
      <c r="C73" s="97"/>
      <c r="D73" s="105" t="s">
        <v>402</v>
      </c>
      <c r="E73" s="97"/>
      <c r="F73" s="285" t="s">
        <v>171</v>
      </c>
      <c r="G73" s="97"/>
      <c r="H73" s="105" t="s">
        <v>1146</v>
      </c>
      <c r="I73" s="98" t="s">
        <v>398</v>
      </c>
    </row>
    <row r="74" spans="1:9" ht="15" thickBot="1" x14ac:dyDescent="0.35">
      <c r="A74" s="94" t="s">
        <v>845</v>
      </c>
      <c r="B74" s="97"/>
      <c r="C74" s="97"/>
      <c r="D74" s="105" t="s">
        <v>402</v>
      </c>
      <c r="E74" s="97"/>
      <c r="F74" s="97"/>
      <c r="G74" s="97"/>
      <c r="H74" s="97"/>
      <c r="I74" s="106" t="s">
        <v>398</v>
      </c>
    </row>
    <row r="75" spans="1:9" ht="15" thickBot="1" x14ac:dyDescent="0.35">
      <c r="A75" s="94" t="s">
        <v>1147</v>
      </c>
      <c r="B75" s="97"/>
      <c r="C75" s="97"/>
      <c r="D75" s="105" t="s">
        <v>402</v>
      </c>
      <c r="E75" s="97"/>
      <c r="F75" s="97"/>
      <c r="G75" s="97"/>
      <c r="H75" s="97"/>
      <c r="I75" s="98" t="s">
        <v>398</v>
      </c>
    </row>
    <row r="76" spans="1:9" ht="15" thickBot="1" x14ac:dyDescent="0.35">
      <c r="A76" s="94" t="s">
        <v>1145</v>
      </c>
      <c r="B76" s="95" t="s">
        <v>3473</v>
      </c>
      <c r="C76" s="97"/>
      <c r="D76" s="96">
        <v>266.60000000000002</v>
      </c>
      <c r="E76" s="97"/>
      <c r="F76" s="285" t="s">
        <v>171</v>
      </c>
      <c r="G76" s="107"/>
      <c r="H76" s="105">
        <v>957280580</v>
      </c>
      <c r="I76" s="106" t="s">
        <v>398</v>
      </c>
    </row>
    <row r="77" spans="1:9" ht="15" thickBot="1" x14ac:dyDescent="0.35">
      <c r="A77" s="94" t="s">
        <v>1148</v>
      </c>
      <c r="B77" s="97"/>
      <c r="C77" s="97"/>
      <c r="D77" s="96">
        <v>265.89999999999998</v>
      </c>
      <c r="E77" s="97"/>
      <c r="F77" s="97"/>
      <c r="G77" s="97"/>
      <c r="H77" s="97"/>
      <c r="I77" s="98" t="s">
        <v>398</v>
      </c>
    </row>
    <row r="78" spans="1:9" ht="15" thickBot="1" x14ac:dyDescent="0.35">
      <c r="A78" s="94" t="s">
        <v>1739</v>
      </c>
      <c r="B78" s="97"/>
      <c r="C78" s="97"/>
      <c r="D78" s="96">
        <v>32.44</v>
      </c>
      <c r="E78" s="97"/>
      <c r="F78" s="97"/>
      <c r="G78" s="97"/>
      <c r="H78" s="97"/>
      <c r="I78" s="106" t="s">
        <v>398</v>
      </c>
    </row>
    <row r="79" spans="1:9" ht="15" thickBot="1" x14ac:dyDescent="0.35">
      <c r="A79" s="94" t="s">
        <v>1139</v>
      </c>
      <c r="B79" s="97"/>
      <c r="C79" s="97"/>
      <c r="D79" s="105" t="s">
        <v>402</v>
      </c>
      <c r="E79" s="97"/>
      <c r="F79" s="97"/>
      <c r="G79" s="97"/>
      <c r="H79" s="97"/>
      <c r="I79" s="98" t="s">
        <v>398</v>
      </c>
    </row>
    <row r="80" spans="1:9" ht="15" thickBot="1" x14ac:dyDescent="0.35">
      <c r="A80" s="94" t="s">
        <v>1136</v>
      </c>
      <c r="B80" s="503" t="s">
        <v>2025</v>
      </c>
      <c r="C80" s="97"/>
      <c r="D80" s="105" t="s">
        <v>402</v>
      </c>
      <c r="E80" s="97"/>
      <c r="F80" s="284" t="s">
        <v>401</v>
      </c>
      <c r="G80" s="199"/>
      <c r="H80" s="95">
        <v>75991449938</v>
      </c>
      <c r="I80" s="106" t="s">
        <v>398</v>
      </c>
    </row>
    <row r="81" spans="1:9" ht="15" thickBot="1" x14ac:dyDescent="0.35">
      <c r="A81" s="94" t="s">
        <v>1409</v>
      </c>
      <c r="B81" s="95" t="s">
        <v>1410</v>
      </c>
      <c r="C81" s="97"/>
      <c r="D81" s="105" t="s">
        <v>402</v>
      </c>
      <c r="E81" s="97"/>
      <c r="F81" s="97"/>
      <c r="G81" s="97"/>
      <c r="H81" s="97"/>
      <c r="I81" s="98" t="s">
        <v>398</v>
      </c>
    </row>
    <row r="82" spans="1:9" ht="15" thickBot="1" x14ac:dyDescent="0.35">
      <c r="A82" s="94" t="s">
        <v>1740</v>
      </c>
      <c r="B82" s="97"/>
      <c r="C82" s="97"/>
      <c r="D82" s="105" t="s">
        <v>402</v>
      </c>
      <c r="E82" s="97"/>
      <c r="F82" s="97"/>
      <c r="G82" s="97"/>
      <c r="H82" s="97"/>
      <c r="I82" s="106" t="s">
        <v>398</v>
      </c>
    </row>
    <row r="83" spans="1:9" ht="15" thickBot="1" x14ac:dyDescent="0.35">
      <c r="A83" s="94" t="s">
        <v>2348</v>
      </c>
      <c r="B83" s="97"/>
      <c r="C83" s="97"/>
      <c r="D83" s="105" t="s">
        <v>402</v>
      </c>
      <c r="E83" s="97"/>
      <c r="F83" s="97"/>
      <c r="G83" s="97"/>
      <c r="H83" s="97"/>
      <c r="I83" s="98" t="s">
        <v>398</v>
      </c>
    </row>
    <row r="84" spans="1:9" ht="15" thickBot="1" x14ac:dyDescent="0.35">
      <c r="A84" s="94" t="s">
        <v>846</v>
      </c>
      <c r="B84" s="95" t="s">
        <v>2026</v>
      </c>
      <c r="C84" s="97"/>
      <c r="D84" s="105" t="s">
        <v>402</v>
      </c>
      <c r="E84" s="97"/>
      <c r="F84" s="284" t="s">
        <v>401</v>
      </c>
      <c r="G84" s="492"/>
      <c r="H84" s="105">
        <v>71991322468</v>
      </c>
      <c r="I84" s="106" t="s">
        <v>398</v>
      </c>
    </row>
    <row r="85" spans="1:9" ht="16.2" thickBot="1" x14ac:dyDescent="0.35">
      <c r="A85" s="200" t="s">
        <v>431</v>
      </c>
      <c r="B85" s="201" t="s">
        <v>432</v>
      </c>
      <c r="C85" s="480"/>
      <c r="D85" s="201" t="s">
        <v>2013</v>
      </c>
      <c r="E85" s="201" t="s">
        <v>88</v>
      </c>
      <c r="F85" s="201" t="s">
        <v>396</v>
      </c>
      <c r="G85" s="480"/>
      <c r="H85" s="201" t="s">
        <v>384</v>
      </c>
      <c r="I85" s="107"/>
    </row>
    <row r="86" spans="1:9" ht="15" thickBot="1" x14ac:dyDescent="0.35">
      <c r="A86" s="134" t="s">
        <v>3477</v>
      </c>
      <c r="B86" s="107"/>
      <c r="C86" s="137">
        <v>-2455.88</v>
      </c>
      <c r="D86" s="115">
        <v>80807.88</v>
      </c>
      <c r="E86" s="115">
        <v>78352</v>
      </c>
      <c r="F86" s="107"/>
      <c r="G86" s="107"/>
      <c r="H86" s="107"/>
      <c r="I86" s="98" t="s">
        <v>398</v>
      </c>
    </row>
    <row r="87" spans="1:9" ht="15" thickBot="1" x14ac:dyDescent="0.35">
      <c r="A87" s="134" t="s">
        <v>3478</v>
      </c>
      <c r="B87" s="107"/>
      <c r="C87" s="107"/>
      <c r="D87" s="115">
        <v>894.57</v>
      </c>
      <c r="E87" s="115">
        <v>894.57</v>
      </c>
      <c r="F87" s="107"/>
      <c r="G87" s="107"/>
      <c r="H87" s="107"/>
      <c r="I87" s="98" t="s">
        <v>398</v>
      </c>
    </row>
    <row r="88" spans="1:9" ht="15" thickBot="1" x14ac:dyDescent="0.35">
      <c r="A88" s="430" t="s">
        <v>2030</v>
      </c>
      <c r="B88" s="107"/>
      <c r="C88" s="107"/>
      <c r="D88" s="113" t="s">
        <v>820</v>
      </c>
      <c r="E88" s="113" t="s">
        <v>402</v>
      </c>
      <c r="F88" s="107"/>
      <c r="G88" s="107"/>
      <c r="H88" s="107"/>
      <c r="I88" s="98" t="s">
        <v>398</v>
      </c>
    </row>
    <row r="89" spans="1:9" ht="15" thickBot="1" x14ac:dyDescent="0.35">
      <c r="A89" s="430" t="s">
        <v>2031</v>
      </c>
      <c r="B89" s="431" t="s">
        <v>853</v>
      </c>
      <c r="C89" s="107"/>
      <c r="D89" s="115">
        <v>14976.7</v>
      </c>
      <c r="E89" s="115">
        <v>14976.7</v>
      </c>
      <c r="F89" s="433" t="s">
        <v>417</v>
      </c>
      <c r="G89" s="493"/>
      <c r="H89" s="113">
        <v>53566597000100</v>
      </c>
      <c r="I89" s="98" t="s">
        <v>398</v>
      </c>
    </row>
    <row r="90" spans="1:9" ht="15" thickBot="1" x14ac:dyDescent="0.35">
      <c r="A90" s="430" t="s">
        <v>2032</v>
      </c>
      <c r="B90" s="431" t="s">
        <v>1741</v>
      </c>
      <c r="C90" s="107"/>
      <c r="D90" s="115">
        <v>270.10000000000002</v>
      </c>
      <c r="E90" s="115">
        <v>270.10000000000002</v>
      </c>
      <c r="F90" s="434" t="s">
        <v>401</v>
      </c>
      <c r="G90" s="492"/>
      <c r="H90" s="113">
        <v>75999221104</v>
      </c>
      <c r="I90" s="98" t="s">
        <v>398</v>
      </c>
    </row>
    <row r="91" spans="1:9" ht="15" thickBot="1" x14ac:dyDescent="0.35">
      <c r="A91" s="430" t="s">
        <v>2033</v>
      </c>
      <c r="B91" s="107"/>
      <c r="C91" s="107"/>
      <c r="D91" s="115">
        <v>68.31</v>
      </c>
      <c r="E91" s="115">
        <v>68.31</v>
      </c>
      <c r="F91" s="107"/>
      <c r="G91" s="107"/>
      <c r="H91" s="107"/>
      <c r="I91" s="98" t="s">
        <v>398</v>
      </c>
    </row>
    <row r="92" spans="1:9" ht="15" thickBot="1" x14ac:dyDescent="0.35">
      <c r="A92" s="430" t="s">
        <v>2034</v>
      </c>
      <c r="B92" s="431" t="s">
        <v>1747</v>
      </c>
      <c r="C92" s="107"/>
      <c r="D92" s="115">
        <v>812.26</v>
      </c>
      <c r="E92" s="115">
        <v>812.26</v>
      </c>
      <c r="F92" s="434" t="s">
        <v>401</v>
      </c>
      <c r="G92" s="107"/>
      <c r="H92" s="113">
        <v>75999198108</v>
      </c>
      <c r="I92" s="98" t="s">
        <v>398</v>
      </c>
    </row>
    <row r="93" spans="1:9" ht="15" thickBot="1" x14ac:dyDescent="0.35">
      <c r="A93" s="430" t="s">
        <v>2035</v>
      </c>
      <c r="B93" s="107"/>
      <c r="C93" s="107"/>
      <c r="D93" s="115">
        <v>17.7</v>
      </c>
      <c r="E93" s="115">
        <v>17.7</v>
      </c>
      <c r="F93" s="107"/>
      <c r="G93" s="107"/>
      <c r="H93" s="107"/>
      <c r="I93" s="98" t="s">
        <v>398</v>
      </c>
    </row>
    <row r="94" spans="1:9" ht="15" thickBot="1" x14ac:dyDescent="0.35">
      <c r="A94" s="430" t="s">
        <v>2036</v>
      </c>
      <c r="B94" s="107"/>
      <c r="C94" s="107"/>
      <c r="D94" s="113" t="s">
        <v>820</v>
      </c>
      <c r="E94" s="113" t="s">
        <v>402</v>
      </c>
      <c r="F94" s="107"/>
      <c r="G94" s="107"/>
      <c r="H94" s="107"/>
      <c r="I94" s="98" t="s">
        <v>398</v>
      </c>
    </row>
    <row r="95" spans="1:9" ht="15" thickBot="1" x14ac:dyDescent="0.35">
      <c r="A95" s="430" t="s">
        <v>2037</v>
      </c>
      <c r="B95" s="431" t="s">
        <v>853</v>
      </c>
      <c r="C95" s="107"/>
      <c r="D95" s="115">
        <v>167.95</v>
      </c>
      <c r="E95" s="115">
        <v>167.95</v>
      </c>
      <c r="F95" s="433" t="s">
        <v>417</v>
      </c>
      <c r="G95" s="107"/>
      <c r="H95" s="113">
        <v>53566597000100</v>
      </c>
      <c r="I95" s="98" t="s">
        <v>398</v>
      </c>
    </row>
    <row r="96" spans="1:9" ht="15" thickBot="1" x14ac:dyDescent="0.35">
      <c r="A96" s="430" t="s">
        <v>2038</v>
      </c>
      <c r="B96" s="431" t="s">
        <v>1741</v>
      </c>
      <c r="C96" s="107"/>
      <c r="D96" s="115">
        <v>2.41</v>
      </c>
      <c r="E96" s="115">
        <v>2.41</v>
      </c>
      <c r="F96" s="434" t="s">
        <v>401</v>
      </c>
      <c r="G96" s="107"/>
      <c r="H96" s="113">
        <v>75999221104</v>
      </c>
      <c r="I96" s="98" t="s">
        <v>398</v>
      </c>
    </row>
    <row r="97" spans="1:9" ht="15" thickBot="1" x14ac:dyDescent="0.35">
      <c r="A97" s="430" t="s">
        <v>2349</v>
      </c>
      <c r="B97" s="431" t="s">
        <v>3482</v>
      </c>
      <c r="C97" s="107"/>
      <c r="D97" s="113" t="s">
        <v>820</v>
      </c>
      <c r="E97" s="113" t="s">
        <v>402</v>
      </c>
      <c r="F97" s="434" t="s">
        <v>401</v>
      </c>
      <c r="G97" s="107"/>
      <c r="H97" s="113">
        <v>75981416432</v>
      </c>
      <c r="I97" s="98" t="s">
        <v>398</v>
      </c>
    </row>
    <row r="98" spans="1:9" ht="15" thickBot="1" x14ac:dyDescent="0.35">
      <c r="A98" s="430" t="s">
        <v>2350</v>
      </c>
      <c r="B98" s="431" t="s">
        <v>3482</v>
      </c>
      <c r="C98" s="107"/>
      <c r="D98" s="113" t="s">
        <v>820</v>
      </c>
      <c r="E98" s="113" t="s">
        <v>402</v>
      </c>
      <c r="F98" s="434" t="s">
        <v>401</v>
      </c>
      <c r="G98" s="107"/>
      <c r="H98" s="113">
        <v>75981416432</v>
      </c>
      <c r="I98" s="98" t="s">
        <v>398</v>
      </c>
    </row>
    <row r="99" spans="1:9" ht="15" thickBot="1" x14ac:dyDescent="0.35">
      <c r="A99" s="430" t="s">
        <v>2351</v>
      </c>
      <c r="B99" s="431" t="s">
        <v>3482</v>
      </c>
      <c r="C99" s="107"/>
      <c r="D99" s="113" t="s">
        <v>820</v>
      </c>
      <c r="E99" s="113" t="s">
        <v>402</v>
      </c>
      <c r="F99" s="434" t="s">
        <v>401</v>
      </c>
      <c r="G99" s="107"/>
      <c r="H99" s="113">
        <v>75981416432</v>
      </c>
      <c r="I99" s="98" t="s">
        <v>398</v>
      </c>
    </row>
    <row r="100" spans="1:9" ht="15" thickBot="1" x14ac:dyDescent="0.35">
      <c r="A100" s="430" t="s">
        <v>2039</v>
      </c>
      <c r="B100" s="107"/>
      <c r="C100" s="107"/>
      <c r="D100" s="113" t="s">
        <v>820</v>
      </c>
      <c r="E100" s="113" t="s">
        <v>402</v>
      </c>
      <c r="F100" s="107"/>
      <c r="G100" s="107"/>
      <c r="H100" s="107"/>
      <c r="I100" s="98" t="s">
        <v>398</v>
      </c>
    </row>
    <row r="101" spans="1:9" ht="15" thickBot="1" x14ac:dyDescent="0.35">
      <c r="A101" s="430" t="s">
        <v>2040</v>
      </c>
      <c r="B101" s="431" t="s">
        <v>847</v>
      </c>
      <c r="C101" s="107"/>
      <c r="D101" s="115">
        <v>52443.15</v>
      </c>
      <c r="E101" s="115">
        <v>52443.15</v>
      </c>
      <c r="F101" s="434" t="s">
        <v>401</v>
      </c>
      <c r="G101" s="501"/>
      <c r="H101" s="113">
        <v>71991173847</v>
      </c>
      <c r="I101" s="98" t="s">
        <v>398</v>
      </c>
    </row>
    <row r="102" spans="1:9" ht="15" thickBot="1" x14ac:dyDescent="0.35">
      <c r="A102" s="430" t="s">
        <v>2041</v>
      </c>
      <c r="B102" s="431" t="s">
        <v>1741</v>
      </c>
      <c r="C102" s="107"/>
      <c r="D102" s="115">
        <v>259.83999999999997</v>
      </c>
      <c r="E102" s="115">
        <v>259.83999999999997</v>
      </c>
      <c r="F102" s="434" t="s">
        <v>401</v>
      </c>
      <c r="G102" s="493"/>
      <c r="H102" s="113">
        <v>75999221104</v>
      </c>
      <c r="I102" s="98" t="s">
        <v>398</v>
      </c>
    </row>
    <row r="103" spans="1:9" ht="15" thickBot="1" x14ac:dyDescent="0.35">
      <c r="A103" s="430" t="s">
        <v>3547</v>
      </c>
      <c r="B103" s="107"/>
      <c r="C103" s="107"/>
      <c r="D103" s="113" t="s">
        <v>402</v>
      </c>
      <c r="E103" s="113" t="s">
        <v>402</v>
      </c>
      <c r="F103" s="107"/>
      <c r="G103" s="493"/>
      <c r="H103" s="107"/>
      <c r="I103" s="107"/>
    </row>
    <row r="104" spans="1:9" ht="15" thickBot="1" x14ac:dyDescent="0.35">
      <c r="A104" s="430" t="s">
        <v>3548</v>
      </c>
      <c r="B104" s="107"/>
      <c r="C104" s="107"/>
      <c r="D104" s="113" t="s">
        <v>402</v>
      </c>
      <c r="E104" s="113" t="s">
        <v>402</v>
      </c>
      <c r="F104" s="107"/>
      <c r="G104" s="493"/>
      <c r="H104" s="107"/>
      <c r="I104" s="107"/>
    </row>
    <row r="105" spans="1:9" ht="15" thickBot="1" x14ac:dyDescent="0.35">
      <c r="A105" s="430" t="s">
        <v>3549</v>
      </c>
      <c r="B105" s="107"/>
      <c r="C105" s="107"/>
      <c r="D105" s="113" t="s">
        <v>402</v>
      </c>
      <c r="E105" s="113" t="s">
        <v>402</v>
      </c>
      <c r="F105" s="107"/>
      <c r="G105" s="107"/>
      <c r="H105" s="107"/>
      <c r="I105" s="107"/>
    </row>
    <row r="106" spans="1:9" ht="15" thickBot="1" x14ac:dyDescent="0.35">
      <c r="A106" s="430" t="s">
        <v>3485</v>
      </c>
      <c r="B106" s="107"/>
      <c r="C106" s="107"/>
      <c r="D106" s="113" t="s">
        <v>820</v>
      </c>
      <c r="E106" s="113" t="s">
        <v>402</v>
      </c>
      <c r="F106" s="107"/>
      <c r="G106" s="107"/>
      <c r="H106" s="107"/>
      <c r="I106" s="98" t="s">
        <v>398</v>
      </c>
    </row>
    <row r="107" spans="1:9" ht="15" thickBot="1" x14ac:dyDescent="0.35">
      <c r="A107" s="134" t="s">
        <v>3486</v>
      </c>
      <c r="B107" s="107"/>
      <c r="C107" s="107"/>
      <c r="D107" s="115">
        <v>1273.6600000000001</v>
      </c>
      <c r="E107" s="115">
        <v>1273.6600000000001</v>
      </c>
      <c r="F107" s="107"/>
      <c r="G107" s="107"/>
      <c r="H107" s="107"/>
      <c r="I107" s="98" t="s">
        <v>398</v>
      </c>
    </row>
    <row r="108" spans="1:9" ht="15" thickBot="1" x14ac:dyDescent="0.35">
      <c r="A108" s="134" t="s">
        <v>3487</v>
      </c>
      <c r="B108" s="107"/>
      <c r="C108" s="107"/>
      <c r="D108" s="115">
        <v>23.71</v>
      </c>
      <c r="E108" s="115">
        <v>23.71</v>
      </c>
      <c r="F108" s="107"/>
      <c r="G108" s="107"/>
      <c r="H108" s="107"/>
      <c r="I108" s="98" t="s">
        <v>398</v>
      </c>
    </row>
    <row r="109" spans="1:9" ht="15" thickBot="1" x14ac:dyDescent="0.35">
      <c r="A109" s="134" t="s">
        <v>2042</v>
      </c>
      <c r="B109" s="107"/>
      <c r="C109" s="107"/>
      <c r="D109" s="113" t="s">
        <v>820</v>
      </c>
      <c r="E109" s="113" t="s">
        <v>402</v>
      </c>
      <c r="F109" s="107"/>
      <c r="G109" s="107"/>
      <c r="H109" s="107"/>
      <c r="I109" s="98" t="s">
        <v>398</v>
      </c>
    </row>
    <row r="110" spans="1:9" ht="15" thickBot="1" x14ac:dyDescent="0.35">
      <c r="A110" s="134" t="s">
        <v>2043</v>
      </c>
      <c r="B110" s="107"/>
      <c r="C110" s="107"/>
      <c r="D110" s="115">
        <v>14197.88</v>
      </c>
      <c r="E110" s="115">
        <v>14197.88</v>
      </c>
      <c r="F110" s="107"/>
      <c r="G110" s="107"/>
      <c r="H110" s="107"/>
      <c r="I110" s="98" t="s">
        <v>398</v>
      </c>
    </row>
    <row r="111" spans="1:9" ht="15" thickBot="1" x14ac:dyDescent="0.35">
      <c r="A111" s="134" t="s">
        <v>2044</v>
      </c>
      <c r="B111" s="107"/>
      <c r="C111" s="107"/>
      <c r="D111" s="115">
        <v>199.91</v>
      </c>
      <c r="E111" s="115">
        <v>199.91</v>
      </c>
      <c r="F111" s="107"/>
      <c r="G111" s="107"/>
      <c r="H111" s="107"/>
      <c r="I111" s="98" t="s">
        <v>398</v>
      </c>
    </row>
    <row r="112" spans="1:9" ht="15" thickBot="1" x14ac:dyDescent="0.35">
      <c r="A112" s="430" t="s">
        <v>2082</v>
      </c>
      <c r="B112" s="107"/>
      <c r="C112" s="107"/>
      <c r="D112" s="113" t="s">
        <v>820</v>
      </c>
      <c r="E112" s="113" t="s">
        <v>402</v>
      </c>
      <c r="F112" s="107"/>
      <c r="G112" s="107"/>
      <c r="H112" s="107"/>
      <c r="I112" s="98" t="s">
        <v>398</v>
      </c>
    </row>
    <row r="113" spans="1:9" ht="15" thickBot="1" x14ac:dyDescent="0.35">
      <c r="A113" s="430" t="s">
        <v>2081</v>
      </c>
      <c r="B113" s="107"/>
      <c r="C113" s="107"/>
      <c r="D113" s="113" t="s">
        <v>820</v>
      </c>
      <c r="E113" s="113" t="s">
        <v>402</v>
      </c>
      <c r="F113" s="107"/>
      <c r="G113" s="107"/>
      <c r="H113" s="107"/>
      <c r="I113" s="98" t="s">
        <v>398</v>
      </c>
    </row>
    <row r="114" spans="1:9" ht="15" thickBot="1" x14ac:dyDescent="0.35">
      <c r="A114" s="430" t="s">
        <v>2352</v>
      </c>
      <c r="B114" s="107"/>
      <c r="C114" s="107"/>
      <c r="D114" s="113" t="s">
        <v>820</v>
      </c>
      <c r="E114" s="113" t="s">
        <v>402</v>
      </c>
      <c r="F114" s="107"/>
      <c r="G114" s="107"/>
      <c r="H114" s="107"/>
      <c r="I114" s="98" t="s">
        <v>398</v>
      </c>
    </row>
    <row r="115" spans="1:9" ht="15" thickBot="1" x14ac:dyDescent="0.35">
      <c r="A115" s="430" t="s">
        <v>2353</v>
      </c>
      <c r="B115" s="107"/>
      <c r="C115" s="107"/>
      <c r="D115" s="113" t="s">
        <v>820</v>
      </c>
      <c r="E115" s="113" t="s">
        <v>402</v>
      </c>
      <c r="F115" s="107"/>
      <c r="G115" s="107"/>
      <c r="H115" s="107"/>
      <c r="I115" s="98" t="s">
        <v>398</v>
      </c>
    </row>
    <row r="116" spans="1:9" ht="15" thickBot="1" x14ac:dyDescent="0.35">
      <c r="A116" s="430" t="s">
        <v>2354</v>
      </c>
      <c r="B116" s="107"/>
      <c r="C116" s="107"/>
      <c r="D116" s="113" t="s">
        <v>820</v>
      </c>
      <c r="E116" s="113" t="s">
        <v>402</v>
      </c>
      <c r="F116" s="107"/>
      <c r="G116" s="107"/>
      <c r="H116" s="107"/>
      <c r="I116" s="98" t="s">
        <v>398</v>
      </c>
    </row>
    <row r="117" spans="1:9" ht="15" thickBot="1" x14ac:dyDescent="0.35">
      <c r="A117" s="430" t="s">
        <v>2355</v>
      </c>
      <c r="B117" s="107"/>
      <c r="C117" s="107"/>
      <c r="D117" s="113" t="s">
        <v>820</v>
      </c>
      <c r="E117" s="113" t="s">
        <v>402</v>
      </c>
      <c r="F117" s="107"/>
      <c r="G117" s="107"/>
      <c r="H117" s="107"/>
      <c r="I117" s="98" t="s">
        <v>398</v>
      </c>
    </row>
    <row r="118" spans="1:9" ht="15" thickBot="1" x14ac:dyDescent="0.35">
      <c r="A118" s="430" t="s">
        <v>2356</v>
      </c>
      <c r="B118" s="107"/>
      <c r="C118" s="107"/>
      <c r="D118" s="113" t="s">
        <v>820</v>
      </c>
      <c r="E118" s="113" t="s">
        <v>402</v>
      </c>
      <c r="F118" s="107"/>
      <c r="G118" s="107"/>
      <c r="H118" s="107"/>
      <c r="I118" s="98" t="s">
        <v>398</v>
      </c>
    </row>
    <row r="119" spans="1:9" ht="15" thickBot="1" x14ac:dyDescent="0.35">
      <c r="A119" s="430" t="s">
        <v>2357</v>
      </c>
      <c r="B119" s="107"/>
      <c r="C119" s="107"/>
      <c r="D119" s="113" t="s">
        <v>820</v>
      </c>
      <c r="E119" s="113" t="s">
        <v>402</v>
      </c>
      <c r="F119" s="107"/>
      <c r="G119" s="107"/>
      <c r="H119" s="107"/>
      <c r="I119" s="98" t="s">
        <v>398</v>
      </c>
    </row>
    <row r="120" spans="1:9" ht="15" thickBot="1" x14ac:dyDescent="0.35">
      <c r="A120" s="430" t="s">
        <v>2358</v>
      </c>
      <c r="B120" s="107"/>
      <c r="C120" s="107"/>
      <c r="D120" s="113" t="s">
        <v>820</v>
      </c>
      <c r="E120" s="113" t="s">
        <v>402</v>
      </c>
      <c r="F120" s="107"/>
      <c r="G120" s="107"/>
      <c r="H120" s="107"/>
      <c r="I120" s="98" t="s">
        <v>398</v>
      </c>
    </row>
    <row r="121" spans="1:9" ht="15" thickBot="1" x14ac:dyDescent="0.35">
      <c r="A121" s="430" t="s">
        <v>2359</v>
      </c>
      <c r="B121" s="107"/>
      <c r="C121" s="107"/>
      <c r="D121" s="113" t="s">
        <v>820</v>
      </c>
      <c r="E121" s="113" t="s">
        <v>402</v>
      </c>
      <c r="F121" s="107"/>
      <c r="G121" s="107"/>
      <c r="H121" s="107"/>
      <c r="I121" s="98" t="s">
        <v>398</v>
      </c>
    </row>
    <row r="122" spans="1:9" ht="15" thickBot="1" x14ac:dyDescent="0.35">
      <c r="A122" s="430" t="s">
        <v>2360</v>
      </c>
      <c r="B122" s="107"/>
      <c r="C122" s="107"/>
      <c r="D122" s="113" t="s">
        <v>820</v>
      </c>
      <c r="E122" s="113" t="s">
        <v>402</v>
      </c>
      <c r="F122" s="107"/>
      <c r="G122" s="107"/>
      <c r="H122" s="107"/>
      <c r="I122" s="98" t="s">
        <v>398</v>
      </c>
    </row>
    <row r="123" spans="1:9" ht="15" thickBot="1" x14ac:dyDescent="0.35">
      <c r="A123" s="430" t="s">
        <v>2361</v>
      </c>
      <c r="B123" s="107"/>
      <c r="C123" s="107"/>
      <c r="D123" s="113" t="s">
        <v>820</v>
      </c>
      <c r="E123" s="113" t="s">
        <v>402</v>
      </c>
      <c r="F123" s="107"/>
      <c r="G123" s="107"/>
      <c r="H123" s="107"/>
      <c r="I123" s="98" t="s">
        <v>398</v>
      </c>
    </row>
    <row r="124" spans="1:9" ht="15" thickBot="1" x14ac:dyDescent="0.35">
      <c r="A124" s="430" t="s">
        <v>2362</v>
      </c>
      <c r="B124" s="107"/>
      <c r="C124" s="107"/>
      <c r="D124" s="113" t="s">
        <v>820</v>
      </c>
      <c r="E124" s="113" t="s">
        <v>402</v>
      </c>
      <c r="F124" s="107"/>
      <c r="G124" s="107"/>
      <c r="H124" s="107"/>
      <c r="I124" s="98" t="s">
        <v>398</v>
      </c>
    </row>
    <row r="125" spans="1:9" ht="15" thickBot="1" x14ac:dyDescent="0.35">
      <c r="A125" s="430" t="s">
        <v>2363</v>
      </c>
      <c r="B125" s="107"/>
      <c r="C125" s="107"/>
      <c r="D125" s="113" t="s">
        <v>820</v>
      </c>
      <c r="E125" s="113" t="s">
        <v>402</v>
      </c>
      <c r="F125" s="107"/>
      <c r="G125" s="107"/>
      <c r="H125" s="107"/>
      <c r="I125" s="98" t="s">
        <v>398</v>
      </c>
    </row>
    <row r="126" spans="1:9" ht="15" thickBot="1" x14ac:dyDescent="0.35">
      <c r="A126" s="430" t="s">
        <v>2364</v>
      </c>
      <c r="B126" s="107"/>
      <c r="C126" s="107"/>
      <c r="D126" s="113" t="s">
        <v>820</v>
      </c>
      <c r="E126" s="113" t="s">
        <v>402</v>
      </c>
      <c r="F126" s="107"/>
      <c r="G126" s="107"/>
      <c r="H126" s="107"/>
      <c r="I126" s="98" t="s">
        <v>398</v>
      </c>
    </row>
    <row r="127" spans="1:9" ht="15" thickBot="1" x14ac:dyDescent="0.35">
      <c r="A127" s="430" t="s">
        <v>2365</v>
      </c>
      <c r="B127" s="107"/>
      <c r="C127" s="107"/>
      <c r="D127" s="113" t="s">
        <v>820</v>
      </c>
      <c r="E127" s="113" t="s">
        <v>402</v>
      </c>
      <c r="F127" s="107"/>
      <c r="G127" s="107"/>
      <c r="H127" s="107"/>
      <c r="I127" s="98" t="s">
        <v>398</v>
      </c>
    </row>
    <row r="128" spans="1:9" ht="15" thickBot="1" x14ac:dyDescent="0.35">
      <c r="A128" s="430" t="s">
        <v>2366</v>
      </c>
      <c r="B128" s="107"/>
      <c r="C128" s="107"/>
      <c r="D128" s="113" t="s">
        <v>820</v>
      </c>
      <c r="E128" s="113" t="s">
        <v>402</v>
      </c>
      <c r="F128" s="107"/>
      <c r="G128" s="107"/>
      <c r="H128" s="107"/>
      <c r="I128" s="98" t="s">
        <v>398</v>
      </c>
    </row>
    <row r="129" spans="1:9" ht="15" thickBot="1" x14ac:dyDescent="0.35">
      <c r="A129" s="430" t="s">
        <v>2367</v>
      </c>
      <c r="B129" s="107"/>
      <c r="C129" s="107"/>
      <c r="D129" s="113" t="s">
        <v>820</v>
      </c>
      <c r="E129" s="113" t="s">
        <v>402</v>
      </c>
      <c r="F129" s="107"/>
      <c r="G129" s="107"/>
      <c r="H129" s="107"/>
      <c r="I129" s="98" t="s">
        <v>398</v>
      </c>
    </row>
    <row r="130" spans="1:9" ht="15" thickBot="1" x14ac:dyDescent="0.35">
      <c r="A130" s="507" t="s">
        <v>2368</v>
      </c>
      <c r="B130" s="107"/>
      <c r="C130" s="107"/>
      <c r="D130" s="113" t="s">
        <v>820</v>
      </c>
      <c r="E130" s="113" t="s">
        <v>402</v>
      </c>
      <c r="F130" s="107"/>
      <c r="G130" s="107"/>
      <c r="H130" s="107"/>
      <c r="I130" s="98" t="s">
        <v>398</v>
      </c>
    </row>
    <row r="131" spans="1:9" ht="15" thickBot="1" x14ac:dyDescent="0.35">
      <c r="A131" s="507" t="s">
        <v>2369</v>
      </c>
      <c r="B131" s="107"/>
      <c r="C131" s="107"/>
      <c r="D131" s="113" t="s">
        <v>820</v>
      </c>
      <c r="E131" s="113" t="s">
        <v>402</v>
      </c>
      <c r="F131" s="107"/>
      <c r="G131" s="107"/>
      <c r="H131" s="107"/>
      <c r="I131" s="98" t="s">
        <v>398</v>
      </c>
    </row>
    <row r="132" spans="1:9" ht="15" thickBot="1" x14ac:dyDescent="0.35">
      <c r="A132" s="507" t="s">
        <v>2370</v>
      </c>
      <c r="B132" s="107"/>
      <c r="C132" s="107"/>
      <c r="D132" s="113" t="s">
        <v>820</v>
      </c>
      <c r="E132" s="113" t="s">
        <v>402</v>
      </c>
      <c r="F132" s="107"/>
      <c r="G132" s="107"/>
      <c r="H132" s="107"/>
      <c r="I132" s="98" t="s">
        <v>398</v>
      </c>
    </row>
    <row r="133" spans="1:9" ht="15" thickBot="1" x14ac:dyDescent="0.35">
      <c r="A133" s="430" t="s">
        <v>2371</v>
      </c>
      <c r="B133" s="107"/>
      <c r="C133" s="107"/>
      <c r="D133" s="113" t="s">
        <v>820</v>
      </c>
      <c r="E133" s="113" t="s">
        <v>402</v>
      </c>
      <c r="F133" s="107"/>
      <c r="G133" s="107"/>
      <c r="H133" s="107"/>
      <c r="I133" s="98" t="s">
        <v>398</v>
      </c>
    </row>
    <row r="134" spans="1:9" ht="15" thickBot="1" x14ac:dyDescent="0.35">
      <c r="A134" s="430" t="s">
        <v>2372</v>
      </c>
      <c r="B134" s="107"/>
      <c r="C134" s="107"/>
      <c r="D134" s="113" t="s">
        <v>820</v>
      </c>
      <c r="E134" s="113" t="s">
        <v>402</v>
      </c>
      <c r="F134" s="107"/>
      <c r="G134" s="107"/>
      <c r="H134" s="107"/>
      <c r="I134" s="98" t="s">
        <v>398</v>
      </c>
    </row>
    <row r="135" spans="1:9" ht="15" thickBot="1" x14ac:dyDescent="0.35">
      <c r="A135" s="430" t="s">
        <v>2373</v>
      </c>
      <c r="B135" s="107"/>
      <c r="C135" s="107"/>
      <c r="D135" s="113" t="s">
        <v>820</v>
      </c>
      <c r="E135" s="113" t="s">
        <v>402</v>
      </c>
      <c r="F135" s="107"/>
      <c r="G135" s="107"/>
      <c r="H135" s="107"/>
      <c r="I135" s="98" t="s">
        <v>398</v>
      </c>
    </row>
    <row r="136" spans="1:9" ht="15" thickBot="1" x14ac:dyDescent="0.35">
      <c r="A136" s="430" t="s">
        <v>2374</v>
      </c>
      <c r="B136" s="107"/>
      <c r="C136" s="107"/>
      <c r="D136" s="113" t="s">
        <v>820</v>
      </c>
      <c r="E136" s="113" t="s">
        <v>402</v>
      </c>
      <c r="F136" s="107"/>
      <c r="G136" s="107"/>
      <c r="H136" s="107"/>
      <c r="I136" s="98" t="s">
        <v>398</v>
      </c>
    </row>
    <row r="137" spans="1:9" ht="15" thickBot="1" x14ac:dyDescent="0.35">
      <c r="A137" s="430" t="s">
        <v>2375</v>
      </c>
      <c r="B137" s="107"/>
      <c r="C137" s="107"/>
      <c r="D137" s="113" t="s">
        <v>820</v>
      </c>
      <c r="E137" s="113" t="s">
        <v>402</v>
      </c>
      <c r="F137" s="107"/>
      <c r="G137" s="107"/>
      <c r="H137" s="107"/>
      <c r="I137" s="98" t="s">
        <v>398</v>
      </c>
    </row>
    <row r="138" spans="1:9" ht="15" thickBot="1" x14ac:dyDescent="0.35">
      <c r="A138" s="430" t="s">
        <v>2376</v>
      </c>
      <c r="B138" s="107"/>
      <c r="C138" s="107"/>
      <c r="D138" s="113" t="s">
        <v>820</v>
      </c>
      <c r="E138" s="113" t="s">
        <v>402</v>
      </c>
      <c r="F138" s="107"/>
      <c r="G138" s="107"/>
      <c r="H138" s="107"/>
      <c r="I138" s="98" t="s">
        <v>398</v>
      </c>
    </row>
    <row r="139" spans="1:9" ht="15" thickBot="1" x14ac:dyDescent="0.35">
      <c r="A139" s="430" t="s">
        <v>2377</v>
      </c>
      <c r="B139" s="107"/>
      <c r="C139" s="107"/>
      <c r="D139" s="113" t="s">
        <v>820</v>
      </c>
      <c r="E139" s="113" t="s">
        <v>402</v>
      </c>
      <c r="F139" s="107"/>
      <c r="G139" s="107"/>
      <c r="H139" s="107"/>
      <c r="I139" s="98" t="s">
        <v>398</v>
      </c>
    </row>
    <row r="140" spans="1:9" ht="15" thickBot="1" x14ac:dyDescent="0.35">
      <c r="A140" s="430" t="s">
        <v>2378</v>
      </c>
      <c r="B140" s="107"/>
      <c r="C140" s="107"/>
      <c r="D140" s="113" t="s">
        <v>820</v>
      </c>
      <c r="E140" s="113" t="s">
        <v>402</v>
      </c>
      <c r="F140" s="107"/>
      <c r="G140" s="107"/>
      <c r="H140" s="107"/>
      <c r="I140" s="98" t="s">
        <v>398</v>
      </c>
    </row>
    <row r="141" spans="1:9" ht="15" thickBot="1" x14ac:dyDescent="0.35">
      <c r="A141" s="430" t="s">
        <v>2379</v>
      </c>
      <c r="B141" s="107"/>
      <c r="C141" s="107"/>
      <c r="D141" s="113" t="s">
        <v>820</v>
      </c>
      <c r="E141" s="113" t="s">
        <v>402</v>
      </c>
      <c r="F141" s="107"/>
      <c r="G141" s="107"/>
      <c r="H141" s="107"/>
      <c r="I141" s="98" t="s">
        <v>398</v>
      </c>
    </row>
    <row r="142" spans="1:9" ht="15" thickBot="1" x14ac:dyDescent="0.35">
      <c r="A142" s="430" t="s">
        <v>2380</v>
      </c>
      <c r="B142" s="107"/>
      <c r="C142" s="107"/>
      <c r="D142" s="113" t="s">
        <v>820</v>
      </c>
      <c r="E142" s="113" t="s">
        <v>402</v>
      </c>
      <c r="F142" s="107"/>
      <c r="G142" s="107"/>
      <c r="H142" s="107"/>
      <c r="I142" s="98" t="s">
        <v>398</v>
      </c>
    </row>
    <row r="143" spans="1:9" ht="15" thickBot="1" x14ac:dyDescent="0.35">
      <c r="A143" s="430" t="s">
        <v>2381</v>
      </c>
      <c r="B143" s="107"/>
      <c r="C143" s="107"/>
      <c r="D143" s="113" t="s">
        <v>820</v>
      </c>
      <c r="E143" s="113" t="s">
        <v>402</v>
      </c>
      <c r="F143" s="107"/>
      <c r="G143" s="107"/>
      <c r="H143" s="107"/>
      <c r="I143" s="98" t="s">
        <v>398</v>
      </c>
    </row>
    <row r="144" spans="1:9" ht="15" thickBot="1" x14ac:dyDescent="0.35">
      <c r="A144" s="430" t="s">
        <v>2382</v>
      </c>
      <c r="B144" s="107"/>
      <c r="C144" s="107"/>
      <c r="D144" s="113" t="s">
        <v>820</v>
      </c>
      <c r="E144" s="113" t="s">
        <v>402</v>
      </c>
      <c r="F144" s="107"/>
      <c r="G144" s="107"/>
      <c r="H144" s="107"/>
      <c r="I144" s="98" t="s">
        <v>398</v>
      </c>
    </row>
    <row r="145" spans="1:9" ht="15" thickBot="1" x14ac:dyDescent="0.35">
      <c r="A145" s="507" t="s">
        <v>2383</v>
      </c>
      <c r="B145" s="107"/>
      <c r="C145" s="107"/>
      <c r="D145" s="113" t="s">
        <v>820</v>
      </c>
      <c r="E145" s="113" t="s">
        <v>402</v>
      </c>
      <c r="F145" s="107"/>
      <c r="G145" s="107"/>
      <c r="H145" s="107"/>
      <c r="I145" s="98" t="s">
        <v>398</v>
      </c>
    </row>
    <row r="146" spans="1:9" ht="15" thickBot="1" x14ac:dyDescent="0.35">
      <c r="A146" s="507" t="s">
        <v>2384</v>
      </c>
      <c r="B146" s="107"/>
      <c r="C146" s="107"/>
      <c r="D146" s="113" t="s">
        <v>820</v>
      </c>
      <c r="E146" s="113" t="s">
        <v>402</v>
      </c>
      <c r="F146" s="107"/>
      <c r="G146" s="107"/>
      <c r="H146" s="107"/>
      <c r="I146" s="98" t="s">
        <v>398</v>
      </c>
    </row>
    <row r="147" spans="1:9" ht="15" thickBot="1" x14ac:dyDescent="0.35">
      <c r="A147" s="507" t="s">
        <v>2385</v>
      </c>
      <c r="B147" s="107"/>
      <c r="C147" s="107"/>
      <c r="D147" s="113" t="s">
        <v>820</v>
      </c>
      <c r="E147" s="113" t="s">
        <v>402</v>
      </c>
      <c r="F147" s="107"/>
      <c r="G147" s="107"/>
      <c r="H147" s="107"/>
      <c r="I147" s="98" t="s">
        <v>398</v>
      </c>
    </row>
    <row r="148" spans="1:9" ht="15" thickBot="1" x14ac:dyDescent="0.35">
      <c r="A148" s="507" t="s">
        <v>2386</v>
      </c>
      <c r="B148" s="107"/>
      <c r="C148" s="107"/>
      <c r="D148" s="113" t="s">
        <v>820</v>
      </c>
      <c r="E148" s="113" t="s">
        <v>402</v>
      </c>
      <c r="F148" s="107"/>
      <c r="G148" s="107"/>
      <c r="H148" s="107"/>
      <c r="I148" s="98" t="s">
        <v>398</v>
      </c>
    </row>
    <row r="149" spans="1:9" ht="15" thickBot="1" x14ac:dyDescent="0.35">
      <c r="A149" s="507" t="s">
        <v>2387</v>
      </c>
      <c r="B149" s="107"/>
      <c r="C149" s="107"/>
      <c r="D149" s="113" t="s">
        <v>820</v>
      </c>
      <c r="E149" s="113" t="s">
        <v>402</v>
      </c>
      <c r="F149" s="107"/>
      <c r="G149" s="107"/>
      <c r="H149" s="107"/>
      <c r="I149" s="98" t="s">
        <v>398</v>
      </c>
    </row>
    <row r="150" spans="1:9" ht="15" thickBot="1" x14ac:dyDescent="0.35">
      <c r="A150" s="507" t="s">
        <v>2388</v>
      </c>
      <c r="B150" s="107"/>
      <c r="C150" s="107"/>
      <c r="D150" s="113" t="s">
        <v>820</v>
      </c>
      <c r="E150" s="113" t="s">
        <v>402</v>
      </c>
      <c r="F150" s="107"/>
      <c r="G150" s="107"/>
      <c r="H150" s="107"/>
      <c r="I150" s="98" t="s">
        <v>398</v>
      </c>
    </row>
    <row r="151" spans="1:9" ht="15" thickBot="1" x14ac:dyDescent="0.35">
      <c r="A151" s="430" t="s">
        <v>2389</v>
      </c>
      <c r="B151" s="107"/>
      <c r="C151" s="107"/>
      <c r="D151" s="113" t="s">
        <v>820</v>
      </c>
      <c r="E151" s="113" t="s">
        <v>402</v>
      </c>
      <c r="F151" s="107"/>
      <c r="G151" s="107"/>
      <c r="H151" s="107"/>
      <c r="I151" s="98" t="s">
        <v>398</v>
      </c>
    </row>
    <row r="152" spans="1:9" ht="15" thickBot="1" x14ac:dyDescent="0.35">
      <c r="A152" s="430" t="s">
        <v>2390</v>
      </c>
      <c r="B152" s="107"/>
      <c r="C152" s="107"/>
      <c r="D152" s="113" t="s">
        <v>820</v>
      </c>
      <c r="E152" s="113" t="s">
        <v>402</v>
      </c>
      <c r="F152" s="107"/>
      <c r="G152" s="107"/>
      <c r="H152" s="107"/>
      <c r="I152" s="98" t="s">
        <v>398</v>
      </c>
    </row>
    <row r="153" spans="1:9" ht="15" thickBot="1" x14ac:dyDescent="0.35">
      <c r="A153" s="430" t="s">
        <v>2391</v>
      </c>
      <c r="B153" s="107"/>
      <c r="C153" s="107"/>
      <c r="D153" s="113" t="s">
        <v>820</v>
      </c>
      <c r="E153" s="113" t="s">
        <v>402</v>
      </c>
      <c r="F153" s="107"/>
      <c r="G153" s="107"/>
      <c r="H153" s="107"/>
      <c r="I153" s="98" t="s">
        <v>398</v>
      </c>
    </row>
    <row r="154" spans="1:9" ht="15" thickBot="1" x14ac:dyDescent="0.35">
      <c r="A154" s="507" t="s">
        <v>2392</v>
      </c>
      <c r="B154" s="107"/>
      <c r="C154" s="107"/>
      <c r="D154" s="113" t="s">
        <v>820</v>
      </c>
      <c r="E154" s="113" t="s">
        <v>402</v>
      </c>
      <c r="F154" s="107"/>
      <c r="G154" s="107"/>
      <c r="H154" s="107"/>
      <c r="I154" s="98" t="s">
        <v>398</v>
      </c>
    </row>
    <row r="155" spans="1:9" ht="15" thickBot="1" x14ac:dyDescent="0.35">
      <c r="A155" s="507" t="s">
        <v>2393</v>
      </c>
      <c r="B155" s="107"/>
      <c r="C155" s="107"/>
      <c r="D155" s="113" t="s">
        <v>820</v>
      </c>
      <c r="E155" s="113" t="s">
        <v>402</v>
      </c>
      <c r="F155" s="107"/>
      <c r="G155" s="107"/>
      <c r="H155" s="107"/>
      <c r="I155" s="98" t="s">
        <v>398</v>
      </c>
    </row>
    <row r="156" spans="1:9" ht="15" thickBot="1" x14ac:dyDescent="0.35">
      <c r="A156" s="507" t="s">
        <v>2394</v>
      </c>
      <c r="B156" s="107"/>
      <c r="C156" s="107"/>
      <c r="D156" s="113" t="s">
        <v>820</v>
      </c>
      <c r="E156" s="113" t="s">
        <v>402</v>
      </c>
      <c r="F156" s="107"/>
      <c r="G156" s="107"/>
      <c r="H156" s="107"/>
      <c r="I156" s="98" t="s">
        <v>398</v>
      </c>
    </row>
    <row r="157" spans="1:9" ht="15" thickBot="1" x14ac:dyDescent="0.35">
      <c r="A157" s="430" t="s">
        <v>2395</v>
      </c>
      <c r="B157" s="107"/>
      <c r="C157" s="107"/>
      <c r="D157" s="113" t="s">
        <v>820</v>
      </c>
      <c r="E157" s="113" t="s">
        <v>402</v>
      </c>
      <c r="F157" s="107"/>
      <c r="G157" s="107"/>
      <c r="H157" s="107"/>
      <c r="I157" s="98" t="s">
        <v>398</v>
      </c>
    </row>
    <row r="158" spans="1:9" ht="15" thickBot="1" x14ac:dyDescent="0.35">
      <c r="A158" s="430" t="s">
        <v>2396</v>
      </c>
      <c r="B158" s="107"/>
      <c r="C158" s="107"/>
      <c r="D158" s="113" t="s">
        <v>820</v>
      </c>
      <c r="E158" s="113" t="s">
        <v>402</v>
      </c>
      <c r="F158" s="107"/>
      <c r="G158" s="107"/>
      <c r="H158" s="107"/>
      <c r="I158" s="98" t="s">
        <v>398</v>
      </c>
    </row>
    <row r="159" spans="1:9" ht="15" thickBot="1" x14ac:dyDescent="0.35">
      <c r="A159" s="430" t="s">
        <v>2397</v>
      </c>
      <c r="B159" s="107"/>
      <c r="C159" s="107"/>
      <c r="D159" s="113" t="s">
        <v>820</v>
      </c>
      <c r="E159" s="113" t="s">
        <v>402</v>
      </c>
      <c r="F159" s="107"/>
      <c r="G159" s="107"/>
      <c r="H159" s="107"/>
      <c r="I159" s="98" t="s">
        <v>398</v>
      </c>
    </row>
    <row r="160" spans="1:9" ht="15" thickBot="1" x14ac:dyDescent="0.35">
      <c r="A160" s="508" t="s">
        <v>2398</v>
      </c>
      <c r="B160" s="107"/>
      <c r="C160" s="107"/>
      <c r="D160" s="113" t="s">
        <v>820</v>
      </c>
      <c r="E160" s="113" t="s">
        <v>402</v>
      </c>
      <c r="F160" s="107"/>
      <c r="G160" s="107"/>
      <c r="H160" s="107"/>
      <c r="I160" s="98" t="s">
        <v>398</v>
      </c>
    </row>
    <row r="161" spans="1:9" ht="27.6" thickBot="1" x14ac:dyDescent="0.35">
      <c r="A161" s="430" t="s">
        <v>2399</v>
      </c>
      <c r="B161" s="107"/>
      <c r="C161" s="107"/>
      <c r="D161" s="113" t="s">
        <v>820</v>
      </c>
      <c r="E161" s="113" t="s">
        <v>402</v>
      </c>
      <c r="F161" s="107"/>
      <c r="G161" s="107"/>
      <c r="H161" s="107"/>
      <c r="I161" s="98" t="s">
        <v>398</v>
      </c>
    </row>
    <row r="162" spans="1:9" ht="15" thickBot="1" x14ac:dyDescent="0.35">
      <c r="A162" s="508" t="s">
        <v>2400</v>
      </c>
      <c r="B162" s="107"/>
      <c r="C162" s="107"/>
      <c r="D162" s="113" t="s">
        <v>820</v>
      </c>
      <c r="E162" s="113" t="s">
        <v>402</v>
      </c>
      <c r="F162" s="107"/>
      <c r="G162" s="107"/>
      <c r="H162" s="107"/>
      <c r="I162" s="98" t="s">
        <v>398</v>
      </c>
    </row>
    <row r="163" spans="1:9" ht="15" thickBot="1" x14ac:dyDescent="0.35">
      <c r="A163" s="430" t="s">
        <v>2401</v>
      </c>
      <c r="B163" s="107"/>
      <c r="C163" s="107"/>
      <c r="D163" s="113" t="s">
        <v>820</v>
      </c>
      <c r="E163" s="113" t="s">
        <v>402</v>
      </c>
      <c r="F163" s="107"/>
      <c r="G163" s="107"/>
      <c r="H163" s="107"/>
      <c r="I163" s="98" t="s">
        <v>398</v>
      </c>
    </row>
    <row r="164" spans="1:9" ht="15" thickBot="1" x14ac:dyDescent="0.35">
      <c r="A164" s="430" t="s">
        <v>2402</v>
      </c>
      <c r="B164" s="107"/>
      <c r="C164" s="107"/>
      <c r="D164" s="113" t="s">
        <v>820</v>
      </c>
      <c r="E164" s="113" t="s">
        <v>402</v>
      </c>
      <c r="F164" s="107"/>
      <c r="G164" s="107"/>
      <c r="H164" s="107"/>
      <c r="I164" s="98" t="s">
        <v>398</v>
      </c>
    </row>
    <row r="165" spans="1:9" ht="15" thickBot="1" x14ac:dyDescent="0.35">
      <c r="A165" s="430" t="s">
        <v>2403</v>
      </c>
      <c r="B165" s="107"/>
      <c r="C165" s="107"/>
      <c r="D165" s="113" t="s">
        <v>820</v>
      </c>
      <c r="E165" s="113" t="s">
        <v>402</v>
      </c>
      <c r="F165" s="107"/>
      <c r="G165" s="107"/>
      <c r="H165" s="107"/>
      <c r="I165" s="98" t="s">
        <v>398</v>
      </c>
    </row>
    <row r="166" spans="1:9" ht="15" thickBot="1" x14ac:dyDescent="0.35">
      <c r="A166" s="508" t="s">
        <v>2404</v>
      </c>
      <c r="B166" s="107"/>
      <c r="C166" s="107"/>
      <c r="D166" s="113" t="s">
        <v>820</v>
      </c>
      <c r="E166" s="113" t="s">
        <v>402</v>
      </c>
      <c r="F166" s="107"/>
      <c r="G166" s="107"/>
      <c r="H166" s="107"/>
      <c r="I166" s="98" t="s">
        <v>398</v>
      </c>
    </row>
    <row r="167" spans="1:9" ht="27.6" thickBot="1" x14ac:dyDescent="0.35">
      <c r="A167" s="430" t="s">
        <v>2405</v>
      </c>
      <c r="B167" s="107"/>
      <c r="C167" s="107"/>
      <c r="D167" s="113" t="s">
        <v>820</v>
      </c>
      <c r="E167" s="113" t="s">
        <v>402</v>
      </c>
      <c r="F167" s="107"/>
      <c r="G167" s="107"/>
      <c r="H167" s="107"/>
      <c r="I167" s="98" t="s">
        <v>398</v>
      </c>
    </row>
    <row r="168" spans="1:9" ht="27.6" thickBot="1" x14ac:dyDescent="0.35">
      <c r="A168" s="430" t="s">
        <v>2406</v>
      </c>
      <c r="B168" s="107"/>
      <c r="C168" s="107"/>
      <c r="D168" s="113" t="s">
        <v>820</v>
      </c>
      <c r="E168" s="113" t="s">
        <v>402</v>
      </c>
      <c r="F168" s="107"/>
      <c r="G168" s="107"/>
      <c r="H168" s="107"/>
      <c r="I168" s="98" t="s">
        <v>398</v>
      </c>
    </row>
    <row r="169" spans="1:9" ht="15" thickBot="1" x14ac:dyDescent="0.35">
      <c r="A169" s="430" t="s">
        <v>2407</v>
      </c>
      <c r="B169" s="107"/>
      <c r="C169" s="107"/>
      <c r="D169" s="113" t="s">
        <v>820</v>
      </c>
      <c r="E169" s="113" t="s">
        <v>402</v>
      </c>
      <c r="F169" s="107"/>
      <c r="G169" s="107"/>
      <c r="H169" s="107"/>
      <c r="I169" s="98" t="s">
        <v>398</v>
      </c>
    </row>
    <row r="170" spans="1:9" ht="15" thickBot="1" x14ac:dyDescent="0.35">
      <c r="A170" s="430" t="s">
        <v>2408</v>
      </c>
      <c r="B170" s="107"/>
      <c r="C170" s="107"/>
      <c r="D170" s="113" t="s">
        <v>820</v>
      </c>
      <c r="E170" s="113" t="s">
        <v>402</v>
      </c>
      <c r="F170" s="107"/>
      <c r="G170" s="107"/>
      <c r="H170" s="107"/>
      <c r="I170" s="98" t="s">
        <v>398</v>
      </c>
    </row>
    <row r="171" spans="1:9" ht="15" thickBot="1" x14ac:dyDescent="0.35">
      <c r="A171" s="430" t="s">
        <v>2409</v>
      </c>
      <c r="B171" s="107"/>
      <c r="C171" s="107"/>
      <c r="D171" s="113" t="s">
        <v>820</v>
      </c>
      <c r="E171" s="113" t="s">
        <v>402</v>
      </c>
      <c r="F171" s="107"/>
      <c r="G171" s="107"/>
      <c r="H171" s="107"/>
      <c r="I171" s="98" t="s">
        <v>398</v>
      </c>
    </row>
    <row r="172" spans="1:9" ht="15" thickBot="1" x14ac:dyDescent="0.35">
      <c r="A172" s="430" t="s">
        <v>2410</v>
      </c>
      <c r="B172" s="107"/>
      <c r="C172" s="107"/>
      <c r="D172" s="113" t="s">
        <v>820</v>
      </c>
      <c r="E172" s="113" t="s">
        <v>402</v>
      </c>
      <c r="F172" s="107"/>
      <c r="G172" s="107"/>
      <c r="H172" s="107"/>
      <c r="I172" s="98" t="s">
        <v>398</v>
      </c>
    </row>
    <row r="173" spans="1:9" ht="15" thickBot="1" x14ac:dyDescent="0.35">
      <c r="A173" s="430" t="s">
        <v>2411</v>
      </c>
      <c r="B173" s="107"/>
      <c r="C173" s="107"/>
      <c r="D173" s="113" t="s">
        <v>820</v>
      </c>
      <c r="E173" s="113" t="s">
        <v>402</v>
      </c>
      <c r="F173" s="107"/>
      <c r="G173" s="107"/>
      <c r="H173" s="107"/>
      <c r="I173" s="98" t="s">
        <v>398</v>
      </c>
    </row>
    <row r="174" spans="1:9" ht="15" thickBot="1" x14ac:dyDescent="0.35">
      <c r="A174" s="430" t="s">
        <v>2412</v>
      </c>
      <c r="B174" s="107"/>
      <c r="C174" s="107"/>
      <c r="D174" s="113" t="s">
        <v>820</v>
      </c>
      <c r="E174" s="113" t="s">
        <v>402</v>
      </c>
      <c r="F174" s="107"/>
      <c r="G174" s="107"/>
      <c r="H174" s="107"/>
      <c r="I174" s="98" t="s">
        <v>398</v>
      </c>
    </row>
    <row r="175" spans="1:9" ht="15" thickBot="1" x14ac:dyDescent="0.35">
      <c r="A175" s="430" t="s">
        <v>2413</v>
      </c>
      <c r="B175" s="107"/>
      <c r="C175" s="107"/>
      <c r="D175" s="113" t="s">
        <v>820</v>
      </c>
      <c r="E175" s="113" t="s">
        <v>402</v>
      </c>
      <c r="F175" s="107"/>
      <c r="G175" s="107"/>
      <c r="H175" s="107"/>
      <c r="I175" s="98" t="s">
        <v>398</v>
      </c>
    </row>
    <row r="176" spans="1:9" ht="15" thickBot="1" x14ac:dyDescent="0.35">
      <c r="A176" s="430" t="s">
        <v>2414</v>
      </c>
      <c r="B176" s="107"/>
      <c r="C176" s="107"/>
      <c r="D176" s="113" t="s">
        <v>820</v>
      </c>
      <c r="E176" s="113" t="s">
        <v>402</v>
      </c>
      <c r="F176" s="107"/>
      <c r="G176" s="107"/>
      <c r="H176" s="107"/>
      <c r="I176" s="98" t="s">
        <v>398</v>
      </c>
    </row>
    <row r="177" spans="1:9" ht="15" thickBot="1" x14ac:dyDescent="0.35">
      <c r="A177" s="430" t="s">
        <v>2415</v>
      </c>
      <c r="B177" s="107"/>
      <c r="C177" s="107"/>
      <c r="D177" s="113" t="s">
        <v>820</v>
      </c>
      <c r="E177" s="113" t="s">
        <v>402</v>
      </c>
      <c r="F177" s="107"/>
      <c r="G177" s="107"/>
      <c r="H177" s="107"/>
      <c r="I177" s="98" t="s">
        <v>398</v>
      </c>
    </row>
    <row r="178" spans="1:9" ht="15" thickBot="1" x14ac:dyDescent="0.35">
      <c r="A178" s="430" t="s">
        <v>2416</v>
      </c>
      <c r="B178" s="107"/>
      <c r="C178" s="107"/>
      <c r="D178" s="113" t="s">
        <v>820</v>
      </c>
      <c r="E178" s="113" t="s">
        <v>402</v>
      </c>
      <c r="F178" s="107"/>
      <c r="G178" s="107"/>
      <c r="H178" s="107"/>
      <c r="I178" s="98" t="s">
        <v>398</v>
      </c>
    </row>
    <row r="179" spans="1:9" ht="15" thickBot="1" x14ac:dyDescent="0.35">
      <c r="A179" s="430" t="s">
        <v>2417</v>
      </c>
      <c r="B179" s="107"/>
      <c r="C179" s="107"/>
      <c r="D179" s="113" t="s">
        <v>820</v>
      </c>
      <c r="E179" s="113" t="s">
        <v>402</v>
      </c>
      <c r="F179" s="107"/>
      <c r="G179" s="107"/>
      <c r="H179" s="107"/>
      <c r="I179" s="98" t="s">
        <v>398</v>
      </c>
    </row>
    <row r="180" spans="1:9" ht="15" thickBot="1" x14ac:dyDescent="0.35">
      <c r="A180" s="430" t="s">
        <v>2418</v>
      </c>
      <c r="B180" s="107"/>
      <c r="C180" s="107"/>
      <c r="D180" s="113" t="s">
        <v>820</v>
      </c>
      <c r="E180" s="113" t="s">
        <v>402</v>
      </c>
      <c r="F180" s="107"/>
      <c r="G180" s="107"/>
      <c r="H180" s="107"/>
      <c r="I180" s="98" t="s">
        <v>398</v>
      </c>
    </row>
    <row r="181" spans="1:9" ht="15" thickBot="1" x14ac:dyDescent="0.35">
      <c r="A181" s="430" t="s">
        <v>2419</v>
      </c>
      <c r="B181" s="107"/>
      <c r="C181" s="107"/>
      <c r="D181" s="113" t="s">
        <v>820</v>
      </c>
      <c r="E181" s="113" t="s">
        <v>402</v>
      </c>
      <c r="F181" s="107"/>
      <c r="G181" s="107"/>
      <c r="H181" s="107"/>
      <c r="I181" s="98" t="s">
        <v>398</v>
      </c>
    </row>
    <row r="182" spans="1:9" ht="15" thickBot="1" x14ac:dyDescent="0.35">
      <c r="A182" s="430" t="s">
        <v>2420</v>
      </c>
      <c r="B182" s="107"/>
      <c r="C182" s="107"/>
      <c r="D182" s="113" t="s">
        <v>820</v>
      </c>
      <c r="E182" s="113" t="s">
        <v>402</v>
      </c>
      <c r="F182" s="107"/>
      <c r="G182" s="107"/>
      <c r="H182" s="107"/>
      <c r="I182" s="98" t="s">
        <v>398</v>
      </c>
    </row>
    <row r="183" spans="1:9" ht="15" thickBot="1" x14ac:dyDescent="0.35">
      <c r="A183" s="430" t="s">
        <v>2421</v>
      </c>
      <c r="B183" s="107"/>
      <c r="C183" s="107"/>
      <c r="D183" s="113" t="s">
        <v>820</v>
      </c>
      <c r="E183" s="113" t="s">
        <v>402</v>
      </c>
      <c r="F183" s="107"/>
      <c r="G183" s="107"/>
      <c r="H183" s="107"/>
      <c r="I183" s="98" t="s">
        <v>398</v>
      </c>
    </row>
    <row r="184" spans="1:9" ht="15" thickBot="1" x14ac:dyDescent="0.35">
      <c r="A184" s="430" t="s">
        <v>2422</v>
      </c>
      <c r="B184" s="107"/>
      <c r="C184" s="107"/>
      <c r="D184" s="113" t="s">
        <v>820</v>
      </c>
      <c r="E184" s="113" t="s">
        <v>402</v>
      </c>
      <c r="F184" s="107"/>
      <c r="G184" s="107"/>
      <c r="H184" s="107"/>
      <c r="I184" s="98" t="s">
        <v>398</v>
      </c>
    </row>
    <row r="185" spans="1:9" ht="15" thickBot="1" x14ac:dyDescent="0.35">
      <c r="A185" s="430" t="s">
        <v>2423</v>
      </c>
      <c r="B185" s="107"/>
      <c r="C185" s="107"/>
      <c r="D185" s="113" t="s">
        <v>820</v>
      </c>
      <c r="E185" s="113" t="s">
        <v>402</v>
      </c>
      <c r="F185" s="107"/>
      <c r="G185" s="107"/>
      <c r="H185" s="107"/>
      <c r="I185" s="98" t="s">
        <v>398</v>
      </c>
    </row>
    <row r="186" spans="1:9" ht="15" thickBot="1" x14ac:dyDescent="0.35">
      <c r="A186" s="430" t="s">
        <v>2424</v>
      </c>
      <c r="B186" s="107"/>
      <c r="C186" s="107"/>
      <c r="D186" s="113" t="s">
        <v>820</v>
      </c>
      <c r="E186" s="113" t="s">
        <v>402</v>
      </c>
      <c r="F186" s="107"/>
      <c r="G186" s="107"/>
      <c r="H186" s="107"/>
      <c r="I186" s="98" t="s">
        <v>398</v>
      </c>
    </row>
    <row r="187" spans="1:9" ht="15" thickBot="1" x14ac:dyDescent="0.35">
      <c r="A187" s="430" t="s">
        <v>2425</v>
      </c>
      <c r="B187" s="107"/>
      <c r="C187" s="107"/>
      <c r="D187" s="113" t="s">
        <v>820</v>
      </c>
      <c r="E187" s="113" t="s">
        <v>402</v>
      </c>
      <c r="F187" s="107"/>
      <c r="G187" s="107"/>
      <c r="H187" s="107"/>
      <c r="I187" s="98" t="s">
        <v>398</v>
      </c>
    </row>
    <row r="188" spans="1:9" ht="15" thickBot="1" x14ac:dyDescent="0.35">
      <c r="A188" s="430" t="s">
        <v>2426</v>
      </c>
      <c r="B188" s="107"/>
      <c r="C188" s="107"/>
      <c r="D188" s="113" t="s">
        <v>820</v>
      </c>
      <c r="E188" s="113" t="s">
        <v>402</v>
      </c>
      <c r="F188" s="107"/>
      <c r="G188" s="107"/>
      <c r="H188" s="107"/>
      <c r="I188" s="98" t="s">
        <v>398</v>
      </c>
    </row>
    <row r="189" spans="1:9" ht="15" thickBot="1" x14ac:dyDescent="0.35">
      <c r="A189" s="430" t="s">
        <v>2427</v>
      </c>
      <c r="B189" s="107"/>
      <c r="C189" s="107"/>
      <c r="D189" s="113" t="s">
        <v>820</v>
      </c>
      <c r="E189" s="113" t="s">
        <v>402</v>
      </c>
      <c r="F189" s="107"/>
      <c r="G189" s="107"/>
      <c r="H189" s="107"/>
      <c r="I189" s="98" t="s">
        <v>398</v>
      </c>
    </row>
    <row r="190" spans="1:9" ht="15" thickBot="1" x14ac:dyDescent="0.35">
      <c r="A190" s="430" t="s">
        <v>2428</v>
      </c>
      <c r="B190" s="107"/>
      <c r="C190" s="107"/>
      <c r="D190" s="113" t="s">
        <v>820</v>
      </c>
      <c r="E190" s="113" t="s">
        <v>402</v>
      </c>
      <c r="F190" s="107"/>
      <c r="G190" s="107"/>
      <c r="H190" s="107"/>
      <c r="I190" s="98" t="s">
        <v>398</v>
      </c>
    </row>
    <row r="191" spans="1:9" ht="15" thickBot="1" x14ac:dyDescent="0.35">
      <c r="A191" s="430" t="s">
        <v>2429</v>
      </c>
      <c r="B191" s="107"/>
      <c r="C191" s="107"/>
      <c r="D191" s="113" t="s">
        <v>820</v>
      </c>
      <c r="E191" s="113" t="s">
        <v>402</v>
      </c>
      <c r="F191" s="107"/>
      <c r="G191" s="107"/>
      <c r="H191" s="107"/>
      <c r="I191" s="98" t="s">
        <v>398</v>
      </c>
    </row>
    <row r="192" spans="1:9" ht="15" thickBot="1" x14ac:dyDescent="0.35">
      <c r="A192" s="430" t="s">
        <v>2430</v>
      </c>
      <c r="B192" s="107"/>
      <c r="C192" s="107"/>
      <c r="D192" s="113" t="s">
        <v>820</v>
      </c>
      <c r="E192" s="113" t="s">
        <v>402</v>
      </c>
      <c r="F192" s="107"/>
      <c r="G192" s="107"/>
      <c r="H192" s="107"/>
      <c r="I192" s="98" t="s">
        <v>398</v>
      </c>
    </row>
    <row r="193" spans="1:9" ht="15" thickBot="1" x14ac:dyDescent="0.35">
      <c r="A193" s="430" t="s">
        <v>2431</v>
      </c>
      <c r="B193" s="107"/>
      <c r="C193" s="107"/>
      <c r="D193" s="113" t="s">
        <v>820</v>
      </c>
      <c r="E193" s="113" t="s">
        <v>402</v>
      </c>
      <c r="F193" s="107"/>
      <c r="G193" s="107"/>
      <c r="H193" s="107"/>
      <c r="I193" s="98" t="s">
        <v>398</v>
      </c>
    </row>
    <row r="194" spans="1:9" ht="15" thickBot="1" x14ac:dyDescent="0.35">
      <c r="A194" s="430" t="s">
        <v>2432</v>
      </c>
      <c r="B194" s="107"/>
      <c r="C194" s="107"/>
      <c r="D194" s="113" t="s">
        <v>820</v>
      </c>
      <c r="E194" s="113" t="s">
        <v>402</v>
      </c>
      <c r="F194" s="107"/>
      <c r="G194" s="107"/>
      <c r="H194" s="107"/>
      <c r="I194" s="98" t="s">
        <v>398</v>
      </c>
    </row>
    <row r="195" spans="1:9" ht="15" thickBot="1" x14ac:dyDescent="0.35">
      <c r="A195" s="430" t="s">
        <v>2433</v>
      </c>
      <c r="B195" s="107"/>
      <c r="C195" s="107"/>
      <c r="D195" s="113" t="s">
        <v>820</v>
      </c>
      <c r="E195" s="113" t="s">
        <v>402</v>
      </c>
      <c r="F195" s="107"/>
      <c r="G195" s="107"/>
      <c r="H195" s="107"/>
      <c r="I195" s="98" t="s">
        <v>398</v>
      </c>
    </row>
    <row r="196" spans="1:9" ht="15" thickBot="1" x14ac:dyDescent="0.35">
      <c r="A196" s="508" t="s">
        <v>2434</v>
      </c>
      <c r="B196" s="107"/>
      <c r="C196" s="107"/>
      <c r="D196" s="113" t="s">
        <v>820</v>
      </c>
      <c r="E196" s="113" t="s">
        <v>402</v>
      </c>
      <c r="F196" s="107"/>
      <c r="G196" s="107"/>
      <c r="H196" s="107"/>
      <c r="I196" s="98" t="s">
        <v>398</v>
      </c>
    </row>
    <row r="197" spans="1:9" ht="15" thickBot="1" x14ac:dyDescent="0.35">
      <c r="A197" s="430" t="s">
        <v>2435</v>
      </c>
      <c r="B197" s="107"/>
      <c r="C197" s="107"/>
      <c r="D197" s="113" t="s">
        <v>820</v>
      </c>
      <c r="E197" s="113" t="s">
        <v>402</v>
      </c>
      <c r="F197" s="107"/>
      <c r="G197" s="107"/>
      <c r="H197" s="107"/>
      <c r="I197" s="98" t="s">
        <v>398</v>
      </c>
    </row>
    <row r="198" spans="1:9" ht="15" thickBot="1" x14ac:dyDescent="0.35">
      <c r="A198" s="430" t="s">
        <v>2436</v>
      </c>
      <c r="B198" s="107"/>
      <c r="C198" s="107"/>
      <c r="D198" s="113" t="s">
        <v>820</v>
      </c>
      <c r="E198" s="113" t="s">
        <v>402</v>
      </c>
      <c r="F198" s="107"/>
      <c r="G198" s="107"/>
      <c r="H198" s="107"/>
      <c r="I198" s="98" t="s">
        <v>398</v>
      </c>
    </row>
    <row r="199" spans="1:9" ht="15" thickBot="1" x14ac:dyDescent="0.35">
      <c r="A199" s="430" t="s">
        <v>2437</v>
      </c>
      <c r="B199" s="107"/>
      <c r="C199" s="107"/>
      <c r="D199" s="113" t="s">
        <v>820</v>
      </c>
      <c r="E199" s="113" t="s">
        <v>402</v>
      </c>
      <c r="F199" s="107"/>
      <c r="G199" s="107"/>
      <c r="H199" s="107"/>
      <c r="I199" s="98" t="s">
        <v>398</v>
      </c>
    </row>
    <row r="200" spans="1:9" ht="15" thickBot="1" x14ac:dyDescent="0.35">
      <c r="A200" s="430" t="s">
        <v>2438</v>
      </c>
      <c r="B200" s="107"/>
      <c r="C200" s="107"/>
      <c r="D200" s="113" t="s">
        <v>820</v>
      </c>
      <c r="E200" s="113" t="s">
        <v>402</v>
      </c>
      <c r="F200" s="107"/>
      <c r="G200" s="107"/>
      <c r="H200" s="107"/>
      <c r="I200" s="98" t="s">
        <v>398</v>
      </c>
    </row>
    <row r="201" spans="1:9" ht="15" thickBot="1" x14ac:dyDescent="0.35">
      <c r="A201" s="430" t="s">
        <v>2439</v>
      </c>
      <c r="B201" s="107"/>
      <c r="C201" s="107"/>
      <c r="D201" s="113" t="s">
        <v>820</v>
      </c>
      <c r="E201" s="113" t="s">
        <v>402</v>
      </c>
      <c r="F201" s="107"/>
      <c r="G201" s="107"/>
      <c r="H201" s="107"/>
      <c r="I201" s="98" t="s">
        <v>398</v>
      </c>
    </row>
    <row r="202" spans="1:9" ht="15" thickBot="1" x14ac:dyDescent="0.35">
      <c r="A202" s="430" t="s">
        <v>2440</v>
      </c>
      <c r="B202" s="107"/>
      <c r="C202" s="107"/>
      <c r="D202" s="113" t="s">
        <v>820</v>
      </c>
      <c r="E202" s="113" t="s">
        <v>402</v>
      </c>
      <c r="F202" s="107"/>
      <c r="G202" s="107"/>
      <c r="H202" s="107"/>
      <c r="I202" s="98" t="s">
        <v>398</v>
      </c>
    </row>
    <row r="203" spans="1:9" ht="15" thickBot="1" x14ac:dyDescent="0.35">
      <c r="A203" s="430" t="s">
        <v>2441</v>
      </c>
      <c r="B203" s="107"/>
      <c r="C203" s="107"/>
      <c r="D203" s="113" t="s">
        <v>820</v>
      </c>
      <c r="E203" s="113" t="s">
        <v>402</v>
      </c>
      <c r="F203" s="107"/>
      <c r="G203" s="107"/>
      <c r="H203" s="107"/>
      <c r="I203" s="98" t="s">
        <v>398</v>
      </c>
    </row>
    <row r="204" spans="1:9" ht="15" thickBot="1" x14ac:dyDescent="0.35">
      <c r="A204" s="430" t="s">
        <v>2442</v>
      </c>
      <c r="B204" s="107"/>
      <c r="C204" s="107"/>
      <c r="D204" s="113" t="s">
        <v>820</v>
      </c>
      <c r="E204" s="113" t="s">
        <v>402</v>
      </c>
      <c r="F204" s="107"/>
      <c r="G204" s="107"/>
      <c r="H204" s="107"/>
      <c r="I204" s="98" t="s">
        <v>398</v>
      </c>
    </row>
    <row r="205" spans="1:9" ht="15" thickBot="1" x14ac:dyDescent="0.35">
      <c r="A205" s="430" t="s">
        <v>2443</v>
      </c>
      <c r="B205" s="107"/>
      <c r="C205" s="107"/>
      <c r="D205" s="113" t="s">
        <v>820</v>
      </c>
      <c r="E205" s="113" t="s">
        <v>402</v>
      </c>
      <c r="F205" s="107"/>
      <c r="G205" s="107"/>
      <c r="H205" s="107"/>
      <c r="I205" s="98" t="s">
        <v>398</v>
      </c>
    </row>
    <row r="206" spans="1:9" ht="15" thickBot="1" x14ac:dyDescent="0.35">
      <c r="A206" s="430" t="s">
        <v>2444</v>
      </c>
      <c r="B206" s="107"/>
      <c r="C206" s="107"/>
      <c r="D206" s="113" t="s">
        <v>820</v>
      </c>
      <c r="E206" s="113" t="s">
        <v>402</v>
      </c>
      <c r="F206" s="107"/>
      <c r="G206" s="107"/>
      <c r="H206" s="107"/>
      <c r="I206" s="98" t="s">
        <v>398</v>
      </c>
    </row>
    <row r="207" spans="1:9" ht="15" thickBot="1" x14ac:dyDescent="0.35">
      <c r="A207" s="430" t="s">
        <v>2445</v>
      </c>
      <c r="B207" s="107"/>
      <c r="C207" s="107"/>
      <c r="D207" s="113" t="s">
        <v>820</v>
      </c>
      <c r="E207" s="113" t="s">
        <v>402</v>
      </c>
      <c r="F207" s="107"/>
      <c r="G207" s="107"/>
      <c r="H207" s="107"/>
      <c r="I207" s="98" t="s">
        <v>398</v>
      </c>
    </row>
    <row r="208" spans="1:9" ht="15" thickBot="1" x14ac:dyDescent="0.35">
      <c r="A208" s="430" t="s">
        <v>2446</v>
      </c>
      <c r="B208" s="107"/>
      <c r="C208" s="107"/>
      <c r="D208" s="113" t="s">
        <v>820</v>
      </c>
      <c r="E208" s="113" t="s">
        <v>402</v>
      </c>
      <c r="F208" s="107"/>
      <c r="G208" s="107"/>
      <c r="H208" s="107"/>
      <c r="I208" s="98" t="s">
        <v>398</v>
      </c>
    </row>
    <row r="209" spans="1:9" ht="15" thickBot="1" x14ac:dyDescent="0.35">
      <c r="A209" s="430" t="s">
        <v>2447</v>
      </c>
      <c r="B209" s="107"/>
      <c r="C209" s="107"/>
      <c r="D209" s="113" t="s">
        <v>820</v>
      </c>
      <c r="E209" s="113" t="s">
        <v>402</v>
      </c>
      <c r="F209" s="107"/>
      <c r="G209" s="107"/>
      <c r="H209" s="107"/>
      <c r="I209" s="98" t="s">
        <v>398</v>
      </c>
    </row>
    <row r="210" spans="1:9" ht="15" thickBot="1" x14ac:dyDescent="0.35">
      <c r="A210" s="430" t="s">
        <v>2448</v>
      </c>
      <c r="B210" s="107"/>
      <c r="C210" s="107"/>
      <c r="D210" s="113" t="s">
        <v>820</v>
      </c>
      <c r="E210" s="113" t="s">
        <v>402</v>
      </c>
      <c r="F210" s="107"/>
      <c r="G210" s="107"/>
      <c r="H210" s="107"/>
      <c r="I210" s="98" t="s">
        <v>398</v>
      </c>
    </row>
    <row r="211" spans="1:9" ht="15" thickBot="1" x14ac:dyDescent="0.35">
      <c r="A211" s="430" t="s">
        <v>2449</v>
      </c>
      <c r="B211" s="107"/>
      <c r="C211" s="107"/>
      <c r="D211" s="113" t="s">
        <v>820</v>
      </c>
      <c r="E211" s="113" t="s">
        <v>402</v>
      </c>
      <c r="F211" s="107"/>
      <c r="G211" s="107"/>
      <c r="H211" s="107"/>
      <c r="I211" s="98" t="s">
        <v>398</v>
      </c>
    </row>
    <row r="212" spans="1:9" ht="15" thickBot="1" x14ac:dyDescent="0.35">
      <c r="A212" s="430" t="s">
        <v>2450</v>
      </c>
      <c r="B212" s="107"/>
      <c r="C212" s="107"/>
      <c r="D212" s="113" t="s">
        <v>820</v>
      </c>
      <c r="E212" s="113" t="s">
        <v>402</v>
      </c>
      <c r="F212" s="107"/>
      <c r="G212" s="107"/>
      <c r="H212" s="107"/>
      <c r="I212" s="98" t="s">
        <v>398</v>
      </c>
    </row>
    <row r="213" spans="1:9" ht="15" thickBot="1" x14ac:dyDescent="0.35">
      <c r="A213" s="430" t="s">
        <v>2451</v>
      </c>
      <c r="B213" s="107"/>
      <c r="C213" s="107"/>
      <c r="D213" s="113" t="s">
        <v>820</v>
      </c>
      <c r="E213" s="113" t="s">
        <v>402</v>
      </c>
      <c r="F213" s="107"/>
      <c r="G213" s="107"/>
      <c r="H213" s="107"/>
      <c r="I213" s="98" t="s">
        <v>398</v>
      </c>
    </row>
    <row r="214" spans="1:9" ht="15" thickBot="1" x14ac:dyDescent="0.35">
      <c r="A214" s="430" t="s">
        <v>2452</v>
      </c>
      <c r="B214" s="107"/>
      <c r="C214" s="107"/>
      <c r="D214" s="113" t="s">
        <v>820</v>
      </c>
      <c r="E214" s="113" t="s">
        <v>402</v>
      </c>
      <c r="F214" s="107"/>
      <c r="G214" s="107"/>
      <c r="H214" s="107"/>
      <c r="I214" s="98" t="s">
        <v>398</v>
      </c>
    </row>
    <row r="215" spans="1:9" ht="15" thickBot="1" x14ac:dyDescent="0.35">
      <c r="A215" s="430" t="s">
        <v>2453</v>
      </c>
      <c r="B215" s="107"/>
      <c r="C215" s="107"/>
      <c r="D215" s="113" t="s">
        <v>820</v>
      </c>
      <c r="E215" s="113" t="s">
        <v>402</v>
      </c>
      <c r="F215" s="107"/>
      <c r="G215" s="107"/>
      <c r="H215" s="107"/>
      <c r="I215" s="98" t="s">
        <v>398</v>
      </c>
    </row>
    <row r="216" spans="1:9" ht="15" thickBot="1" x14ac:dyDescent="0.35">
      <c r="A216" s="430" t="s">
        <v>2454</v>
      </c>
      <c r="B216" s="107"/>
      <c r="C216" s="107"/>
      <c r="D216" s="113" t="s">
        <v>820</v>
      </c>
      <c r="E216" s="113" t="s">
        <v>402</v>
      </c>
      <c r="F216" s="107"/>
      <c r="G216" s="107"/>
      <c r="H216" s="107"/>
      <c r="I216" s="98" t="s">
        <v>398</v>
      </c>
    </row>
    <row r="217" spans="1:9" ht="15" thickBot="1" x14ac:dyDescent="0.35">
      <c r="A217" s="430" t="s">
        <v>2455</v>
      </c>
      <c r="B217" s="107"/>
      <c r="C217" s="107"/>
      <c r="D217" s="113" t="s">
        <v>820</v>
      </c>
      <c r="E217" s="113" t="s">
        <v>402</v>
      </c>
      <c r="F217" s="107"/>
      <c r="G217" s="107"/>
      <c r="H217" s="107"/>
      <c r="I217" s="98" t="s">
        <v>398</v>
      </c>
    </row>
    <row r="218" spans="1:9" ht="15" thickBot="1" x14ac:dyDescent="0.35">
      <c r="A218" s="430" t="s">
        <v>2456</v>
      </c>
      <c r="B218" s="107"/>
      <c r="C218" s="107"/>
      <c r="D218" s="113" t="s">
        <v>820</v>
      </c>
      <c r="E218" s="113" t="s">
        <v>402</v>
      </c>
      <c r="F218" s="107"/>
      <c r="G218" s="107"/>
      <c r="H218" s="107"/>
      <c r="I218" s="98" t="s">
        <v>398</v>
      </c>
    </row>
    <row r="219" spans="1:9" ht="15" thickBot="1" x14ac:dyDescent="0.35">
      <c r="A219" s="430" t="s">
        <v>2457</v>
      </c>
      <c r="B219" s="107"/>
      <c r="C219" s="107"/>
      <c r="D219" s="113" t="s">
        <v>820</v>
      </c>
      <c r="E219" s="113" t="s">
        <v>402</v>
      </c>
      <c r="F219" s="107"/>
      <c r="G219" s="107"/>
      <c r="H219" s="107"/>
      <c r="I219" s="98" t="s">
        <v>398</v>
      </c>
    </row>
    <row r="220" spans="1:9" ht="15" thickBot="1" x14ac:dyDescent="0.35">
      <c r="A220" s="430" t="s">
        <v>2084</v>
      </c>
      <c r="B220" s="107"/>
      <c r="C220" s="107"/>
      <c r="D220" s="113" t="s">
        <v>820</v>
      </c>
      <c r="E220" s="113" t="s">
        <v>402</v>
      </c>
      <c r="F220" s="107"/>
      <c r="G220" s="107"/>
      <c r="H220" s="107"/>
      <c r="I220" s="106" t="s">
        <v>398</v>
      </c>
    </row>
    <row r="221" spans="1:9" ht="15" thickBot="1" x14ac:dyDescent="0.35">
      <c r="A221" s="430" t="s">
        <v>2085</v>
      </c>
      <c r="B221" s="431" t="s">
        <v>1741</v>
      </c>
      <c r="C221" s="107"/>
      <c r="D221" s="115">
        <v>8980.93</v>
      </c>
      <c r="E221" s="115">
        <v>8980.93</v>
      </c>
      <c r="F221" s="434" t="s">
        <v>401</v>
      </c>
      <c r="G221" s="501"/>
      <c r="H221" s="113">
        <v>75999221104</v>
      </c>
      <c r="I221" s="98" t="s">
        <v>398</v>
      </c>
    </row>
    <row r="222" spans="1:9" ht="15" thickBot="1" x14ac:dyDescent="0.35">
      <c r="A222" s="430" t="s">
        <v>2086</v>
      </c>
      <c r="B222" s="509" t="s">
        <v>1741</v>
      </c>
      <c r="C222" s="107"/>
      <c r="D222" s="115">
        <v>141.13999999999999</v>
      </c>
      <c r="E222" s="115">
        <v>141.13999999999999</v>
      </c>
      <c r="F222" s="434" t="s">
        <v>401</v>
      </c>
      <c r="G222" s="107"/>
      <c r="H222" s="113">
        <v>75999221104</v>
      </c>
      <c r="I222" s="106" t="s">
        <v>398</v>
      </c>
    </row>
    <row r="223" spans="1:9" ht="15" thickBot="1" x14ac:dyDescent="0.35">
      <c r="A223" s="507" t="s">
        <v>2087</v>
      </c>
      <c r="B223" s="107"/>
      <c r="C223" s="107"/>
      <c r="D223" s="113" t="s">
        <v>820</v>
      </c>
      <c r="E223" s="113" t="s">
        <v>3550</v>
      </c>
      <c r="F223" s="107"/>
      <c r="G223" s="107"/>
      <c r="H223" s="107"/>
      <c r="I223" s="98" t="s">
        <v>398</v>
      </c>
    </row>
    <row r="224" spans="1:9" ht="15" thickBot="1" x14ac:dyDescent="0.35">
      <c r="A224" s="507" t="s">
        <v>2088</v>
      </c>
      <c r="B224" s="107"/>
      <c r="C224" s="107"/>
      <c r="D224" s="113" t="s">
        <v>820</v>
      </c>
      <c r="E224" s="113" t="s">
        <v>3550</v>
      </c>
      <c r="F224" s="107"/>
      <c r="G224" s="107"/>
      <c r="H224" s="107"/>
      <c r="I224" s="106" t="s">
        <v>398</v>
      </c>
    </row>
    <row r="225" spans="1:9" ht="15" thickBot="1" x14ac:dyDescent="0.35">
      <c r="A225" s="507" t="s">
        <v>2089</v>
      </c>
      <c r="B225" s="107"/>
      <c r="C225" s="107"/>
      <c r="D225" s="113" t="s">
        <v>820</v>
      </c>
      <c r="E225" s="113" t="s">
        <v>3550</v>
      </c>
      <c r="F225" s="107"/>
      <c r="G225" s="107"/>
      <c r="H225" s="107"/>
      <c r="I225" s="98" t="s">
        <v>398</v>
      </c>
    </row>
    <row r="226" spans="1:9" ht="15" thickBot="1" x14ac:dyDescent="0.35">
      <c r="A226" s="510" t="s">
        <v>2458</v>
      </c>
      <c r="B226" s="107"/>
      <c r="C226" s="107"/>
      <c r="D226" s="113" t="s">
        <v>820</v>
      </c>
      <c r="E226" s="113" t="s">
        <v>3550</v>
      </c>
      <c r="F226" s="434" t="s">
        <v>401</v>
      </c>
      <c r="G226" s="107"/>
      <c r="H226" s="113">
        <v>71992212462</v>
      </c>
      <c r="I226" s="106" t="s">
        <v>398</v>
      </c>
    </row>
    <row r="227" spans="1:9" ht="15" thickBot="1" x14ac:dyDescent="0.35">
      <c r="A227" s="510" t="s">
        <v>2459</v>
      </c>
      <c r="B227" s="107"/>
      <c r="C227" s="107"/>
      <c r="D227" s="113" t="s">
        <v>820</v>
      </c>
      <c r="E227" s="113" t="s">
        <v>3550</v>
      </c>
      <c r="F227" s="107"/>
      <c r="G227" s="107"/>
      <c r="H227" s="107"/>
      <c r="I227" s="98" t="s">
        <v>398</v>
      </c>
    </row>
    <row r="228" spans="1:9" ht="15" thickBot="1" x14ac:dyDescent="0.35">
      <c r="A228" s="510" t="s">
        <v>2460</v>
      </c>
      <c r="B228" s="107"/>
      <c r="C228" s="107"/>
      <c r="D228" s="113" t="s">
        <v>820</v>
      </c>
      <c r="E228" s="113" t="s">
        <v>3550</v>
      </c>
      <c r="F228" s="107"/>
      <c r="G228" s="107"/>
      <c r="H228" s="107"/>
      <c r="I228" s="106" t="s">
        <v>398</v>
      </c>
    </row>
    <row r="229" spans="1:9" ht="15" thickBot="1" x14ac:dyDescent="0.35">
      <c r="A229" s="507" t="s">
        <v>3490</v>
      </c>
      <c r="B229" s="107"/>
      <c r="C229" s="107"/>
      <c r="D229" s="113" t="s">
        <v>820</v>
      </c>
      <c r="E229" s="113" t="s">
        <v>3550</v>
      </c>
      <c r="F229" s="107"/>
      <c r="G229" s="107"/>
      <c r="H229" s="107"/>
      <c r="I229" s="98" t="s">
        <v>398</v>
      </c>
    </row>
    <row r="230" spans="1:9" ht="15" thickBot="1" x14ac:dyDescent="0.35">
      <c r="A230" s="507" t="s">
        <v>3491</v>
      </c>
      <c r="B230" s="107"/>
      <c r="C230" s="107"/>
      <c r="D230" s="113" t="s">
        <v>820</v>
      </c>
      <c r="E230" s="113" t="s">
        <v>3550</v>
      </c>
      <c r="F230" s="107"/>
      <c r="G230" s="107"/>
      <c r="H230" s="107"/>
      <c r="I230" s="106" t="s">
        <v>398</v>
      </c>
    </row>
    <row r="231" spans="1:9" ht="15" thickBot="1" x14ac:dyDescent="0.35">
      <c r="A231" s="507" t="s">
        <v>3492</v>
      </c>
      <c r="B231" s="107"/>
      <c r="C231" s="107"/>
      <c r="D231" s="113" t="s">
        <v>820</v>
      </c>
      <c r="E231" s="113" t="s">
        <v>3550</v>
      </c>
      <c r="F231" s="107"/>
      <c r="G231" s="107"/>
      <c r="H231" s="107"/>
      <c r="I231" s="98" t="s">
        <v>398</v>
      </c>
    </row>
    <row r="232" spans="1:9" ht="15" thickBot="1" x14ac:dyDescent="0.35">
      <c r="A232" s="430" t="s">
        <v>2090</v>
      </c>
      <c r="B232" s="431" t="s">
        <v>1744</v>
      </c>
      <c r="C232" s="107"/>
      <c r="D232" s="115">
        <v>39.479999999999997</v>
      </c>
      <c r="E232" s="115">
        <v>39.479999999999997</v>
      </c>
      <c r="F232" s="436" t="s">
        <v>399</v>
      </c>
      <c r="G232" s="107"/>
      <c r="H232" s="113" t="s">
        <v>1745</v>
      </c>
      <c r="I232" s="106" t="s">
        <v>398</v>
      </c>
    </row>
    <row r="233" spans="1:9" ht="15" thickBot="1" x14ac:dyDescent="0.35">
      <c r="A233" s="430" t="s">
        <v>2091</v>
      </c>
      <c r="B233" s="431" t="s">
        <v>1747</v>
      </c>
      <c r="C233" s="107"/>
      <c r="D233" s="115">
        <v>629.46</v>
      </c>
      <c r="E233" s="115">
        <v>629.46</v>
      </c>
      <c r="F233" s="434" t="s">
        <v>401</v>
      </c>
      <c r="G233" s="107"/>
      <c r="H233" s="113">
        <v>75999198108</v>
      </c>
      <c r="I233" s="98" t="s">
        <v>398</v>
      </c>
    </row>
    <row r="234" spans="1:9" ht="15" thickBot="1" x14ac:dyDescent="0.35">
      <c r="A234" s="430" t="s">
        <v>2092</v>
      </c>
      <c r="B234" s="431" t="s">
        <v>848</v>
      </c>
      <c r="C234" s="107"/>
      <c r="D234" s="113" t="s">
        <v>820</v>
      </c>
      <c r="E234" s="113" t="s">
        <v>3550</v>
      </c>
      <c r="F234" s="434" t="s">
        <v>401</v>
      </c>
      <c r="G234" s="107"/>
      <c r="H234" s="113">
        <v>75999221104</v>
      </c>
      <c r="I234" s="106" t="s">
        <v>398</v>
      </c>
    </row>
    <row r="235" spans="1:9" ht="15" thickBot="1" x14ac:dyDescent="0.35">
      <c r="A235" s="430" t="s">
        <v>2461</v>
      </c>
      <c r="B235" s="431" t="s">
        <v>1741</v>
      </c>
      <c r="C235" s="107"/>
      <c r="D235" s="115">
        <v>114.7</v>
      </c>
      <c r="E235" s="115">
        <v>114.7</v>
      </c>
      <c r="F235" s="434" t="s">
        <v>401</v>
      </c>
      <c r="G235" s="501"/>
      <c r="H235" s="113">
        <v>75999221104</v>
      </c>
      <c r="I235" s="98" t="s">
        <v>398</v>
      </c>
    </row>
    <row r="236" spans="1:9" ht="15" thickBot="1" x14ac:dyDescent="0.35">
      <c r="A236" s="430" t="s">
        <v>2462</v>
      </c>
      <c r="B236" s="431" t="s">
        <v>1741</v>
      </c>
      <c r="C236" s="107"/>
      <c r="D236" s="115">
        <v>16.21</v>
      </c>
      <c r="E236" s="115">
        <v>16.21</v>
      </c>
      <c r="F236" s="434" t="s">
        <v>401</v>
      </c>
      <c r="G236" s="107"/>
      <c r="H236" s="113">
        <v>75999221104</v>
      </c>
      <c r="I236" s="106" t="s">
        <v>398</v>
      </c>
    </row>
    <row r="237" spans="1:9" ht="15" thickBot="1" x14ac:dyDescent="0.35">
      <c r="A237" s="430" t="s">
        <v>2463</v>
      </c>
      <c r="B237" s="431" t="s">
        <v>1741</v>
      </c>
      <c r="C237" s="107"/>
      <c r="D237" s="115">
        <v>10.71</v>
      </c>
      <c r="E237" s="115">
        <v>10.71</v>
      </c>
      <c r="F237" s="434" t="s">
        <v>401</v>
      </c>
      <c r="G237" s="107"/>
      <c r="H237" s="113">
        <v>75999221104</v>
      </c>
      <c r="I237" s="98" t="s">
        <v>398</v>
      </c>
    </row>
    <row r="238" spans="1:9" ht="15" thickBot="1" x14ac:dyDescent="0.35">
      <c r="A238" s="430" t="s">
        <v>3551</v>
      </c>
      <c r="B238" s="107"/>
      <c r="C238" s="107"/>
      <c r="D238" s="115">
        <v>1.41</v>
      </c>
      <c r="E238" s="115">
        <v>1.41</v>
      </c>
      <c r="F238" s="107"/>
      <c r="G238" s="493"/>
      <c r="H238" s="107"/>
      <c r="I238" s="120"/>
    </row>
    <row r="239" spans="1:9" ht="15" thickBot="1" x14ac:dyDescent="0.35">
      <c r="A239" s="430" t="s">
        <v>3552</v>
      </c>
      <c r="B239" s="107"/>
      <c r="C239" s="107"/>
      <c r="D239" s="113" t="s">
        <v>402</v>
      </c>
      <c r="E239" s="113" t="s">
        <v>402</v>
      </c>
      <c r="F239" s="107"/>
      <c r="G239" s="493"/>
      <c r="H239" s="107"/>
      <c r="I239" s="107"/>
    </row>
    <row r="240" spans="1:9" ht="15" thickBot="1" x14ac:dyDescent="0.35">
      <c r="A240" s="430" t="s">
        <v>3553</v>
      </c>
      <c r="B240" s="107"/>
      <c r="C240" s="107"/>
      <c r="D240" s="115">
        <v>7.0000000000000007E-2</v>
      </c>
      <c r="E240" s="115">
        <v>7.0000000000000007E-2</v>
      </c>
      <c r="F240" s="107"/>
      <c r="G240" s="493"/>
      <c r="H240" s="107"/>
      <c r="I240" s="120"/>
    </row>
    <row r="241" spans="1:9" ht="15" thickBot="1" x14ac:dyDescent="0.35">
      <c r="A241" s="430" t="s">
        <v>41</v>
      </c>
      <c r="B241" s="431" t="s">
        <v>65</v>
      </c>
      <c r="C241" s="107"/>
      <c r="D241" s="115">
        <v>6902.68</v>
      </c>
      <c r="E241" s="115">
        <v>6902.68</v>
      </c>
      <c r="F241" s="433" t="s">
        <v>417</v>
      </c>
      <c r="G241" s="501"/>
      <c r="H241" s="107"/>
      <c r="I241" s="98" t="s">
        <v>398</v>
      </c>
    </row>
    <row r="242" spans="1:9" ht="15" thickBot="1" x14ac:dyDescent="0.35">
      <c r="A242" s="430" t="s">
        <v>2093</v>
      </c>
      <c r="B242" s="107"/>
      <c r="C242" s="107"/>
      <c r="D242" s="113" t="s">
        <v>820</v>
      </c>
      <c r="E242" s="113" t="s">
        <v>3550</v>
      </c>
      <c r="F242" s="107"/>
      <c r="G242" s="492"/>
      <c r="H242" s="107"/>
      <c r="I242" s="106" t="s">
        <v>398</v>
      </c>
    </row>
    <row r="243" spans="1:9" ht="15" thickBot="1" x14ac:dyDescent="0.35">
      <c r="A243" s="430" t="s">
        <v>2094</v>
      </c>
      <c r="B243" s="107"/>
      <c r="C243" s="107"/>
      <c r="D243" s="113" t="s">
        <v>820</v>
      </c>
      <c r="E243" s="113" t="s">
        <v>3550</v>
      </c>
      <c r="F243" s="107"/>
      <c r="G243" s="107"/>
      <c r="H243" s="107"/>
      <c r="I243" s="98" t="s">
        <v>398</v>
      </c>
    </row>
    <row r="244" spans="1:9" ht="15" thickBot="1" x14ac:dyDescent="0.35">
      <c r="A244" s="430" t="s">
        <v>2095</v>
      </c>
      <c r="B244" s="431" t="s">
        <v>856</v>
      </c>
      <c r="C244" s="107"/>
      <c r="D244" s="113" t="s">
        <v>820</v>
      </c>
      <c r="E244" s="113" t="s">
        <v>3550</v>
      </c>
      <c r="F244" s="107"/>
      <c r="G244" s="107"/>
      <c r="H244" s="107"/>
      <c r="I244" s="106" t="s">
        <v>398</v>
      </c>
    </row>
    <row r="245" spans="1:9" ht="15" thickBot="1" x14ac:dyDescent="0.35">
      <c r="A245" s="507" t="s">
        <v>2096</v>
      </c>
      <c r="B245" s="107"/>
      <c r="C245" s="107"/>
      <c r="D245" s="113" t="s">
        <v>820</v>
      </c>
      <c r="E245" s="113" t="s">
        <v>3550</v>
      </c>
      <c r="F245" s="107"/>
      <c r="G245" s="107"/>
      <c r="H245" s="107"/>
      <c r="I245" s="98" t="s">
        <v>398</v>
      </c>
    </row>
    <row r="246" spans="1:9" ht="15" thickBot="1" x14ac:dyDescent="0.35">
      <c r="A246" s="507" t="s">
        <v>2097</v>
      </c>
      <c r="B246" s="431" t="s">
        <v>1741</v>
      </c>
      <c r="C246" s="107"/>
      <c r="D246" s="113" t="s">
        <v>820</v>
      </c>
      <c r="E246" s="113" t="s">
        <v>3550</v>
      </c>
      <c r="F246" s="434" t="s">
        <v>401</v>
      </c>
      <c r="G246" s="492"/>
      <c r="H246" s="113">
        <v>75999221104</v>
      </c>
      <c r="I246" s="106" t="s">
        <v>398</v>
      </c>
    </row>
    <row r="247" spans="1:9" ht="15" thickBot="1" x14ac:dyDescent="0.35">
      <c r="A247" s="507" t="s">
        <v>2098</v>
      </c>
      <c r="B247" s="107"/>
      <c r="C247" s="107"/>
      <c r="D247" s="113" t="s">
        <v>820</v>
      </c>
      <c r="E247" s="113" t="s">
        <v>3550</v>
      </c>
      <c r="F247" s="107"/>
      <c r="G247" s="107"/>
      <c r="H247" s="107"/>
      <c r="I247" s="98" t="s">
        <v>398</v>
      </c>
    </row>
    <row r="248" spans="1:9" ht="15" thickBot="1" x14ac:dyDescent="0.35">
      <c r="A248" s="430" t="s">
        <v>2023</v>
      </c>
      <c r="B248" s="431" t="s">
        <v>3497</v>
      </c>
      <c r="C248" s="107"/>
      <c r="D248" s="115">
        <v>18.149999999999999</v>
      </c>
      <c r="E248" s="115">
        <v>18.149999999999999</v>
      </c>
      <c r="F248" s="434" t="s">
        <v>401</v>
      </c>
      <c r="G248" s="501"/>
      <c r="H248" s="113">
        <v>71997330038</v>
      </c>
      <c r="I248" s="106" t="s">
        <v>398</v>
      </c>
    </row>
    <row r="249" spans="1:9" ht="15" thickBot="1" x14ac:dyDescent="0.35">
      <c r="A249" s="430" t="s">
        <v>2464</v>
      </c>
      <c r="B249" s="107"/>
      <c r="C249" s="107"/>
      <c r="D249" s="115">
        <v>57.74</v>
      </c>
      <c r="E249" s="115">
        <v>57.74</v>
      </c>
      <c r="F249" s="434" t="s">
        <v>401</v>
      </c>
      <c r="G249" s="107"/>
      <c r="H249" s="113">
        <v>71992212462</v>
      </c>
      <c r="I249" s="98" t="s">
        <v>398</v>
      </c>
    </row>
    <row r="250" spans="1:9" ht="15" thickBot="1" x14ac:dyDescent="0.35">
      <c r="A250" s="430" t="s">
        <v>2465</v>
      </c>
      <c r="B250" s="107"/>
      <c r="C250" s="107"/>
      <c r="D250" s="115">
        <v>5.2</v>
      </c>
      <c r="E250" s="115">
        <v>5.2</v>
      </c>
      <c r="F250" s="434" t="s">
        <v>401</v>
      </c>
      <c r="G250" s="107"/>
      <c r="H250" s="113">
        <v>71992212462</v>
      </c>
      <c r="I250" s="106" t="s">
        <v>398</v>
      </c>
    </row>
    <row r="251" spans="1:9" ht="15" thickBot="1" x14ac:dyDescent="0.35">
      <c r="A251" s="430" t="s">
        <v>2466</v>
      </c>
      <c r="B251" s="107"/>
      <c r="C251" s="107"/>
      <c r="D251" s="115">
        <v>1.69</v>
      </c>
      <c r="E251" s="115">
        <v>1.69</v>
      </c>
      <c r="F251" s="107"/>
      <c r="G251" s="107"/>
      <c r="H251" s="107"/>
      <c r="I251" s="98" t="s">
        <v>398</v>
      </c>
    </row>
    <row r="252" spans="1:9" ht="15" thickBot="1" x14ac:dyDescent="0.35">
      <c r="A252" s="134" t="s">
        <v>3554</v>
      </c>
      <c r="B252" s="431" t="s">
        <v>1742</v>
      </c>
      <c r="C252" s="107"/>
      <c r="D252" s="115">
        <v>99108.7</v>
      </c>
      <c r="E252" s="115">
        <v>99108.7</v>
      </c>
      <c r="F252" s="107"/>
      <c r="G252" s="107"/>
      <c r="H252" s="107"/>
      <c r="I252" s="106" t="s">
        <v>398</v>
      </c>
    </row>
    <row r="253" spans="1:9" ht="15" thickBot="1" x14ac:dyDescent="0.35">
      <c r="A253" s="507" t="s">
        <v>3500</v>
      </c>
      <c r="B253" s="107"/>
      <c r="C253" s="107"/>
      <c r="D253" s="113" t="s">
        <v>820</v>
      </c>
      <c r="E253" s="113" t="s">
        <v>3550</v>
      </c>
      <c r="F253" s="107"/>
      <c r="G253" s="107"/>
      <c r="H253" s="107"/>
      <c r="I253" s="98" t="s">
        <v>398</v>
      </c>
    </row>
    <row r="254" spans="1:9" ht="15" thickBot="1" x14ac:dyDescent="0.35">
      <c r="A254" s="507" t="s">
        <v>3475</v>
      </c>
      <c r="B254" s="107"/>
      <c r="C254" s="107"/>
      <c r="D254" s="113" t="s">
        <v>820</v>
      </c>
      <c r="E254" s="113" t="s">
        <v>3550</v>
      </c>
      <c r="F254" s="107"/>
      <c r="G254" s="107"/>
      <c r="H254" s="107"/>
      <c r="I254" s="106" t="s">
        <v>398</v>
      </c>
    </row>
    <row r="255" spans="1:9" ht="15" thickBot="1" x14ac:dyDescent="0.35">
      <c r="A255" s="507" t="s">
        <v>3460</v>
      </c>
      <c r="B255" s="107"/>
      <c r="C255" s="107"/>
      <c r="D255" s="113" t="s">
        <v>820</v>
      </c>
      <c r="E255" s="113" t="s">
        <v>3550</v>
      </c>
      <c r="F255" s="107"/>
      <c r="G255" s="107"/>
      <c r="H255" s="107"/>
      <c r="I255" s="98" t="s">
        <v>398</v>
      </c>
    </row>
    <row r="256" spans="1:9" ht="15" thickBot="1" x14ac:dyDescent="0.35">
      <c r="A256" s="430" t="s">
        <v>2467</v>
      </c>
      <c r="B256" s="107"/>
      <c r="C256" s="107"/>
      <c r="D256" s="115">
        <v>455.11</v>
      </c>
      <c r="E256" s="115">
        <v>455.11</v>
      </c>
      <c r="F256" s="107"/>
      <c r="G256" s="107"/>
      <c r="H256" s="107"/>
      <c r="I256" s="106" t="s">
        <v>398</v>
      </c>
    </row>
    <row r="257" spans="1:9" ht="15" thickBot="1" x14ac:dyDescent="0.35">
      <c r="A257" s="430" t="s">
        <v>2468</v>
      </c>
      <c r="B257" s="107"/>
      <c r="C257" s="107"/>
      <c r="D257" s="115">
        <v>49.13</v>
      </c>
      <c r="E257" s="115">
        <v>49.13</v>
      </c>
      <c r="F257" s="107"/>
      <c r="G257" s="107"/>
      <c r="H257" s="107"/>
      <c r="I257" s="98" t="s">
        <v>398</v>
      </c>
    </row>
    <row r="258" spans="1:9" ht="15" thickBot="1" x14ac:dyDescent="0.35">
      <c r="A258" s="430" t="s">
        <v>2469</v>
      </c>
      <c r="B258" s="107"/>
      <c r="C258" s="107"/>
      <c r="D258" s="115">
        <v>23.48</v>
      </c>
      <c r="E258" s="115">
        <v>23.48</v>
      </c>
      <c r="F258" s="107"/>
      <c r="G258" s="107"/>
      <c r="H258" s="107"/>
      <c r="I258" s="106" t="s">
        <v>398</v>
      </c>
    </row>
    <row r="259" spans="1:9" ht="27.6" thickBot="1" x14ac:dyDescent="0.35">
      <c r="A259" s="507" t="s">
        <v>2470</v>
      </c>
      <c r="B259" s="107"/>
      <c r="C259" s="107"/>
      <c r="D259" s="113" t="s">
        <v>820</v>
      </c>
      <c r="E259" s="113" t="s">
        <v>3550</v>
      </c>
      <c r="F259" s="107"/>
      <c r="G259" s="107"/>
      <c r="H259" s="107"/>
      <c r="I259" s="98" t="s">
        <v>398</v>
      </c>
    </row>
    <row r="260" spans="1:9" ht="15" thickBot="1" x14ac:dyDescent="0.35">
      <c r="A260" s="507" t="s">
        <v>2471</v>
      </c>
      <c r="B260" s="107"/>
      <c r="C260" s="107"/>
      <c r="D260" s="113" t="s">
        <v>820</v>
      </c>
      <c r="E260" s="113" t="s">
        <v>3550</v>
      </c>
      <c r="F260" s="107"/>
      <c r="G260" s="107"/>
      <c r="H260" s="107"/>
      <c r="I260" s="106" t="s">
        <v>398</v>
      </c>
    </row>
    <row r="261" spans="1:9" ht="15" thickBot="1" x14ac:dyDescent="0.35">
      <c r="A261" s="507" t="s">
        <v>2472</v>
      </c>
      <c r="B261" s="107"/>
      <c r="C261" s="107"/>
      <c r="D261" s="113" t="s">
        <v>820</v>
      </c>
      <c r="E261" s="113" t="s">
        <v>3550</v>
      </c>
      <c r="F261" s="107"/>
      <c r="G261" s="107"/>
      <c r="H261" s="107"/>
      <c r="I261" s="98" t="s">
        <v>398</v>
      </c>
    </row>
    <row r="262" spans="1:9" ht="15" thickBot="1" x14ac:dyDescent="0.35">
      <c r="A262" s="507" t="s">
        <v>2100</v>
      </c>
      <c r="B262" s="107"/>
      <c r="C262" s="107"/>
      <c r="D262" s="113" t="s">
        <v>820</v>
      </c>
      <c r="E262" s="113" t="s">
        <v>3550</v>
      </c>
      <c r="F262" s="107"/>
      <c r="G262" s="107"/>
      <c r="H262" s="107"/>
      <c r="I262" s="106" t="s">
        <v>398</v>
      </c>
    </row>
    <row r="263" spans="1:9" ht="15" thickBot="1" x14ac:dyDescent="0.35">
      <c r="A263" s="507" t="s">
        <v>2101</v>
      </c>
      <c r="B263" s="107"/>
      <c r="C263" s="107"/>
      <c r="D263" s="113" t="s">
        <v>820</v>
      </c>
      <c r="E263" s="113" t="s">
        <v>3550</v>
      </c>
      <c r="F263" s="107"/>
      <c r="G263" s="107"/>
      <c r="H263" s="107"/>
      <c r="I263" s="98" t="s">
        <v>398</v>
      </c>
    </row>
    <row r="264" spans="1:9" ht="15" thickBot="1" x14ac:dyDescent="0.35">
      <c r="A264" s="507" t="s">
        <v>2102</v>
      </c>
      <c r="B264" s="431" t="s">
        <v>2473</v>
      </c>
      <c r="C264" s="107"/>
      <c r="D264" s="115">
        <v>314.42</v>
      </c>
      <c r="E264" s="115">
        <v>314.42</v>
      </c>
      <c r="F264" s="435" t="s">
        <v>171</v>
      </c>
      <c r="G264" s="107"/>
      <c r="H264" s="113">
        <v>3947336578</v>
      </c>
      <c r="I264" s="106" t="s">
        <v>398</v>
      </c>
    </row>
    <row r="265" spans="1:9" ht="15" thickBot="1" x14ac:dyDescent="0.35">
      <c r="A265" s="430" t="s">
        <v>2103</v>
      </c>
      <c r="B265" s="107"/>
      <c r="C265" s="107"/>
      <c r="D265" s="115">
        <v>0.13</v>
      </c>
      <c r="E265" s="115">
        <v>0.13</v>
      </c>
      <c r="F265" s="107"/>
      <c r="G265" s="107"/>
      <c r="H265" s="107"/>
      <c r="I265" s="98" t="s">
        <v>398</v>
      </c>
    </row>
    <row r="266" spans="1:9" ht="15" thickBot="1" x14ac:dyDescent="0.35">
      <c r="A266" s="430" t="s">
        <v>2104</v>
      </c>
      <c r="B266" s="431" t="s">
        <v>1747</v>
      </c>
      <c r="C266" s="107"/>
      <c r="D266" s="115">
        <v>18.71</v>
      </c>
      <c r="E266" s="115">
        <v>18.71</v>
      </c>
      <c r="F266" s="434" t="s">
        <v>401</v>
      </c>
      <c r="G266" s="107"/>
      <c r="H266" s="113">
        <v>75999198108</v>
      </c>
      <c r="I266" s="106" t="s">
        <v>398</v>
      </c>
    </row>
    <row r="267" spans="1:9" ht="15" thickBot="1" x14ac:dyDescent="0.35">
      <c r="A267" s="430" t="s">
        <v>2105</v>
      </c>
      <c r="B267" s="107"/>
      <c r="C267" s="107"/>
      <c r="D267" s="113" t="s">
        <v>820</v>
      </c>
      <c r="E267" s="113" t="s">
        <v>3550</v>
      </c>
      <c r="F267" s="107"/>
      <c r="G267" s="107"/>
      <c r="H267" s="107"/>
      <c r="I267" s="98" t="s">
        <v>398</v>
      </c>
    </row>
    <row r="268" spans="1:9" ht="15" thickBot="1" x14ac:dyDescent="0.35">
      <c r="A268" s="430" t="s">
        <v>2106</v>
      </c>
      <c r="B268" s="431" t="s">
        <v>1741</v>
      </c>
      <c r="C268" s="107"/>
      <c r="D268" s="115">
        <v>10.55</v>
      </c>
      <c r="E268" s="115">
        <v>10.55</v>
      </c>
      <c r="F268" s="434" t="s">
        <v>401</v>
      </c>
      <c r="G268" s="107"/>
      <c r="H268" s="113">
        <v>75999221104</v>
      </c>
      <c r="I268" s="106" t="s">
        <v>398</v>
      </c>
    </row>
    <row r="269" spans="1:9" ht="15" thickBot="1" x14ac:dyDescent="0.35">
      <c r="A269" s="430" t="s">
        <v>2107</v>
      </c>
      <c r="B269" s="431" t="s">
        <v>1747</v>
      </c>
      <c r="C269" s="107"/>
      <c r="D269" s="115">
        <v>130.44</v>
      </c>
      <c r="E269" s="115">
        <v>130.44</v>
      </c>
      <c r="F269" s="434" t="s">
        <v>401</v>
      </c>
      <c r="G269" s="492"/>
      <c r="H269" s="113">
        <v>75999198108</v>
      </c>
      <c r="I269" s="98" t="s">
        <v>398</v>
      </c>
    </row>
    <row r="270" spans="1:9" ht="15" thickBot="1" x14ac:dyDescent="0.35">
      <c r="A270" s="430" t="s">
        <v>2108</v>
      </c>
      <c r="B270" s="431" t="s">
        <v>1746</v>
      </c>
      <c r="C270" s="107"/>
      <c r="D270" s="115">
        <v>2.3199999999999998</v>
      </c>
      <c r="E270" s="115">
        <v>2.3199999999999998</v>
      </c>
      <c r="F270" s="435" t="s">
        <v>171</v>
      </c>
      <c r="G270" s="107"/>
      <c r="H270" s="113">
        <v>80263780597</v>
      </c>
      <c r="I270" s="106" t="s">
        <v>398</v>
      </c>
    </row>
    <row r="271" spans="1:9" ht="15" thickBot="1" x14ac:dyDescent="0.35">
      <c r="A271" s="430" t="s">
        <v>2109</v>
      </c>
      <c r="B271" s="431" t="s">
        <v>1748</v>
      </c>
      <c r="C271" s="107"/>
      <c r="D271" s="115">
        <v>752.81</v>
      </c>
      <c r="E271" s="115">
        <v>752.81</v>
      </c>
      <c r="F271" s="434" t="s">
        <v>401</v>
      </c>
      <c r="G271" s="493"/>
      <c r="H271" s="113">
        <v>75988637991</v>
      </c>
      <c r="I271" s="98" t="s">
        <v>398</v>
      </c>
    </row>
    <row r="272" spans="1:9" ht="15" thickBot="1" x14ac:dyDescent="0.35">
      <c r="A272" s="430" t="s">
        <v>2110</v>
      </c>
      <c r="B272" s="431" t="s">
        <v>2111</v>
      </c>
      <c r="C272" s="107"/>
      <c r="D272" s="115">
        <v>164.45</v>
      </c>
      <c r="E272" s="115">
        <v>164.45</v>
      </c>
      <c r="F272" s="435" t="s">
        <v>171</v>
      </c>
      <c r="G272" s="501"/>
      <c r="H272" s="113">
        <v>80423400525</v>
      </c>
      <c r="I272" s="106" t="s">
        <v>398</v>
      </c>
    </row>
    <row r="273" spans="1:9" ht="15" thickBot="1" x14ac:dyDescent="0.35">
      <c r="A273" s="430" t="s">
        <v>2112</v>
      </c>
      <c r="B273" s="431" t="s">
        <v>1747</v>
      </c>
      <c r="C273" s="107"/>
      <c r="D273" s="115">
        <v>10999.23</v>
      </c>
      <c r="E273" s="115">
        <v>10999.23</v>
      </c>
      <c r="F273" s="434" t="s">
        <v>401</v>
      </c>
      <c r="G273" s="493"/>
      <c r="H273" s="113">
        <v>75999198108</v>
      </c>
      <c r="I273" s="98" t="s">
        <v>398</v>
      </c>
    </row>
    <row r="274" spans="1:9" ht="15" thickBot="1" x14ac:dyDescent="0.35">
      <c r="A274" s="430" t="s">
        <v>2113</v>
      </c>
      <c r="B274" s="431" t="s">
        <v>1747</v>
      </c>
      <c r="C274" s="107"/>
      <c r="D274" s="115">
        <v>1734.14</v>
      </c>
      <c r="E274" s="115">
        <v>1734.14</v>
      </c>
      <c r="F274" s="434" t="s">
        <v>401</v>
      </c>
      <c r="G274" s="501"/>
      <c r="H274" s="113">
        <v>75999198108</v>
      </c>
      <c r="I274" s="106" t="s">
        <v>398</v>
      </c>
    </row>
    <row r="275" spans="1:9" ht="15" thickBot="1" x14ac:dyDescent="0.35">
      <c r="A275" s="430" t="s">
        <v>2114</v>
      </c>
      <c r="B275" s="431" t="s">
        <v>1741</v>
      </c>
      <c r="C275" s="107"/>
      <c r="D275" s="115">
        <v>24.41</v>
      </c>
      <c r="E275" s="115">
        <v>24.41</v>
      </c>
      <c r="F275" s="434" t="s">
        <v>401</v>
      </c>
      <c r="G275" s="492"/>
      <c r="H275" s="113">
        <v>75999221104</v>
      </c>
      <c r="I275" s="98" t="s">
        <v>398</v>
      </c>
    </row>
    <row r="276" spans="1:9" ht="15" thickBot="1" x14ac:dyDescent="0.35">
      <c r="A276" s="430" t="s">
        <v>2115</v>
      </c>
      <c r="B276" s="431" t="s">
        <v>1741</v>
      </c>
      <c r="C276" s="107"/>
      <c r="D276" s="115">
        <v>61.05</v>
      </c>
      <c r="E276" s="115">
        <v>61.05</v>
      </c>
      <c r="F276" s="434" t="s">
        <v>401</v>
      </c>
      <c r="G276" s="107"/>
      <c r="H276" s="113">
        <v>75999221104</v>
      </c>
      <c r="I276" s="106" t="s">
        <v>398</v>
      </c>
    </row>
    <row r="277" spans="1:9" ht="15" thickBot="1" x14ac:dyDescent="0.35">
      <c r="A277" s="430" t="s">
        <v>2474</v>
      </c>
      <c r="B277" s="107"/>
      <c r="C277" s="107"/>
      <c r="D277" s="115">
        <v>679.16</v>
      </c>
      <c r="E277" s="115">
        <v>679.16</v>
      </c>
      <c r="F277" s="434" t="s">
        <v>401</v>
      </c>
      <c r="G277" s="493"/>
      <c r="H277" s="113">
        <v>71992212462</v>
      </c>
      <c r="I277" s="98" t="s">
        <v>398</v>
      </c>
    </row>
    <row r="278" spans="1:9" ht="15" thickBot="1" x14ac:dyDescent="0.35">
      <c r="A278" s="430" t="s">
        <v>2475</v>
      </c>
      <c r="B278" s="107"/>
      <c r="C278" s="107"/>
      <c r="D278" s="115">
        <v>80.22</v>
      </c>
      <c r="E278" s="115">
        <v>80.22</v>
      </c>
      <c r="F278" s="434" t="s">
        <v>401</v>
      </c>
      <c r="G278" s="501"/>
      <c r="H278" s="113">
        <v>71992212462</v>
      </c>
      <c r="I278" s="106" t="s">
        <v>398</v>
      </c>
    </row>
    <row r="279" spans="1:9" ht="15" thickBot="1" x14ac:dyDescent="0.35">
      <c r="A279" s="430" t="s">
        <v>2476</v>
      </c>
      <c r="B279" s="107"/>
      <c r="C279" s="107"/>
      <c r="D279" s="115">
        <v>43.68</v>
      </c>
      <c r="E279" s="115">
        <v>43.68</v>
      </c>
      <c r="F279" s="434" t="s">
        <v>401</v>
      </c>
      <c r="G279" s="493"/>
      <c r="H279" s="113">
        <v>71992212462</v>
      </c>
      <c r="I279" s="98" t="s">
        <v>398</v>
      </c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3C55F-D93C-4D45-BC66-AEB2EC58310B}">
  <dimension ref="A1:D152"/>
  <sheetViews>
    <sheetView workbookViewId="0">
      <selection sqref="A1:F1048576"/>
    </sheetView>
  </sheetViews>
  <sheetFormatPr defaultRowHeight="14.4" x14ac:dyDescent="0.3"/>
  <cols>
    <col min="1" max="1" width="43.109375" bestFit="1" customWidth="1"/>
    <col min="2" max="2" width="12" bestFit="1" customWidth="1"/>
    <col min="3" max="3" width="33.6640625" bestFit="1" customWidth="1"/>
    <col min="4" max="4" width="22.6640625" bestFit="1" customWidth="1"/>
  </cols>
  <sheetData>
    <row r="1" spans="1:4" x14ac:dyDescent="0.3">
      <c r="A1" t="s">
        <v>251</v>
      </c>
      <c r="B1" t="s">
        <v>171</v>
      </c>
      <c r="C1" t="s">
        <v>4399</v>
      </c>
      <c r="D1" t="s">
        <v>4400</v>
      </c>
    </row>
    <row r="2" spans="1:4" x14ac:dyDescent="0.3">
      <c r="A2" t="s">
        <v>4147</v>
      </c>
      <c r="B2" t="s">
        <v>4148</v>
      </c>
      <c r="C2" t="s">
        <v>4401</v>
      </c>
      <c r="D2">
        <v>1087.3399999999999</v>
      </c>
    </row>
    <row r="3" spans="1:4" x14ac:dyDescent="0.3">
      <c r="A3" t="s">
        <v>4144</v>
      </c>
      <c r="B3" t="s">
        <v>4145</v>
      </c>
      <c r="C3" t="s">
        <v>4402</v>
      </c>
      <c r="D3">
        <v>562.45000000000005</v>
      </c>
    </row>
    <row r="4" spans="1:4" x14ac:dyDescent="0.3">
      <c r="A4" t="s">
        <v>4403</v>
      </c>
      <c r="B4" t="s">
        <v>4404</v>
      </c>
      <c r="C4" t="s">
        <v>4405</v>
      </c>
      <c r="D4">
        <v>400.9</v>
      </c>
    </row>
    <row r="5" spans="1:4" x14ac:dyDescent="0.3">
      <c r="A5" t="s">
        <v>4406</v>
      </c>
      <c r="B5" t="s">
        <v>4089</v>
      </c>
      <c r="C5" t="s">
        <v>4407</v>
      </c>
      <c r="D5">
        <v>381.02</v>
      </c>
    </row>
    <row r="6" spans="1:4" x14ac:dyDescent="0.3">
      <c r="A6" t="s">
        <v>759</v>
      </c>
      <c r="B6" t="s">
        <v>4408</v>
      </c>
      <c r="C6" t="s">
        <v>4409</v>
      </c>
      <c r="D6">
        <v>311.8</v>
      </c>
    </row>
    <row r="7" spans="1:4" x14ac:dyDescent="0.3">
      <c r="A7" t="s">
        <v>4410</v>
      </c>
      <c r="B7" t="s">
        <v>4411</v>
      </c>
      <c r="C7" t="s">
        <v>4412</v>
      </c>
      <c r="D7">
        <v>274.28999999999996</v>
      </c>
    </row>
    <row r="8" spans="1:4" x14ac:dyDescent="0.3">
      <c r="A8" t="s">
        <v>4413</v>
      </c>
      <c r="B8" t="s">
        <v>4414</v>
      </c>
      <c r="C8" t="s">
        <v>4415</v>
      </c>
      <c r="D8">
        <v>235.74</v>
      </c>
    </row>
    <row r="9" spans="1:4" x14ac:dyDescent="0.3">
      <c r="A9" t="s">
        <v>4416</v>
      </c>
      <c r="B9" t="s">
        <v>4061</v>
      </c>
      <c r="C9" t="s">
        <v>4417</v>
      </c>
      <c r="D9">
        <v>201.87</v>
      </c>
    </row>
    <row r="10" spans="1:4" x14ac:dyDescent="0.3">
      <c r="A10" t="s">
        <v>795</v>
      </c>
      <c r="B10" t="s">
        <v>4076</v>
      </c>
      <c r="C10" t="s">
        <v>4418</v>
      </c>
      <c r="D10">
        <v>199.91</v>
      </c>
    </row>
    <row r="11" spans="1:4" x14ac:dyDescent="0.3">
      <c r="A11" t="s">
        <v>482</v>
      </c>
      <c r="B11" t="s">
        <v>4419</v>
      </c>
      <c r="C11" t="s">
        <v>4420</v>
      </c>
      <c r="D11">
        <v>196.64000000000001</v>
      </c>
    </row>
    <row r="12" spans="1:4" x14ac:dyDescent="0.3">
      <c r="A12" t="s">
        <v>4421</v>
      </c>
      <c r="B12" t="s">
        <v>4055</v>
      </c>
      <c r="C12" t="s">
        <v>4422</v>
      </c>
      <c r="D12">
        <v>188</v>
      </c>
    </row>
    <row r="13" spans="1:4" x14ac:dyDescent="0.3">
      <c r="A13" t="s">
        <v>2611</v>
      </c>
      <c r="B13" t="s">
        <v>4423</v>
      </c>
      <c r="C13" t="s">
        <v>4424</v>
      </c>
      <c r="D13">
        <v>179.4</v>
      </c>
    </row>
    <row r="14" spans="1:4" x14ac:dyDescent="0.3">
      <c r="A14" t="s">
        <v>4425</v>
      </c>
      <c r="B14" t="s">
        <v>4426</v>
      </c>
      <c r="C14" t="s">
        <v>4427</v>
      </c>
      <c r="D14">
        <v>133.62</v>
      </c>
    </row>
    <row r="15" spans="1:4" x14ac:dyDescent="0.3">
      <c r="A15" t="s">
        <v>4166</v>
      </c>
      <c r="B15" t="s">
        <v>3894</v>
      </c>
      <c r="C15" t="s">
        <v>4428</v>
      </c>
      <c r="D15">
        <v>129.57999999999998</v>
      </c>
    </row>
    <row r="16" spans="1:4" x14ac:dyDescent="0.3">
      <c r="A16" t="s">
        <v>2589</v>
      </c>
      <c r="B16" t="s">
        <v>4429</v>
      </c>
      <c r="C16" t="s">
        <v>4430</v>
      </c>
      <c r="D16">
        <v>119.83</v>
      </c>
    </row>
    <row r="17" spans="1:4" x14ac:dyDescent="0.3">
      <c r="A17" t="s">
        <v>4431</v>
      </c>
      <c r="B17" t="s">
        <v>4432</v>
      </c>
      <c r="C17" t="s">
        <v>4433</v>
      </c>
      <c r="D17">
        <v>116.81</v>
      </c>
    </row>
    <row r="18" spans="1:4" x14ac:dyDescent="0.3">
      <c r="A18" t="s">
        <v>4434</v>
      </c>
      <c r="B18" t="s">
        <v>4435</v>
      </c>
      <c r="C18" t="s">
        <v>4436</v>
      </c>
      <c r="D18">
        <v>107.6</v>
      </c>
    </row>
    <row r="19" spans="1:4" x14ac:dyDescent="0.3">
      <c r="A19" t="s">
        <v>2573</v>
      </c>
      <c r="B19" t="s">
        <v>4437</v>
      </c>
      <c r="C19" t="s">
        <v>4438</v>
      </c>
      <c r="D19">
        <v>105.35</v>
      </c>
    </row>
    <row r="20" spans="1:4" x14ac:dyDescent="0.3">
      <c r="A20" t="s">
        <v>490</v>
      </c>
      <c r="B20" t="s">
        <v>4439</v>
      </c>
      <c r="C20" t="s">
        <v>4440</v>
      </c>
      <c r="D20">
        <v>103.91</v>
      </c>
    </row>
    <row r="21" spans="1:4" x14ac:dyDescent="0.3">
      <c r="A21" t="s">
        <v>2569</v>
      </c>
      <c r="B21" t="s">
        <v>4441</v>
      </c>
      <c r="C21" t="s">
        <v>4442</v>
      </c>
      <c r="D21">
        <v>98.550000000000182</v>
      </c>
    </row>
    <row r="22" spans="1:4" x14ac:dyDescent="0.3">
      <c r="A22" t="s">
        <v>2746</v>
      </c>
      <c r="B22" t="s">
        <v>4443</v>
      </c>
      <c r="C22" t="s">
        <v>4444</v>
      </c>
      <c r="D22">
        <v>97.78000000000003</v>
      </c>
    </row>
    <row r="23" spans="1:4" x14ac:dyDescent="0.3">
      <c r="A23" t="s">
        <v>488</v>
      </c>
      <c r="B23" t="s">
        <v>3945</v>
      </c>
      <c r="C23" t="s">
        <v>4445</v>
      </c>
      <c r="D23">
        <v>97.239999999999782</v>
      </c>
    </row>
    <row r="24" spans="1:4" x14ac:dyDescent="0.3">
      <c r="A24" t="s">
        <v>4446</v>
      </c>
      <c r="B24" t="s">
        <v>4447</v>
      </c>
      <c r="C24" t="s">
        <v>4448</v>
      </c>
      <c r="D24">
        <v>84.5</v>
      </c>
    </row>
    <row r="25" spans="1:4" x14ac:dyDescent="0.3">
      <c r="A25" t="s">
        <v>4449</v>
      </c>
      <c r="B25" t="s">
        <v>4450</v>
      </c>
      <c r="C25" t="s">
        <v>4451</v>
      </c>
      <c r="D25">
        <v>81</v>
      </c>
    </row>
    <row r="26" spans="1:4" x14ac:dyDescent="0.3">
      <c r="A26" t="s">
        <v>4452</v>
      </c>
      <c r="B26" t="s">
        <v>4453</v>
      </c>
      <c r="C26" t="s">
        <v>4454</v>
      </c>
      <c r="D26">
        <v>80.52000000000001</v>
      </c>
    </row>
    <row r="27" spans="1:4" x14ac:dyDescent="0.3">
      <c r="A27" t="s">
        <v>2625</v>
      </c>
      <c r="B27" t="s">
        <v>3969</v>
      </c>
      <c r="C27" t="s">
        <v>4455</v>
      </c>
      <c r="D27">
        <v>76.150000000000034</v>
      </c>
    </row>
    <row r="28" spans="1:4" x14ac:dyDescent="0.3">
      <c r="A28" t="s">
        <v>4456</v>
      </c>
      <c r="B28" t="s">
        <v>4457</v>
      </c>
      <c r="C28" t="s">
        <v>4458</v>
      </c>
      <c r="D28">
        <v>73.829999999999984</v>
      </c>
    </row>
    <row r="29" spans="1:4" x14ac:dyDescent="0.3">
      <c r="A29" t="s">
        <v>4459</v>
      </c>
      <c r="B29" t="s">
        <v>4460</v>
      </c>
      <c r="C29" t="s">
        <v>4461</v>
      </c>
      <c r="D29">
        <v>71.72</v>
      </c>
    </row>
    <row r="30" spans="1:4" x14ac:dyDescent="0.3">
      <c r="A30" t="s">
        <v>4462</v>
      </c>
      <c r="B30" t="s">
        <v>4463</v>
      </c>
      <c r="C30" t="s">
        <v>4464</v>
      </c>
      <c r="D30">
        <v>70.14</v>
      </c>
    </row>
    <row r="31" spans="1:4" x14ac:dyDescent="0.3">
      <c r="A31" t="s">
        <v>4465</v>
      </c>
      <c r="B31" t="s">
        <v>4023</v>
      </c>
      <c r="C31" t="s">
        <v>4466</v>
      </c>
      <c r="D31">
        <v>70.009999999999991</v>
      </c>
    </row>
    <row r="32" spans="1:4" x14ac:dyDescent="0.3">
      <c r="A32" t="s">
        <v>2786</v>
      </c>
      <c r="B32" t="s">
        <v>4467</v>
      </c>
      <c r="C32" t="s">
        <v>4468</v>
      </c>
      <c r="D32">
        <v>69.240000000000009</v>
      </c>
    </row>
    <row r="33" spans="1:4" x14ac:dyDescent="0.3">
      <c r="A33" t="s">
        <v>4469</v>
      </c>
      <c r="B33" t="s">
        <v>4470</v>
      </c>
      <c r="C33" t="s">
        <v>4471</v>
      </c>
      <c r="D33">
        <v>68.449999999999932</v>
      </c>
    </row>
    <row r="34" spans="1:4" x14ac:dyDescent="0.3">
      <c r="A34" t="s">
        <v>4472</v>
      </c>
      <c r="B34" t="s">
        <v>4473</v>
      </c>
      <c r="C34" t="s">
        <v>4474</v>
      </c>
      <c r="D34">
        <v>67.77</v>
      </c>
    </row>
    <row r="35" spans="1:4" x14ac:dyDescent="0.3">
      <c r="A35" t="s">
        <v>2551</v>
      </c>
      <c r="B35" t="s">
        <v>4475</v>
      </c>
      <c r="C35" t="s">
        <v>4476</v>
      </c>
      <c r="D35">
        <v>65.2800000000002</v>
      </c>
    </row>
    <row r="36" spans="1:4" x14ac:dyDescent="0.3">
      <c r="A36" t="s">
        <v>3062</v>
      </c>
      <c r="B36" t="s">
        <v>3993</v>
      </c>
      <c r="C36" t="s">
        <v>4477</v>
      </c>
      <c r="D36">
        <v>63.449999999999989</v>
      </c>
    </row>
    <row r="37" spans="1:4" x14ac:dyDescent="0.3">
      <c r="A37" t="s">
        <v>785</v>
      </c>
      <c r="B37" t="s">
        <v>4478</v>
      </c>
      <c r="C37" t="s">
        <v>4479</v>
      </c>
      <c r="D37">
        <v>61.19</v>
      </c>
    </row>
    <row r="38" spans="1:4" x14ac:dyDescent="0.3">
      <c r="A38" t="s">
        <v>4480</v>
      </c>
      <c r="B38" t="s">
        <v>4481</v>
      </c>
      <c r="C38" t="s">
        <v>4482</v>
      </c>
      <c r="D38">
        <v>50.809999999999945</v>
      </c>
    </row>
    <row r="39" spans="1:4" x14ac:dyDescent="0.3">
      <c r="A39" t="s">
        <v>4483</v>
      </c>
      <c r="B39" t="s">
        <v>4484</v>
      </c>
      <c r="C39" t="s">
        <v>4485</v>
      </c>
      <c r="D39">
        <v>47.019999999999982</v>
      </c>
    </row>
    <row r="40" spans="1:4" x14ac:dyDescent="0.3">
      <c r="A40" t="s">
        <v>4233</v>
      </c>
      <c r="B40" t="s">
        <v>3936</v>
      </c>
      <c r="C40" t="s">
        <v>4486</v>
      </c>
      <c r="D40">
        <v>44.8</v>
      </c>
    </row>
    <row r="41" spans="1:4" x14ac:dyDescent="0.3">
      <c r="A41" t="s">
        <v>4487</v>
      </c>
      <c r="B41" t="s">
        <v>4488</v>
      </c>
      <c r="C41" t="s">
        <v>4489</v>
      </c>
      <c r="D41">
        <v>43.97999999999999</v>
      </c>
    </row>
    <row r="42" spans="1:4" x14ac:dyDescent="0.3">
      <c r="A42" t="s">
        <v>2583</v>
      </c>
      <c r="B42" t="s">
        <v>3928</v>
      </c>
      <c r="C42" t="s">
        <v>4490</v>
      </c>
      <c r="D42">
        <v>41.21</v>
      </c>
    </row>
    <row r="43" spans="1:4" x14ac:dyDescent="0.3">
      <c r="A43" t="s">
        <v>2648</v>
      </c>
      <c r="B43" t="s">
        <v>4491</v>
      </c>
      <c r="C43" t="s">
        <v>4492</v>
      </c>
      <c r="D43">
        <v>40.550000000000182</v>
      </c>
    </row>
    <row r="44" spans="1:4" x14ac:dyDescent="0.3">
      <c r="A44" t="s">
        <v>4493</v>
      </c>
      <c r="B44" t="s">
        <v>4135</v>
      </c>
      <c r="C44" t="s">
        <v>4494</v>
      </c>
      <c r="D44">
        <v>38.300000000000011</v>
      </c>
    </row>
    <row r="45" spans="1:4" x14ac:dyDescent="0.3">
      <c r="A45" t="s">
        <v>2774</v>
      </c>
      <c r="B45" t="s">
        <v>4495</v>
      </c>
      <c r="C45" t="s">
        <v>4496</v>
      </c>
      <c r="D45">
        <v>34.649999999999977</v>
      </c>
    </row>
    <row r="46" spans="1:4" x14ac:dyDescent="0.3">
      <c r="A46" t="s">
        <v>3082</v>
      </c>
      <c r="B46" t="s">
        <v>3931</v>
      </c>
      <c r="C46" t="s">
        <v>4497</v>
      </c>
      <c r="D46">
        <v>33.449999999999989</v>
      </c>
    </row>
    <row r="47" spans="1:4" x14ac:dyDescent="0.3">
      <c r="A47" t="s">
        <v>4498</v>
      </c>
      <c r="B47" t="s">
        <v>4499</v>
      </c>
      <c r="C47" t="s">
        <v>4500</v>
      </c>
      <c r="D47">
        <v>31.13000000000001</v>
      </c>
    </row>
    <row r="48" spans="1:4" x14ac:dyDescent="0.3">
      <c r="A48" t="s">
        <v>4501</v>
      </c>
      <c r="B48" t="s">
        <v>4502</v>
      </c>
      <c r="C48" t="s">
        <v>4503</v>
      </c>
      <c r="D48">
        <v>31.02000000000001</v>
      </c>
    </row>
    <row r="49" spans="1:4" x14ac:dyDescent="0.3">
      <c r="A49" t="s">
        <v>4504</v>
      </c>
      <c r="B49" t="s">
        <v>4505</v>
      </c>
      <c r="C49" t="s">
        <v>4506</v>
      </c>
      <c r="D49">
        <v>30.999999999999996</v>
      </c>
    </row>
    <row r="50" spans="1:4" x14ac:dyDescent="0.3">
      <c r="A50" t="s">
        <v>4507</v>
      </c>
      <c r="B50" t="s">
        <v>3931</v>
      </c>
      <c r="C50" t="s">
        <v>4508</v>
      </c>
      <c r="D50">
        <v>30.299999999999997</v>
      </c>
    </row>
    <row r="51" spans="1:4" x14ac:dyDescent="0.3">
      <c r="A51" t="s">
        <v>4509</v>
      </c>
      <c r="B51" t="s">
        <v>4510</v>
      </c>
      <c r="C51" t="s">
        <v>4511</v>
      </c>
      <c r="D51">
        <v>29.840000000000146</v>
      </c>
    </row>
    <row r="52" spans="1:4" x14ac:dyDescent="0.3">
      <c r="A52" t="s">
        <v>4512</v>
      </c>
      <c r="B52" t="s">
        <v>4513</v>
      </c>
      <c r="C52" t="s">
        <v>4514</v>
      </c>
      <c r="D52">
        <v>28.349999999999998</v>
      </c>
    </row>
    <row r="53" spans="1:4" x14ac:dyDescent="0.3">
      <c r="A53" t="s">
        <v>2768</v>
      </c>
      <c r="B53" t="s">
        <v>3896</v>
      </c>
      <c r="C53" t="s">
        <v>4515</v>
      </c>
      <c r="D53">
        <v>27.510000000000019</v>
      </c>
    </row>
    <row r="54" spans="1:4" x14ac:dyDescent="0.3">
      <c r="A54" t="s">
        <v>4516</v>
      </c>
      <c r="B54" t="s">
        <v>4517</v>
      </c>
      <c r="C54" t="s">
        <v>4518</v>
      </c>
      <c r="D54">
        <v>25.6</v>
      </c>
    </row>
    <row r="55" spans="1:4" x14ac:dyDescent="0.3">
      <c r="A55" t="s">
        <v>4519</v>
      </c>
      <c r="B55" t="s">
        <v>4520</v>
      </c>
      <c r="C55" t="s">
        <v>4521</v>
      </c>
      <c r="D55">
        <v>25.369999999999997</v>
      </c>
    </row>
    <row r="56" spans="1:4" x14ac:dyDescent="0.3">
      <c r="A56" t="s">
        <v>4522</v>
      </c>
      <c r="B56" t="s">
        <v>4523</v>
      </c>
      <c r="C56" t="s">
        <v>4524</v>
      </c>
      <c r="D56">
        <v>25.229999999999997</v>
      </c>
    </row>
    <row r="57" spans="1:4" x14ac:dyDescent="0.3">
      <c r="A57" t="s">
        <v>805</v>
      </c>
      <c r="B57" t="s">
        <v>4115</v>
      </c>
      <c r="C57" t="s">
        <v>4525</v>
      </c>
      <c r="D57">
        <v>22.860000000000007</v>
      </c>
    </row>
    <row r="58" spans="1:4" x14ac:dyDescent="0.3">
      <c r="A58" t="s">
        <v>3090</v>
      </c>
      <c r="B58" t="s">
        <v>4526</v>
      </c>
      <c r="C58" t="s">
        <v>4527</v>
      </c>
      <c r="D58">
        <v>22.8</v>
      </c>
    </row>
    <row r="59" spans="1:4" x14ac:dyDescent="0.3">
      <c r="A59" t="s">
        <v>4528</v>
      </c>
      <c r="B59" t="s">
        <v>4529</v>
      </c>
      <c r="C59" t="s">
        <v>4530</v>
      </c>
      <c r="D59">
        <v>21.42</v>
      </c>
    </row>
    <row r="60" spans="1:4" x14ac:dyDescent="0.3">
      <c r="A60" t="s">
        <v>4531</v>
      </c>
      <c r="B60" t="s">
        <v>4532</v>
      </c>
      <c r="C60" t="s">
        <v>4533</v>
      </c>
      <c r="D60">
        <v>20.859999999999957</v>
      </c>
    </row>
    <row r="61" spans="1:4" x14ac:dyDescent="0.3">
      <c r="A61" t="s">
        <v>4534</v>
      </c>
      <c r="B61" t="s">
        <v>4535</v>
      </c>
      <c r="C61" t="s">
        <v>4536</v>
      </c>
      <c r="D61">
        <v>19.02000000000001</v>
      </c>
    </row>
    <row r="62" spans="1:4" x14ac:dyDescent="0.3">
      <c r="A62" t="s">
        <v>4537</v>
      </c>
      <c r="B62" t="s">
        <v>4538</v>
      </c>
      <c r="C62" t="s">
        <v>4539</v>
      </c>
      <c r="D62">
        <v>16.029999999999973</v>
      </c>
    </row>
    <row r="63" spans="1:4" x14ac:dyDescent="0.3">
      <c r="A63" t="s">
        <v>4540</v>
      </c>
      <c r="B63" t="s">
        <v>4541</v>
      </c>
      <c r="C63" t="s">
        <v>4542</v>
      </c>
      <c r="D63">
        <v>16.009999999999998</v>
      </c>
    </row>
    <row r="64" spans="1:4" x14ac:dyDescent="0.3">
      <c r="A64" t="s">
        <v>4358</v>
      </c>
      <c r="B64" t="s">
        <v>3960</v>
      </c>
      <c r="C64" t="s">
        <v>4543</v>
      </c>
      <c r="D64">
        <v>15.6</v>
      </c>
    </row>
    <row r="65" spans="1:4" x14ac:dyDescent="0.3">
      <c r="A65" t="s">
        <v>4544</v>
      </c>
      <c r="B65" t="s">
        <v>4545</v>
      </c>
      <c r="C65" t="s">
        <v>4546</v>
      </c>
      <c r="D65">
        <v>14.6</v>
      </c>
    </row>
    <row r="66" spans="1:4" x14ac:dyDescent="0.3">
      <c r="A66" t="s">
        <v>518</v>
      </c>
      <c r="B66" t="s">
        <v>4041</v>
      </c>
      <c r="C66" t="s">
        <v>4547</v>
      </c>
      <c r="D66">
        <v>14.48</v>
      </c>
    </row>
    <row r="67" spans="1:4" x14ac:dyDescent="0.3">
      <c r="A67" t="s">
        <v>4548</v>
      </c>
      <c r="B67" t="s">
        <v>3982</v>
      </c>
      <c r="C67" t="s">
        <v>4549</v>
      </c>
      <c r="D67">
        <v>12.329999999999998</v>
      </c>
    </row>
    <row r="68" spans="1:4" x14ac:dyDescent="0.3">
      <c r="A68" t="s">
        <v>2732</v>
      </c>
      <c r="B68" t="s">
        <v>3927</v>
      </c>
      <c r="C68" t="s">
        <v>4550</v>
      </c>
      <c r="D68">
        <v>12.210000000000008</v>
      </c>
    </row>
    <row r="69" spans="1:4" x14ac:dyDescent="0.3">
      <c r="A69" t="s">
        <v>2575</v>
      </c>
      <c r="B69" t="s">
        <v>4551</v>
      </c>
      <c r="C69" t="s">
        <v>4552</v>
      </c>
      <c r="D69">
        <v>11.860000000000014</v>
      </c>
    </row>
    <row r="70" spans="1:4" x14ac:dyDescent="0.3">
      <c r="A70" t="s">
        <v>2738</v>
      </c>
      <c r="B70" t="s">
        <v>4408</v>
      </c>
      <c r="C70" t="s">
        <v>4553</v>
      </c>
      <c r="D70">
        <v>10.930000000000007</v>
      </c>
    </row>
    <row r="71" spans="1:4" x14ac:dyDescent="0.3">
      <c r="A71" t="s">
        <v>4374</v>
      </c>
      <c r="B71" t="s">
        <v>4375</v>
      </c>
      <c r="C71" t="s">
        <v>4554</v>
      </c>
      <c r="D71">
        <v>10.910000000000025</v>
      </c>
    </row>
    <row r="72" spans="1:4" x14ac:dyDescent="0.3">
      <c r="A72" t="s">
        <v>4383</v>
      </c>
      <c r="B72" t="s">
        <v>4384</v>
      </c>
      <c r="C72" t="s">
        <v>4555</v>
      </c>
      <c r="D72">
        <v>10.419999999999987</v>
      </c>
    </row>
    <row r="73" spans="1:4" x14ac:dyDescent="0.3">
      <c r="A73" t="s">
        <v>4556</v>
      </c>
      <c r="B73" t="s">
        <v>3903</v>
      </c>
      <c r="C73" t="s">
        <v>4557</v>
      </c>
      <c r="D73">
        <v>10.099999999999994</v>
      </c>
    </row>
    <row r="74" spans="1:4" x14ac:dyDescent="0.3">
      <c r="A74" t="s">
        <v>4558</v>
      </c>
      <c r="B74" t="s">
        <v>4559</v>
      </c>
      <c r="C74" t="s">
        <v>4560</v>
      </c>
      <c r="D74">
        <v>9.6699999999999946</v>
      </c>
    </row>
    <row r="75" spans="1:4" x14ac:dyDescent="0.3">
      <c r="A75" t="s">
        <v>4561</v>
      </c>
      <c r="B75" t="s">
        <v>4562</v>
      </c>
      <c r="C75" t="s">
        <v>4563</v>
      </c>
      <c r="D75">
        <v>9.6499999999999986</v>
      </c>
    </row>
    <row r="76" spans="1:4" x14ac:dyDescent="0.3">
      <c r="A76" t="s">
        <v>4564</v>
      </c>
      <c r="B76" t="s">
        <v>4565</v>
      </c>
      <c r="C76" t="s">
        <v>4566</v>
      </c>
      <c r="D76">
        <v>9.3799999999999955</v>
      </c>
    </row>
    <row r="77" spans="1:4" x14ac:dyDescent="0.3">
      <c r="A77" t="s">
        <v>4567</v>
      </c>
      <c r="B77" t="s">
        <v>4568</v>
      </c>
      <c r="C77" t="s">
        <v>4569</v>
      </c>
      <c r="D77">
        <v>8.9699999999999989</v>
      </c>
    </row>
    <row r="78" spans="1:4" x14ac:dyDescent="0.3">
      <c r="A78" t="s">
        <v>4570</v>
      </c>
      <c r="B78" t="s">
        <v>4571</v>
      </c>
      <c r="C78" t="s">
        <v>4572</v>
      </c>
      <c r="D78">
        <v>8.5900000000000034</v>
      </c>
    </row>
    <row r="79" spans="1:4" x14ac:dyDescent="0.3">
      <c r="A79" t="s">
        <v>4314</v>
      </c>
      <c r="B79" t="s">
        <v>4315</v>
      </c>
      <c r="C79" t="s">
        <v>4573</v>
      </c>
      <c r="D79">
        <v>8.5599999999999454</v>
      </c>
    </row>
    <row r="80" spans="1:4" x14ac:dyDescent="0.3">
      <c r="A80" t="s">
        <v>2597</v>
      </c>
      <c r="B80" t="s">
        <v>4574</v>
      </c>
      <c r="C80" t="s">
        <v>4575</v>
      </c>
      <c r="D80">
        <v>8.4899999999999949</v>
      </c>
    </row>
    <row r="81" spans="1:4" x14ac:dyDescent="0.3">
      <c r="A81" t="s">
        <v>4262</v>
      </c>
      <c r="B81" t="s">
        <v>4263</v>
      </c>
      <c r="C81" t="s">
        <v>4576</v>
      </c>
      <c r="D81">
        <v>8.4099999999999984</v>
      </c>
    </row>
    <row r="82" spans="1:4" x14ac:dyDescent="0.3">
      <c r="A82" t="s">
        <v>2635</v>
      </c>
      <c r="B82" t="s">
        <v>3986</v>
      </c>
      <c r="C82" t="s">
        <v>4577</v>
      </c>
      <c r="D82">
        <v>8.1999999999999993</v>
      </c>
    </row>
    <row r="83" spans="1:4" x14ac:dyDescent="0.3">
      <c r="A83" t="s">
        <v>4578</v>
      </c>
      <c r="B83" t="s">
        <v>4579</v>
      </c>
      <c r="C83" t="s">
        <v>4580</v>
      </c>
      <c r="D83">
        <v>7.9600000000000009</v>
      </c>
    </row>
    <row r="84" spans="1:4" x14ac:dyDescent="0.3">
      <c r="A84" t="s">
        <v>3110</v>
      </c>
      <c r="B84" t="s">
        <v>4114</v>
      </c>
      <c r="C84" t="s">
        <v>4581</v>
      </c>
      <c r="D84">
        <v>7.85</v>
      </c>
    </row>
    <row r="85" spans="1:4" x14ac:dyDescent="0.3">
      <c r="A85" t="s">
        <v>4582</v>
      </c>
      <c r="B85" t="s">
        <v>4583</v>
      </c>
      <c r="C85" t="s">
        <v>4584</v>
      </c>
      <c r="D85">
        <v>7.3800000000000097</v>
      </c>
    </row>
    <row r="86" spans="1:4" x14ac:dyDescent="0.3">
      <c r="A86" t="s">
        <v>781</v>
      </c>
      <c r="B86" t="s">
        <v>4585</v>
      </c>
      <c r="C86" t="s">
        <v>4586</v>
      </c>
      <c r="D86">
        <v>7.3599999999999994</v>
      </c>
    </row>
    <row r="87" spans="1:4" x14ac:dyDescent="0.3">
      <c r="A87" t="s">
        <v>3178</v>
      </c>
      <c r="B87" t="s">
        <v>4587</v>
      </c>
      <c r="C87" t="s">
        <v>4588</v>
      </c>
      <c r="D87">
        <v>6.8999999999999915</v>
      </c>
    </row>
    <row r="88" spans="1:4" x14ac:dyDescent="0.3">
      <c r="A88" t="s">
        <v>4589</v>
      </c>
      <c r="B88" t="s">
        <v>4590</v>
      </c>
      <c r="C88" t="s">
        <v>4591</v>
      </c>
      <c r="D88">
        <v>6.8600000000000065</v>
      </c>
    </row>
    <row r="89" spans="1:4" x14ac:dyDescent="0.3">
      <c r="A89" t="s">
        <v>4269</v>
      </c>
      <c r="B89" t="s">
        <v>3884</v>
      </c>
      <c r="C89" t="s">
        <v>4592</v>
      </c>
      <c r="D89">
        <v>6.8499999999999943</v>
      </c>
    </row>
    <row r="90" spans="1:4" x14ac:dyDescent="0.3">
      <c r="A90" t="s">
        <v>4593</v>
      </c>
      <c r="B90" t="s">
        <v>4594</v>
      </c>
      <c r="C90" t="s">
        <v>4595</v>
      </c>
      <c r="D90">
        <v>6.7899999999999991</v>
      </c>
    </row>
    <row r="91" spans="1:4" x14ac:dyDescent="0.3">
      <c r="A91" t="s">
        <v>4596</v>
      </c>
      <c r="B91" t="s">
        <v>3998</v>
      </c>
      <c r="C91" t="s">
        <v>4597</v>
      </c>
      <c r="D91">
        <v>6.4900000000000091</v>
      </c>
    </row>
    <row r="92" spans="1:4" x14ac:dyDescent="0.3">
      <c r="A92" t="s">
        <v>4598</v>
      </c>
      <c r="B92" t="s">
        <v>4599</v>
      </c>
      <c r="C92" t="s">
        <v>4600</v>
      </c>
      <c r="D92">
        <v>6.16</v>
      </c>
    </row>
    <row r="93" spans="1:4" x14ac:dyDescent="0.3">
      <c r="A93" t="s">
        <v>4601</v>
      </c>
      <c r="B93" t="s">
        <v>4602</v>
      </c>
      <c r="C93" t="s">
        <v>4603</v>
      </c>
      <c r="D93">
        <v>6.1299999999999955</v>
      </c>
    </row>
    <row r="94" spans="1:4" x14ac:dyDescent="0.3">
      <c r="A94" t="s">
        <v>4604</v>
      </c>
      <c r="B94" t="s">
        <v>4605</v>
      </c>
      <c r="C94" t="s">
        <v>4606</v>
      </c>
      <c r="D94">
        <v>5.4</v>
      </c>
    </row>
    <row r="95" spans="1:4" x14ac:dyDescent="0.3">
      <c r="A95" t="s">
        <v>4607</v>
      </c>
      <c r="B95" t="s">
        <v>4608</v>
      </c>
      <c r="C95" t="s">
        <v>4609</v>
      </c>
      <c r="D95">
        <v>5.1199999999999974</v>
      </c>
    </row>
    <row r="96" spans="1:4" x14ac:dyDescent="0.3">
      <c r="A96" t="s">
        <v>4610</v>
      </c>
      <c r="B96" t="s">
        <v>4611</v>
      </c>
      <c r="C96" t="s">
        <v>4612</v>
      </c>
      <c r="D96">
        <v>5</v>
      </c>
    </row>
    <row r="97" spans="1:4" x14ac:dyDescent="0.3">
      <c r="A97" t="s">
        <v>4215</v>
      </c>
      <c r="B97" t="s">
        <v>3921</v>
      </c>
      <c r="C97" t="s">
        <v>4613</v>
      </c>
      <c r="D97">
        <v>4.8599999999999568</v>
      </c>
    </row>
    <row r="98" spans="1:4" x14ac:dyDescent="0.3">
      <c r="A98" t="s">
        <v>2912</v>
      </c>
      <c r="B98" t="s">
        <v>4614</v>
      </c>
      <c r="C98" t="s">
        <v>4615</v>
      </c>
      <c r="D98">
        <v>4.5999999999999996</v>
      </c>
    </row>
    <row r="99" spans="1:4" x14ac:dyDescent="0.3">
      <c r="A99" t="s">
        <v>4616</v>
      </c>
      <c r="B99" t="s">
        <v>4617</v>
      </c>
      <c r="C99" t="s">
        <v>4618</v>
      </c>
      <c r="D99">
        <v>4.5899999999999892</v>
      </c>
    </row>
    <row r="100" spans="1:4" x14ac:dyDescent="0.3">
      <c r="A100" t="s">
        <v>787</v>
      </c>
      <c r="B100" t="s">
        <v>4619</v>
      </c>
      <c r="C100" t="s">
        <v>4620</v>
      </c>
      <c r="D100">
        <v>4.5400000000000205</v>
      </c>
    </row>
    <row r="101" spans="1:4" x14ac:dyDescent="0.3">
      <c r="A101" t="s">
        <v>2920</v>
      </c>
      <c r="B101" t="s">
        <v>4211</v>
      </c>
      <c r="C101" t="s">
        <v>4621</v>
      </c>
      <c r="D101">
        <v>4.019999999999996</v>
      </c>
    </row>
    <row r="102" spans="1:4" x14ac:dyDescent="0.3">
      <c r="A102" t="s">
        <v>534</v>
      </c>
      <c r="B102" t="s">
        <v>4622</v>
      </c>
      <c r="C102" t="s">
        <v>4623</v>
      </c>
      <c r="D102">
        <v>3.7999999999999972</v>
      </c>
    </row>
    <row r="103" spans="1:4" x14ac:dyDescent="0.3">
      <c r="A103" t="s">
        <v>735</v>
      </c>
      <c r="B103" t="s">
        <v>4347</v>
      </c>
      <c r="C103" t="s">
        <v>4624</v>
      </c>
      <c r="D103">
        <v>3.4899999999999984</v>
      </c>
    </row>
    <row r="104" spans="1:4" x14ac:dyDescent="0.3">
      <c r="A104" t="s">
        <v>4625</v>
      </c>
      <c r="B104" t="s">
        <v>4085</v>
      </c>
      <c r="C104" t="s">
        <v>4626</v>
      </c>
      <c r="D104">
        <v>3.4899999999999949</v>
      </c>
    </row>
    <row r="105" spans="1:4" x14ac:dyDescent="0.3">
      <c r="A105" t="s">
        <v>4627</v>
      </c>
      <c r="B105" t="s">
        <v>4628</v>
      </c>
      <c r="C105" t="s">
        <v>4629</v>
      </c>
      <c r="D105">
        <v>3.1699999999999875</v>
      </c>
    </row>
    <row r="106" spans="1:4" x14ac:dyDescent="0.3">
      <c r="A106" t="s">
        <v>2810</v>
      </c>
      <c r="B106" t="s">
        <v>4630</v>
      </c>
      <c r="C106" t="s">
        <v>4631</v>
      </c>
      <c r="D106">
        <v>3.1</v>
      </c>
    </row>
    <row r="107" spans="1:4" x14ac:dyDescent="0.3">
      <c r="A107" t="s">
        <v>4632</v>
      </c>
      <c r="B107" t="s">
        <v>4633</v>
      </c>
      <c r="C107" t="s">
        <v>4634</v>
      </c>
      <c r="D107">
        <v>2.9800000000000182</v>
      </c>
    </row>
    <row r="108" spans="1:4" x14ac:dyDescent="0.3">
      <c r="A108" t="s">
        <v>2577</v>
      </c>
      <c r="B108" t="s">
        <v>4054</v>
      </c>
      <c r="C108" t="s">
        <v>4635</v>
      </c>
      <c r="D108">
        <v>2.8100000000000023</v>
      </c>
    </row>
    <row r="109" spans="1:4" x14ac:dyDescent="0.3">
      <c r="A109" t="s">
        <v>4636</v>
      </c>
      <c r="B109" t="s">
        <v>4637</v>
      </c>
      <c r="C109" t="s">
        <v>4638</v>
      </c>
      <c r="D109">
        <v>2.6799999999999997</v>
      </c>
    </row>
    <row r="110" spans="1:4" x14ac:dyDescent="0.3">
      <c r="A110" t="s">
        <v>4639</v>
      </c>
      <c r="B110" t="s">
        <v>4640</v>
      </c>
      <c r="C110" t="s">
        <v>4641</v>
      </c>
      <c r="D110">
        <v>2.6</v>
      </c>
    </row>
    <row r="111" spans="1:4" x14ac:dyDescent="0.3">
      <c r="A111" t="s">
        <v>4642</v>
      </c>
      <c r="B111" t="s">
        <v>4643</v>
      </c>
      <c r="C111" t="s">
        <v>4644</v>
      </c>
      <c r="D111">
        <v>2.2100000000000009</v>
      </c>
    </row>
    <row r="112" spans="1:4" x14ac:dyDescent="0.3">
      <c r="A112" t="s">
        <v>4645</v>
      </c>
      <c r="B112" t="s">
        <v>4646</v>
      </c>
      <c r="C112" t="s">
        <v>4647</v>
      </c>
      <c r="D112">
        <v>2.1000000000000014</v>
      </c>
    </row>
    <row r="113" spans="1:4" x14ac:dyDescent="0.3">
      <c r="A113" t="s">
        <v>2885</v>
      </c>
      <c r="B113" t="s">
        <v>4648</v>
      </c>
      <c r="C113" t="s">
        <v>4649</v>
      </c>
      <c r="D113">
        <v>2.0999999999999996</v>
      </c>
    </row>
    <row r="114" spans="1:4" x14ac:dyDescent="0.3">
      <c r="A114" t="s">
        <v>4165</v>
      </c>
      <c r="B114" t="s">
        <v>4081</v>
      </c>
      <c r="C114" t="s">
        <v>4650</v>
      </c>
      <c r="D114">
        <v>1.9200000000000017</v>
      </c>
    </row>
    <row r="115" spans="1:4" x14ac:dyDescent="0.3">
      <c r="A115" t="s">
        <v>4651</v>
      </c>
      <c r="B115" t="s">
        <v>4652</v>
      </c>
      <c r="C115" t="s">
        <v>4653</v>
      </c>
      <c r="D115">
        <v>1.9</v>
      </c>
    </row>
    <row r="116" spans="1:4" x14ac:dyDescent="0.3">
      <c r="A116" t="s">
        <v>4654</v>
      </c>
      <c r="B116" t="s">
        <v>4655</v>
      </c>
      <c r="C116" t="s">
        <v>4656</v>
      </c>
      <c r="D116">
        <v>1.8</v>
      </c>
    </row>
    <row r="117" spans="1:4" x14ac:dyDescent="0.3">
      <c r="A117" t="s">
        <v>4657</v>
      </c>
      <c r="B117" t="s">
        <v>4658</v>
      </c>
      <c r="C117" t="s">
        <v>4659</v>
      </c>
      <c r="D117">
        <v>1.5999999999999996</v>
      </c>
    </row>
    <row r="118" spans="1:4" x14ac:dyDescent="0.3">
      <c r="A118" t="s">
        <v>4660</v>
      </c>
      <c r="B118" t="s">
        <v>3980</v>
      </c>
      <c r="C118" t="s">
        <v>4661</v>
      </c>
      <c r="D118">
        <v>1.5900000000000034</v>
      </c>
    </row>
    <row r="119" spans="1:4" x14ac:dyDescent="0.3">
      <c r="A119" t="s">
        <v>4662</v>
      </c>
      <c r="B119" t="s">
        <v>4663</v>
      </c>
      <c r="C119" t="s">
        <v>4664</v>
      </c>
      <c r="D119">
        <v>1.5</v>
      </c>
    </row>
    <row r="120" spans="1:4" x14ac:dyDescent="0.3">
      <c r="A120" t="s">
        <v>4665</v>
      </c>
      <c r="B120" t="s">
        <v>4666</v>
      </c>
      <c r="C120" t="s">
        <v>4667</v>
      </c>
      <c r="D120">
        <v>1.4000000000000004</v>
      </c>
    </row>
    <row r="121" spans="1:4" x14ac:dyDescent="0.3">
      <c r="A121" t="s">
        <v>3070</v>
      </c>
      <c r="B121" t="s">
        <v>4668</v>
      </c>
      <c r="C121" t="s">
        <v>4669</v>
      </c>
      <c r="D121">
        <v>1.3399999999999999</v>
      </c>
    </row>
    <row r="122" spans="1:4" x14ac:dyDescent="0.3">
      <c r="A122" t="s">
        <v>4670</v>
      </c>
      <c r="B122" t="s">
        <v>3888</v>
      </c>
      <c r="C122" t="s">
        <v>4671</v>
      </c>
      <c r="D122">
        <v>1.1199999999999974</v>
      </c>
    </row>
    <row r="123" spans="1:4" x14ac:dyDescent="0.3">
      <c r="A123" t="s">
        <v>4672</v>
      </c>
      <c r="B123" t="s">
        <v>4673</v>
      </c>
      <c r="C123" t="s">
        <v>4674</v>
      </c>
      <c r="D123">
        <v>1.1000000000000001</v>
      </c>
    </row>
    <row r="124" spans="1:4" x14ac:dyDescent="0.3">
      <c r="A124" t="s">
        <v>4675</v>
      </c>
      <c r="B124" t="s">
        <v>4676</v>
      </c>
      <c r="C124" t="s">
        <v>4677</v>
      </c>
      <c r="D124">
        <v>1.0800000000000409</v>
      </c>
    </row>
    <row r="125" spans="1:4" x14ac:dyDescent="0.3">
      <c r="A125" t="s">
        <v>4678</v>
      </c>
      <c r="B125" t="s">
        <v>4679</v>
      </c>
      <c r="C125" t="s">
        <v>4680</v>
      </c>
      <c r="D125">
        <v>1.0599999999999987</v>
      </c>
    </row>
    <row r="126" spans="1:4" x14ac:dyDescent="0.3">
      <c r="A126" t="s">
        <v>4681</v>
      </c>
      <c r="B126" t="s">
        <v>4682</v>
      </c>
      <c r="C126" t="s">
        <v>4683</v>
      </c>
      <c r="D126">
        <v>1.0300000000000011</v>
      </c>
    </row>
    <row r="127" spans="1:4" x14ac:dyDescent="0.3">
      <c r="A127" t="s">
        <v>4684</v>
      </c>
      <c r="B127" t="s">
        <v>4685</v>
      </c>
      <c r="C127" t="s">
        <v>4686</v>
      </c>
      <c r="D127">
        <v>0.8</v>
      </c>
    </row>
    <row r="128" spans="1:4" x14ac:dyDescent="0.3">
      <c r="A128" t="s">
        <v>4687</v>
      </c>
      <c r="B128" t="s">
        <v>4688</v>
      </c>
      <c r="C128" t="s">
        <v>4689</v>
      </c>
      <c r="D128">
        <v>0.74000000000000021</v>
      </c>
    </row>
    <row r="129" spans="1:4" x14ac:dyDescent="0.3">
      <c r="A129" t="s">
        <v>4690</v>
      </c>
      <c r="B129" t="s">
        <v>4691</v>
      </c>
      <c r="C129" t="s">
        <v>4692</v>
      </c>
      <c r="D129">
        <v>0.7</v>
      </c>
    </row>
    <row r="130" spans="1:4" x14ac:dyDescent="0.3">
      <c r="A130" t="s">
        <v>4693</v>
      </c>
      <c r="B130" t="s">
        <v>4694</v>
      </c>
      <c r="C130" t="s">
        <v>4695</v>
      </c>
      <c r="D130">
        <v>0.61999999999999744</v>
      </c>
    </row>
    <row r="131" spans="1:4" x14ac:dyDescent="0.3">
      <c r="A131" t="s">
        <v>4696</v>
      </c>
      <c r="B131" t="s">
        <v>4697</v>
      </c>
      <c r="C131" t="s">
        <v>4698</v>
      </c>
      <c r="D131">
        <v>0.58999999999999986</v>
      </c>
    </row>
    <row r="132" spans="1:4" x14ac:dyDescent="0.3">
      <c r="A132" t="s">
        <v>2764</v>
      </c>
      <c r="B132" t="s">
        <v>3931</v>
      </c>
      <c r="C132" t="s">
        <v>4699</v>
      </c>
      <c r="D132">
        <v>0.54999999999995453</v>
      </c>
    </row>
    <row r="133" spans="1:4" x14ac:dyDescent="0.3">
      <c r="A133" t="s">
        <v>494</v>
      </c>
      <c r="B133" t="s">
        <v>4700</v>
      </c>
      <c r="C133" t="s">
        <v>4701</v>
      </c>
      <c r="D133">
        <v>0.53000000000020009</v>
      </c>
    </row>
    <row r="134" spans="1:4" x14ac:dyDescent="0.3">
      <c r="A134" t="s">
        <v>4702</v>
      </c>
      <c r="B134" t="s">
        <v>4703</v>
      </c>
      <c r="C134" t="s">
        <v>4704</v>
      </c>
      <c r="D134">
        <v>0.51999999999999957</v>
      </c>
    </row>
    <row r="135" spans="1:4" x14ac:dyDescent="0.3">
      <c r="A135" t="s">
        <v>4705</v>
      </c>
      <c r="B135" t="s">
        <v>3946</v>
      </c>
      <c r="C135" t="s">
        <v>4706</v>
      </c>
      <c r="D135">
        <v>0.51999999999999602</v>
      </c>
    </row>
    <row r="136" spans="1:4" x14ac:dyDescent="0.3">
      <c r="A136" t="s">
        <v>4226</v>
      </c>
      <c r="B136" t="s">
        <v>4227</v>
      </c>
      <c r="C136" t="s">
        <v>4707</v>
      </c>
      <c r="D136">
        <v>0.41000000000008185</v>
      </c>
    </row>
    <row r="137" spans="1:4" x14ac:dyDescent="0.3">
      <c r="A137" t="s">
        <v>4365</v>
      </c>
      <c r="B137" t="s">
        <v>3881</v>
      </c>
      <c r="C137" t="s">
        <v>4708</v>
      </c>
      <c r="D137">
        <v>0.4</v>
      </c>
    </row>
    <row r="138" spans="1:4" x14ac:dyDescent="0.3">
      <c r="A138" t="s">
        <v>4709</v>
      </c>
      <c r="B138" t="s">
        <v>4637</v>
      </c>
      <c r="C138" t="s">
        <v>4710</v>
      </c>
      <c r="D138">
        <v>0.39999999999999858</v>
      </c>
    </row>
    <row r="139" spans="1:4" x14ac:dyDescent="0.3">
      <c r="A139" t="s">
        <v>4711</v>
      </c>
      <c r="B139" t="s">
        <v>4712</v>
      </c>
      <c r="C139" t="s">
        <v>4713</v>
      </c>
      <c r="D139">
        <v>0.37999999999999545</v>
      </c>
    </row>
    <row r="140" spans="1:4" x14ac:dyDescent="0.3">
      <c r="A140" t="s">
        <v>2852</v>
      </c>
      <c r="B140" t="s">
        <v>4714</v>
      </c>
      <c r="C140" t="s">
        <v>4715</v>
      </c>
      <c r="D140">
        <v>0.37000000000000455</v>
      </c>
    </row>
    <row r="141" spans="1:4" x14ac:dyDescent="0.3">
      <c r="A141" t="s">
        <v>2658</v>
      </c>
      <c r="B141" t="s">
        <v>4134</v>
      </c>
      <c r="C141" t="s">
        <v>4716</v>
      </c>
      <c r="D141">
        <v>0.35999999999999943</v>
      </c>
    </row>
    <row r="142" spans="1:4" x14ac:dyDescent="0.3">
      <c r="A142" t="s">
        <v>4717</v>
      </c>
      <c r="B142" t="s">
        <v>4718</v>
      </c>
      <c r="C142" t="s">
        <v>4719</v>
      </c>
      <c r="D142">
        <v>0.34999999999999964</v>
      </c>
    </row>
    <row r="143" spans="1:4" x14ac:dyDescent="0.3">
      <c r="A143" t="s">
        <v>4720</v>
      </c>
      <c r="B143" t="s">
        <v>4721</v>
      </c>
      <c r="C143" t="s">
        <v>4722</v>
      </c>
      <c r="D143">
        <v>0.3399999999999892</v>
      </c>
    </row>
    <row r="144" spans="1:4" x14ac:dyDescent="0.3">
      <c r="A144" t="s">
        <v>4723</v>
      </c>
      <c r="B144" t="s">
        <v>4724</v>
      </c>
      <c r="C144" t="s">
        <v>4725</v>
      </c>
      <c r="D144">
        <v>0.32000000000000028</v>
      </c>
    </row>
    <row r="145" spans="1:4" x14ac:dyDescent="0.3">
      <c r="A145" t="s">
        <v>4726</v>
      </c>
      <c r="B145" t="s">
        <v>4104</v>
      </c>
      <c r="C145" t="s">
        <v>4727</v>
      </c>
      <c r="D145">
        <v>0.25</v>
      </c>
    </row>
    <row r="146" spans="1:4" x14ac:dyDescent="0.3">
      <c r="A146" t="s">
        <v>4728</v>
      </c>
      <c r="B146" t="s">
        <v>4614</v>
      </c>
      <c r="C146" t="s">
        <v>4729</v>
      </c>
      <c r="D146">
        <v>0.24000000000000909</v>
      </c>
    </row>
    <row r="147" spans="1:4" x14ac:dyDescent="0.3">
      <c r="A147" t="s">
        <v>4730</v>
      </c>
      <c r="B147" t="s">
        <v>4731</v>
      </c>
      <c r="C147" t="s">
        <v>4732</v>
      </c>
      <c r="D147">
        <v>0.24</v>
      </c>
    </row>
    <row r="148" spans="1:4" x14ac:dyDescent="0.3">
      <c r="A148" t="s">
        <v>4390</v>
      </c>
      <c r="B148" t="s">
        <v>4391</v>
      </c>
      <c r="C148" t="s">
        <v>4733</v>
      </c>
      <c r="D148">
        <v>0.19000000000000039</v>
      </c>
    </row>
    <row r="149" spans="1:4" x14ac:dyDescent="0.3">
      <c r="A149" t="s">
        <v>4734</v>
      </c>
      <c r="B149" t="s">
        <v>4735</v>
      </c>
      <c r="C149" t="s">
        <v>4736</v>
      </c>
      <c r="D149">
        <v>7.0000000000000284E-2</v>
      </c>
    </row>
    <row r="150" spans="1:4" x14ac:dyDescent="0.3">
      <c r="A150" t="s">
        <v>4737</v>
      </c>
      <c r="B150" t="s">
        <v>4738</v>
      </c>
      <c r="C150" t="s">
        <v>4739</v>
      </c>
      <c r="D150">
        <v>3.9999999999999147E-2</v>
      </c>
    </row>
    <row r="151" spans="1:4" x14ac:dyDescent="0.3">
      <c r="A151" t="s">
        <v>4740</v>
      </c>
      <c r="B151" t="s">
        <v>4741</v>
      </c>
      <c r="C151" t="s">
        <v>4742</v>
      </c>
      <c r="D151">
        <v>1.0000000000001563E-2</v>
      </c>
    </row>
    <row r="152" spans="1:4" x14ac:dyDescent="0.3">
      <c r="D152">
        <v>7513.1300000000037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5C9C5-461F-424C-A4AE-CEC90534D7E4}">
  <dimension ref="A1:G68"/>
  <sheetViews>
    <sheetView workbookViewId="0">
      <selection activeCell="H19" sqref="H18:J19"/>
    </sheetView>
  </sheetViews>
  <sheetFormatPr defaultRowHeight="14.4" x14ac:dyDescent="0.3"/>
  <cols>
    <col min="1" max="1" width="29.109375" bestFit="1" customWidth="1"/>
    <col min="2" max="2" width="30.77734375" bestFit="1" customWidth="1"/>
    <col min="3" max="3" width="24.77734375" customWidth="1"/>
    <col min="4" max="4" width="11.109375" bestFit="1" customWidth="1"/>
    <col min="5" max="5" width="16.44140625" customWidth="1"/>
    <col min="6" max="6" width="4.88671875" bestFit="1" customWidth="1"/>
    <col min="7" max="7" width="13.5546875" bestFit="1" customWidth="1"/>
    <col min="8" max="8" width="9" customWidth="1"/>
  </cols>
  <sheetData>
    <row r="1" spans="1:7" ht="31.2" x14ac:dyDescent="0.3">
      <c r="A1" s="47" t="s">
        <v>230</v>
      </c>
      <c r="B1" s="8" t="s">
        <v>44</v>
      </c>
      <c r="C1" s="8" t="s">
        <v>45</v>
      </c>
      <c r="D1" s="8" t="s">
        <v>40</v>
      </c>
      <c r="E1" s="38" t="s">
        <v>88</v>
      </c>
      <c r="F1" t="s">
        <v>196</v>
      </c>
      <c r="G1" s="5">
        <v>30.55</v>
      </c>
    </row>
    <row r="2" spans="1:7" ht="15.6" x14ac:dyDescent="0.3">
      <c r="A2" s="48" t="s">
        <v>231</v>
      </c>
      <c r="B2" s="39" t="s">
        <v>97</v>
      </c>
      <c r="C2" s="10" t="s">
        <v>197</v>
      </c>
      <c r="D2" s="10" t="s">
        <v>98</v>
      </c>
      <c r="E2" s="40">
        <v>47.97</v>
      </c>
    </row>
    <row r="3" spans="1:7" ht="15.6" x14ac:dyDescent="0.3">
      <c r="A3" s="49" t="s">
        <v>232</v>
      </c>
      <c r="B3" s="41" t="s">
        <v>99</v>
      </c>
      <c r="C3" s="10">
        <v>71996808748</v>
      </c>
      <c r="D3" s="10" t="s">
        <v>98</v>
      </c>
      <c r="E3" s="40">
        <v>47.97</v>
      </c>
    </row>
    <row r="4" spans="1:7" ht="15.6" x14ac:dyDescent="0.3">
      <c r="A4" s="50">
        <v>601</v>
      </c>
      <c r="B4" s="42" t="s">
        <v>198</v>
      </c>
      <c r="C4" s="10"/>
      <c r="D4" s="10" t="s">
        <v>98</v>
      </c>
      <c r="E4" s="40">
        <f>VLOOKUP(A4,'[1]FECHAMENTO MOTOQUEIRO'!A:D,2,0)</f>
        <v>6.8735999999999997</v>
      </c>
    </row>
    <row r="5" spans="1:7" ht="15.6" x14ac:dyDescent="0.3">
      <c r="A5" s="50">
        <v>604</v>
      </c>
      <c r="B5" s="42" t="s">
        <v>101</v>
      </c>
      <c r="C5" s="10" t="s">
        <v>199</v>
      </c>
      <c r="D5" s="10" t="s">
        <v>98</v>
      </c>
      <c r="E5" s="40">
        <f>VLOOKUP(A5,'[1]FECHAMENTO MOTOQUEIRO'!A:D,2,0)</f>
        <v>26.6724</v>
      </c>
    </row>
    <row r="6" spans="1:7" ht="15.6" x14ac:dyDescent="0.3">
      <c r="A6" s="50">
        <v>605</v>
      </c>
      <c r="B6" s="42" t="s">
        <v>102</v>
      </c>
      <c r="C6" s="10" t="s">
        <v>200</v>
      </c>
      <c r="D6" s="10" t="s">
        <v>98</v>
      </c>
      <c r="E6" s="40">
        <f>VLOOKUP(A6,'[1]FECHAMENTO MOTOQUEIRO'!A:D,2,0)</f>
        <v>5.6692</v>
      </c>
    </row>
    <row r="7" spans="1:7" ht="15.6" x14ac:dyDescent="0.3">
      <c r="A7" s="50">
        <v>608</v>
      </c>
      <c r="B7" s="42" t="s">
        <v>103</v>
      </c>
      <c r="C7" s="10" t="s">
        <v>201</v>
      </c>
      <c r="D7" s="10" t="s">
        <v>98</v>
      </c>
      <c r="E7" s="40">
        <f>VLOOKUP(A7,'[1]FECHAMENTO MOTOQUEIRO'!A:D,2,0)</f>
        <v>6.5044000000000004</v>
      </c>
    </row>
    <row r="8" spans="1:7" ht="15.6" x14ac:dyDescent="0.3">
      <c r="A8" s="50">
        <v>611</v>
      </c>
      <c r="B8" s="42" t="s">
        <v>104</v>
      </c>
      <c r="C8" s="10" t="s">
        <v>202</v>
      </c>
      <c r="D8" s="10" t="s">
        <v>98</v>
      </c>
      <c r="E8" s="40">
        <f>VLOOKUP(A8,'[1]FECHAMENTO MOTOQUEIRO'!A:D,2,0)</f>
        <v>49.7012</v>
      </c>
    </row>
    <row r="9" spans="1:7" ht="15.6" x14ac:dyDescent="0.3">
      <c r="A9" s="50">
        <v>612</v>
      </c>
      <c r="B9" s="42" t="s">
        <v>203</v>
      </c>
      <c r="C9" s="10"/>
      <c r="D9" s="10" t="s">
        <v>98</v>
      </c>
      <c r="E9" s="40">
        <f>VLOOKUP(A9,'[1]FECHAMENTO MOTOQUEIRO'!A:D,2,0)</f>
        <v>0.52</v>
      </c>
    </row>
    <row r="10" spans="1:7" ht="15.6" x14ac:dyDescent="0.3">
      <c r="A10" s="48" t="s">
        <v>233</v>
      </c>
      <c r="B10" s="39" t="s">
        <v>89</v>
      </c>
      <c r="C10" s="10" t="s">
        <v>204</v>
      </c>
      <c r="D10" s="10" t="s">
        <v>90</v>
      </c>
      <c r="E10" s="40">
        <v>203.45</v>
      </c>
    </row>
    <row r="11" spans="1:7" ht="15.6" x14ac:dyDescent="0.3">
      <c r="A11" s="49" t="s">
        <v>234</v>
      </c>
      <c r="B11" s="41" t="s">
        <v>91</v>
      </c>
      <c r="C11" s="10" t="s">
        <v>205</v>
      </c>
      <c r="D11" s="10" t="s">
        <v>90</v>
      </c>
      <c r="E11" s="40">
        <v>203.45</v>
      </c>
    </row>
    <row r="12" spans="1:7" ht="15.6" x14ac:dyDescent="0.3">
      <c r="A12" s="50">
        <v>5101</v>
      </c>
      <c r="B12" s="42" t="s">
        <v>92</v>
      </c>
      <c r="C12" s="10" t="s">
        <v>206</v>
      </c>
      <c r="D12" s="10" t="s">
        <v>90</v>
      </c>
      <c r="E12" s="40">
        <f>VLOOKUP(A12,'[1]FECHAMENTO MOTOQUEIRO'!A:D,2,0)</f>
        <v>27.616200000000003</v>
      </c>
    </row>
    <row r="13" spans="1:7" ht="15.6" x14ac:dyDescent="0.3">
      <c r="A13" s="50">
        <v>5102</v>
      </c>
      <c r="B13" s="42" t="s">
        <v>207</v>
      </c>
      <c r="C13" s="10"/>
      <c r="D13" s="10" t="s">
        <v>90</v>
      </c>
      <c r="E13" s="40">
        <f>VLOOKUP(A13,'[1]FECHAMENTO MOTOQUEIRO'!A:D,2,0)</f>
        <v>8.5098000000000003</v>
      </c>
    </row>
    <row r="14" spans="1:7" ht="15.6" x14ac:dyDescent="0.3">
      <c r="A14" s="50">
        <v>5103</v>
      </c>
      <c r="B14" s="43" t="s">
        <v>94</v>
      </c>
      <c r="C14" s="44" t="s">
        <v>208</v>
      </c>
      <c r="D14" s="44" t="s">
        <v>90</v>
      </c>
      <c r="E14" s="45">
        <f>VLOOKUP(A14,'[1]FECHAMENTO MOTOQUEIRO'!A:D,2,0)</f>
        <v>189.42040000000003</v>
      </c>
      <c r="G14" s="175"/>
    </row>
    <row r="15" spans="1:7" ht="15.6" x14ac:dyDescent="0.3">
      <c r="A15" s="50">
        <v>5104</v>
      </c>
      <c r="B15" s="42" t="s">
        <v>95</v>
      </c>
      <c r="C15" s="10" t="s">
        <v>209</v>
      </c>
      <c r="D15" s="10" t="s">
        <v>90</v>
      </c>
      <c r="E15" s="40">
        <f>VLOOKUP(A15,'[1]FECHAMENTO MOTOQUEIRO'!A:D,2,0)</f>
        <v>106.39660000000001</v>
      </c>
    </row>
    <row r="16" spans="1:7" ht="15.6" x14ac:dyDescent="0.3">
      <c r="A16" s="50">
        <v>5105</v>
      </c>
      <c r="B16" s="42" t="s">
        <v>96</v>
      </c>
      <c r="C16" s="10" t="s">
        <v>210</v>
      </c>
      <c r="D16" s="10" t="s">
        <v>90</v>
      </c>
      <c r="E16" s="40">
        <f>VLOOKUP(A16,'[1]FECHAMENTO MOTOQUEIRO'!A:D,2,0)</f>
        <v>74.947000000000003</v>
      </c>
    </row>
    <row r="17" spans="1:5" ht="15.6" x14ac:dyDescent="0.3">
      <c r="A17" s="48" t="s">
        <v>235</v>
      </c>
      <c r="B17" s="39" t="s">
        <v>105</v>
      </c>
      <c r="C17" s="10">
        <v>71985383005</v>
      </c>
      <c r="D17" s="10" t="s">
        <v>106</v>
      </c>
      <c r="E17" s="40">
        <v>48.912800000000004</v>
      </c>
    </row>
    <row r="18" spans="1:5" ht="15.6" x14ac:dyDescent="0.3">
      <c r="A18" s="49" t="s">
        <v>236</v>
      </c>
      <c r="B18" s="41" t="s">
        <v>211</v>
      </c>
      <c r="C18" s="10">
        <v>72632275504</v>
      </c>
      <c r="D18" s="10" t="s">
        <v>106</v>
      </c>
      <c r="E18" s="40">
        <v>48.912800000000004</v>
      </c>
    </row>
    <row r="19" spans="1:5" ht="15.6" x14ac:dyDescent="0.3">
      <c r="A19" s="50">
        <v>5202</v>
      </c>
      <c r="B19" s="42" t="s">
        <v>108</v>
      </c>
      <c r="C19" s="10">
        <v>71988543278</v>
      </c>
      <c r="D19" s="10" t="s">
        <v>106</v>
      </c>
      <c r="E19" s="40">
        <f>VLOOKUP(A19,'[1]FECHAMENTO MOTOQUEIRO'!A:D,2,0)</f>
        <v>1.8202</v>
      </c>
    </row>
    <row r="20" spans="1:5" ht="15.6" x14ac:dyDescent="0.3">
      <c r="A20" s="50">
        <v>5203</v>
      </c>
      <c r="B20" s="42" t="s">
        <v>109</v>
      </c>
      <c r="C20" s="10">
        <v>37113100520</v>
      </c>
      <c r="D20" s="10" t="s">
        <v>106</v>
      </c>
      <c r="E20" s="40">
        <f>VLOOKUP(A20,'[1]FECHAMENTO MOTOQUEIRO'!A:D,2,0)</f>
        <v>28.333399999999997</v>
      </c>
    </row>
    <row r="21" spans="1:5" ht="15.6" x14ac:dyDescent="0.3">
      <c r="A21" s="50">
        <v>5204</v>
      </c>
      <c r="B21" s="42" t="s">
        <v>149</v>
      </c>
      <c r="C21" s="10">
        <v>71987399913</v>
      </c>
      <c r="D21" s="10" t="s">
        <v>106</v>
      </c>
      <c r="E21" s="40">
        <f>VLOOKUP(A21,'[1]FECHAMENTO MOTOQUEIRO'!A:D,2,0)</f>
        <v>52.834200000000003</v>
      </c>
    </row>
    <row r="22" spans="1:5" ht="15.6" x14ac:dyDescent="0.3">
      <c r="A22" s="50">
        <v>5205</v>
      </c>
      <c r="B22" s="42" t="s">
        <v>111</v>
      </c>
      <c r="C22" s="10">
        <v>71988145389</v>
      </c>
      <c r="D22" s="10" t="s">
        <v>106</v>
      </c>
      <c r="E22" s="40">
        <f>VLOOKUP(A22,'[1]FECHAMENTO MOTOQUEIRO'!A:D,2,0)</f>
        <v>14.837800000000001</v>
      </c>
    </row>
    <row r="23" spans="1:5" ht="15.6" x14ac:dyDescent="0.3">
      <c r="A23" s="48" t="s">
        <v>237</v>
      </c>
      <c r="B23" s="39" t="s">
        <v>112</v>
      </c>
      <c r="C23" s="10">
        <v>3201968528</v>
      </c>
      <c r="D23" s="10" t="s">
        <v>113</v>
      </c>
      <c r="E23" s="40">
        <v>186.41</v>
      </c>
    </row>
    <row r="24" spans="1:5" ht="15.6" x14ac:dyDescent="0.3">
      <c r="A24" s="49" t="s">
        <v>238</v>
      </c>
      <c r="B24" s="41" t="s">
        <v>114</v>
      </c>
      <c r="C24" s="10">
        <v>38480506504</v>
      </c>
      <c r="D24" s="10" t="s">
        <v>113</v>
      </c>
      <c r="E24" s="40">
        <v>186.41</v>
      </c>
    </row>
    <row r="25" spans="1:5" ht="15.6" x14ac:dyDescent="0.3">
      <c r="A25" s="50">
        <v>6201</v>
      </c>
      <c r="B25" s="42" t="s">
        <v>115</v>
      </c>
      <c r="C25" s="10">
        <v>71993582915</v>
      </c>
      <c r="D25" s="10" t="s">
        <v>113</v>
      </c>
      <c r="E25" s="40">
        <v>36.32</v>
      </c>
    </row>
    <row r="26" spans="1:5" ht="15.6" x14ac:dyDescent="0.3">
      <c r="A26" s="50">
        <v>6202</v>
      </c>
      <c r="B26" s="42" t="s">
        <v>116</v>
      </c>
      <c r="C26" s="10"/>
      <c r="D26" s="10" t="s">
        <v>113</v>
      </c>
      <c r="E26" s="40">
        <f>VLOOKUP(A26,'[1]FECHAMENTO MOTOQUEIRO'!A:D,2,0)</f>
        <v>66.465000000000003</v>
      </c>
    </row>
    <row r="27" spans="1:5" ht="15.6" x14ac:dyDescent="0.3">
      <c r="A27" s="50">
        <v>6203</v>
      </c>
      <c r="B27" s="42" t="s">
        <v>117</v>
      </c>
      <c r="C27" s="10"/>
      <c r="D27" s="10" t="s">
        <v>113</v>
      </c>
      <c r="E27" s="40">
        <f>VLOOKUP(A27,'[1]FECHAMENTO MOTOQUEIRO'!A:D,2,0)</f>
        <v>127.81479999999999</v>
      </c>
    </row>
    <row r="28" spans="1:5" ht="15.6" x14ac:dyDescent="0.3">
      <c r="A28" s="50">
        <v>6204</v>
      </c>
      <c r="B28" s="42" t="s">
        <v>118</v>
      </c>
      <c r="C28" s="10"/>
      <c r="D28" s="10" t="s">
        <v>113</v>
      </c>
      <c r="E28" s="40">
        <f>VLOOKUP(A28,'[1]FECHAMENTO MOTOQUEIRO'!A:D,2,0)</f>
        <v>35.3414</v>
      </c>
    </row>
    <row r="29" spans="1:5" ht="15.6" x14ac:dyDescent="0.3">
      <c r="A29" s="50">
        <v>6207</v>
      </c>
      <c r="B29" s="42" t="s">
        <v>119</v>
      </c>
      <c r="C29" s="10">
        <v>71986148544</v>
      </c>
      <c r="D29" s="10" t="s">
        <v>113</v>
      </c>
      <c r="E29" s="40">
        <f>VLOOKUP(A29,'[1]FECHAMENTO MOTOQUEIRO'!A:D,2,0)</f>
        <v>53.409800000000004</v>
      </c>
    </row>
    <row r="30" spans="1:5" ht="15.6" x14ac:dyDescent="0.3">
      <c r="A30" s="50">
        <v>6209</v>
      </c>
      <c r="B30" s="42" t="s">
        <v>120</v>
      </c>
      <c r="C30" s="10"/>
      <c r="D30" s="10" t="s">
        <v>113</v>
      </c>
      <c r="E30" s="40">
        <f>VLOOKUP(A30,'[1]FECHAMENTO MOTOQUEIRO'!A:D,2,0)</f>
        <v>53.468599999999995</v>
      </c>
    </row>
    <row r="31" spans="1:5" ht="31.2" x14ac:dyDescent="0.3">
      <c r="A31" s="48" t="s">
        <v>239</v>
      </c>
      <c r="B31" s="39" t="s">
        <v>121</v>
      </c>
      <c r="C31" s="10" t="s">
        <v>212</v>
      </c>
      <c r="D31" s="10" t="s">
        <v>122</v>
      </c>
      <c r="E31" s="40">
        <v>61.35</v>
      </c>
    </row>
    <row r="32" spans="1:5" ht="31.2" x14ac:dyDescent="0.3">
      <c r="A32" s="50" t="s">
        <v>240</v>
      </c>
      <c r="B32" s="42" t="s">
        <v>123</v>
      </c>
      <c r="C32" s="10" t="s">
        <v>213</v>
      </c>
      <c r="D32" s="10" t="s">
        <v>122</v>
      </c>
      <c r="E32" s="40">
        <v>61.35</v>
      </c>
    </row>
    <row r="33" spans="1:5" ht="28.8" x14ac:dyDescent="0.3">
      <c r="A33" s="50">
        <v>6301</v>
      </c>
      <c r="B33" s="42" t="s">
        <v>124</v>
      </c>
      <c r="C33" s="46" t="s">
        <v>214</v>
      </c>
      <c r="D33" s="10" t="s">
        <v>122</v>
      </c>
      <c r="E33" s="40">
        <f>VLOOKUP(A33,'[1]FECHAMENTO MOTOQUEIRO'!A:D,2,0)</f>
        <v>13.917400000000001</v>
      </c>
    </row>
    <row r="34" spans="1:5" ht="15.6" x14ac:dyDescent="0.3">
      <c r="A34" s="50">
        <v>6302</v>
      </c>
      <c r="B34" s="42" t="s">
        <v>125</v>
      </c>
      <c r="C34" s="10" t="s">
        <v>215</v>
      </c>
      <c r="D34" s="10" t="s">
        <v>122</v>
      </c>
      <c r="E34" s="40">
        <f>VLOOKUP(A34,'[1]FECHAMENTO MOTOQUEIRO'!A:D,2,0)</f>
        <v>29.3582</v>
      </c>
    </row>
    <row r="35" spans="1:5" ht="28.8" x14ac:dyDescent="0.3">
      <c r="A35" s="50">
        <v>6303</v>
      </c>
      <c r="B35" s="42" t="s">
        <v>126</v>
      </c>
      <c r="C35" s="46" t="s">
        <v>216</v>
      </c>
      <c r="D35" s="10" t="s">
        <v>122</v>
      </c>
      <c r="E35" s="40">
        <f>VLOOKUP(A35,'[1]FECHAMENTO MOTOQUEIRO'!A:D,2,0)</f>
        <v>68.900000000000006</v>
      </c>
    </row>
    <row r="36" spans="1:5" ht="15.6" x14ac:dyDescent="0.3">
      <c r="A36" s="50">
        <v>6304</v>
      </c>
      <c r="B36" s="42" t="s">
        <v>127</v>
      </c>
      <c r="C36" s="10"/>
      <c r="D36" s="10" t="s">
        <v>122</v>
      </c>
      <c r="E36" s="40">
        <f>VLOOKUP(A36,'[1]FECHAMENTO MOTOQUEIRO'!A:D,2,0)</f>
        <v>10.5276</v>
      </c>
    </row>
    <row r="37" spans="1:5" ht="15.6" x14ac:dyDescent="0.3">
      <c r="A37" s="48" t="s">
        <v>241</v>
      </c>
      <c r="B37" s="39" t="s">
        <v>128</v>
      </c>
      <c r="C37" s="10"/>
      <c r="D37" s="10" t="s">
        <v>129</v>
      </c>
      <c r="E37" s="40">
        <v>57.9</v>
      </c>
    </row>
    <row r="38" spans="1:5" ht="15.6" x14ac:dyDescent="0.3">
      <c r="A38" s="49" t="s">
        <v>242</v>
      </c>
      <c r="B38" s="41" t="s">
        <v>217</v>
      </c>
      <c r="C38" s="10">
        <v>71981642589</v>
      </c>
      <c r="D38" s="10" t="s">
        <v>129</v>
      </c>
      <c r="E38" s="40">
        <v>57.9</v>
      </c>
    </row>
    <row r="39" spans="1:5" ht="15.6" x14ac:dyDescent="0.3">
      <c r="A39" s="49" t="s">
        <v>242</v>
      </c>
      <c r="B39" s="41" t="s">
        <v>218</v>
      </c>
      <c r="C39" s="10">
        <v>71985322314</v>
      </c>
      <c r="D39" s="10" t="s">
        <v>129</v>
      </c>
      <c r="E39" s="40">
        <v>57.9</v>
      </c>
    </row>
    <row r="40" spans="1:5" ht="15.6" x14ac:dyDescent="0.3">
      <c r="A40" s="50">
        <v>7001</v>
      </c>
      <c r="B40" s="42" t="s">
        <v>219</v>
      </c>
      <c r="C40" s="10">
        <v>71984402777</v>
      </c>
      <c r="D40" s="10" t="s">
        <v>129</v>
      </c>
      <c r="E40" s="40">
        <f>VLOOKUP(A40,'[1]FECHAMENTO MOTOQUEIRO'!A:D,2,0)</f>
        <v>9.7585999999999995</v>
      </c>
    </row>
    <row r="41" spans="1:5" ht="15.6" x14ac:dyDescent="0.3">
      <c r="A41" s="50">
        <v>7002</v>
      </c>
      <c r="B41" s="42" t="s">
        <v>132</v>
      </c>
      <c r="C41" s="10">
        <v>71996776985</v>
      </c>
      <c r="D41" s="10" t="s">
        <v>129</v>
      </c>
      <c r="E41" s="40">
        <f>VLOOKUP(A41,'[1]FECHAMENTO MOTOQUEIRO'!A:D,2,0)</f>
        <v>16.318800000000003</v>
      </c>
    </row>
    <row r="42" spans="1:5" ht="15.6" x14ac:dyDescent="0.3">
      <c r="A42" s="50">
        <v>7004</v>
      </c>
      <c r="B42" s="42" t="s">
        <v>220</v>
      </c>
      <c r="C42" s="10">
        <v>71993816173</v>
      </c>
      <c r="D42" s="10" t="s">
        <v>129</v>
      </c>
      <c r="E42" s="40">
        <f>VLOOKUP(A42,'[1]FECHAMENTO MOTOQUEIRO'!A:D,2,0)</f>
        <v>17.159800000000001</v>
      </c>
    </row>
    <row r="43" spans="1:5" ht="15.6" x14ac:dyDescent="0.3">
      <c r="A43" s="50">
        <v>7005</v>
      </c>
      <c r="B43" s="42" t="s">
        <v>134</v>
      </c>
      <c r="C43" s="10">
        <v>75988189482</v>
      </c>
      <c r="D43" s="10" t="s">
        <v>129</v>
      </c>
      <c r="E43" s="40">
        <f>VLOOKUP(A43,'[1]FECHAMENTO MOTOQUEIRO'!A:D,2,0)</f>
        <v>34.995999999999995</v>
      </c>
    </row>
    <row r="44" spans="1:5" ht="15.6" x14ac:dyDescent="0.3">
      <c r="A44" s="50">
        <v>7006</v>
      </c>
      <c r="B44" s="42" t="s">
        <v>135</v>
      </c>
      <c r="C44" s="10">
        <v>71987347856</v>
      </c>
      <c r="D44" s="10" t="s">
        <v>129</v>
      </c>
      <c r="E44" s="40">
        <f>VLOOKUP(A44,'[1]FECHAMENTO MOTOQUEIRO'!A:D,2,0)</f>
        <v>37.561199999999999</v>
      </c>
    </row>
    <row r="45" spans="1:5" ht="15.6" x14ac:dyDescent="0.3">
      <c r="A45" s="50">
        <v>7007</v>
      </c>
      <c r="B45" s="42" t="s">
        <v>136</v>
      </c>
      <c r="C45" s="10">
        <v>71987349140</v>
      </c>
      <c r="D45" s="10" t="s">
        <v>129</v>
      </c>
      <c r="E45" s="40">
        <f>VLOOKUP(A45,'[1]FECHAMENTO MOTOQUEIRO'!A:D,2,0)</f>
        <v>3.07</v>
      </c>
    </row>
    <row r="46" spans="1:5" ht="15.6" x14ac:dyDescent="0.3">
      <c r="A46" s="48" t="s">
        <v>243</v>
      </c>
      <c r="B46" s="39" t="s">
        <v>137</v>
      </c>
      <c r="C46" s="10"/>
      <c r="D46" s="10" t="s">
        <v>138</v>
      </c>
      <c r="E46" s="40">
        <v>108.03</v>
      </c>
    </row>
    <row r="47" spans="1:5" ht="15.6" x14ac:dyDescent="0.3">
      <c r="A47" s="49" t="s">
        <v>244</v>
      </c>
      <c r="B47" s="41" t="s">
        <v>139</v>
      </c>
      <c r="C47" s="10" t="s">
        <v>221</v>
      </c>
      <c r="D47" s="10" t="s">
        <v>138</v>
      </c>
      <c r="E47" s="40">
        <v>108.03</v>
      </c>
    </row>
    <row r="48" spans="1:5" ht="15.6" x14ac:dyDescent="0.3">
      <c r="A48" s="50">
        <v>7101</v>
      </c>
      <c r="B48" s="42" t="s">
        <v>140</v>
      </c>
      <c r="C48" s="10" t="s">
        <v>222</v>
      </c>
      <c r="D48" s="10" t="s">
        <v>138</v>
      </c>
      <c r="E48" s="40">
        <f>VLOOKUP(A48,'[1]FECHAMENTO MOTOQUEIRO'!A:D,2,0)</f>
        <v>19.9314</v>
      </c>
    </row>
    <row r="49" spans="1:5" ht="15.6" x14ac:dyDescent="0.3">
      <c r="A49" s="50">
        <v>7102</v>
      </c>
      <c r="B49" s="42" t="s">
        <v>141</v>
      </c>
      <c r="C49" s="10" t="s">
        <v>223</v>
      </c>
      <c r="D49" s="10" t="s">
        <v>138</v>
      </c>
      <c r="E49" s="40">
        <f>VLOOKUP(A49,'[1]FECHAMENTO MOTOQUEIRO'!A:D,2,0)</f>
        <v>5.7888000000000002</v>
      </c>
    </row>
    <row r="50" spans="1:5" ht="15.6" x14ac:dyDescent="0.3">
      <c r="A50" s="50">
        <v>7103</v>
      </c>
      <c r="B50" s="42" t="s">
        <v>142</v>
      </c>
      <c r="C50" s="10" t="s">
        <v>224</v>
      </c>
      <c r="D50" s="10" t="s">
        <v>138</v>
      </c>
      <c r="E50" s="40">
        <f>VLOOKUP(A50,'[1]FECHAMENTO MOTOQUEIRO'!A:D,2,0)</f>
        <v>144.298</v>
      </c>
    </row>
    <row r="51" spans="1:5" ht="15.6" x14ac:dyDescent="0.3">
      <c r="A51" s="50">
        <v>7104</v>
      </c>
      <c r="B51" s="42" t="s">
        <v>143</v>
      </c>
      <c r="C51" s="10" t="s">
        <v>225</v>
      </c>
      <c r="D51" s="10" t="s">
        <v>138</v>
      </c>
      <c r="E51" s="40">
        <f>VLOOKUP(A51,'[1]FECHAMENTO MOTOQUEIRO'!A:D,2,0)</f>
        <v>0.8</v>
      </c>
    </row>
    <row r="52" spans="1:5" ht="15.6" x14ac:dyDescent="0.3">
      <c r="A52" s="50">
        <v>7105</v>
      </c>
      <c r="B52" s="42" t="s">
        <v>144</v>
      </c>
      <c r="C52" s="10" t="s">
        <v>226</v>
      </c>
      <c r="D52" s="10" t="s">
        <v>138</v>
      </c>
      <c r="E52" s="40">
        <f>VLOOKUP(A52,'[1]FECHAMENTO MOTOQUEIRO'!A:D,2,0)</f>
        <v>45.231800000000007</v>
      </c>
    </row>
    <row r="53" spans="1:5" ht="15.6" x14ac:dyDescent="0.3">
      <c r="A53" s="48" t="s">
        <v>245</v>
      </c>
      <c r="B53" s="39" t="s">
        <v>145</v>
      </c>
      <c r="C53" s="10"/>
      <c r="D53" s="10" t="s">
        <v>146</v>
      </c>
      <c r="E53" s="40">
        <v>106.8</v>
      </c>
    </row>
    <row r="54" spans="1:5" ht="15.6" x14ac:dyDescent="0.3">
      <c r="A54" s="49" t="s">
        <v>246</v>
      </c>
      <c r="B54" s="41" t="s">
        <v>147</v>
      </c>
      <c r="C54" s="10"/>
      <c r="D54" s="10" t="s">
        <v>146</v>
      </c>
      <c r="E54" s="40">
        <v>106.8</v>
      </c>
    </row>
    <row r="55" spans="1:5" ht="15.6" x14ac:dyDescent="0.3">
      <c r="A55" s="50">
        <v>8102</v>
      </c>
      <c r="B55" s="42" t="s">
        <v>148</v>
      </c>
      <c r="C55" s="10"/>
      <c r="D55" s="10" t="s">
        <v>146</v>
      </c>
      <c r="E55" s="40">
        <f>VLOOKUP(A55,'[1]FECHAMENTO MOTOQUEIRO'!A:D,2,0)</f>
        <v>2.3361999999999998</v>
      </c>
    </row>
    <row r="56" spans="1:5" ht="15.6" x14ac:dyDescent="0.3">
      <c r="A56" s="50">
        <v>8104</v>
      </c>
      <c r="B56" s="42" t="s">
        <v>126</v>
      </c>
      <c r="C56" s="10">
        <v>71992930060</v>
      </c>
      <c r="D56" s="10" t="s">
        <v>146</v>
      </c>
      <c r="E56" s="40">
        <f>VLOOKUP(A56,'[1]FECHAMENTO MOTOQUEIRO'!A:D,2,0)</f>
        <v>13.008000000000001</v>
      </c>
    </row>
    <row r="57" spans="1:5" ht="15.6" x14ac:dyDescent="0.3">
      <c r="A57" s="50">
        <v>8105</v>
      </c>
      <c r="B57" s="42" t="s">
        <v>150</v>
      </c>
      <c r="C57" s="10">
        <v>71986685489</v>
      </c>
      <c r="D57" s="10" t="s">
        <v>146</v>
      </c>
      <c r="E57" s="40">
        <f>VLOOKUP(A57,'[1]FECHAMENTO MOTOQUEIRO'!A:D,2,0)</f>
        <v>198.2612</v>
      </c>
    </row>
    <row r="58" spans="1:5" ht="15.6" x14ac:dyDescent="0.3">
      <c r="A58" s="50">
        <v>8106</v>
      </c>
      <c r="B58" s="42" t="s">
        <v>151</v>
      </c>
      <c r="C58" s="10">
        <v>71996759987</v>
      </c>
      <c r="D58" s="10" t="s">
        <v>146</v>
      </c>
      <c r="E58" s="40">
        <f>VLOOKUP(A58,'[1]FECHAMENTO MOTOQUEIRO'!A:D,2,0)</f>
        <v>0</v>
      </c>
    </row>
    <row r="59" spans="1:5" ht="31.2" x14ac:dyDescent="0.3">
      <c r="A59" s="48" t="s">
        <v>247</v>
      </c>
      <c r="B59" s="39" t="s">
        <v>145</v>
      </c>
      <c r="C59" s="10"/>
      <c r="D59" s="10" t="s">
        <v>152</v>
      </c>
      <c r="E59" s="40">
        <v>0.26</v>
      </c>
    </row>
    <row r="60" spans="1:5" ht="31.2" x14ac:dyDescent="0.3">
      <c r="A60" s="49" t="s">
        <v>248</v>
      </c>
      <c r="B60" s="41" t="s">
        <v>153</v>
      </c>
      <c r="C60" s="10"/>
      <c r="D60" s="10" t="s">
        <v>152</v>
      </c>
      <c r="E60" s="40">
        <v>0</v>
      </c>
    </row>
    <row r="61" spans="1:5" ht="15.6" x14ac:dyDescent="0.3">
      <c r="A61" s="48" t="s">
        <v>249</v>
      </c>
      <c r="B61" s="39" t="s">
        <v>154</v>
      </c>
      <c r="C61" s="10"/>
      <c r="D61" s="10" t="s">
        <v>155</v>
      </c>
      <c r="E61" s="40">
        <v>34.909999999999997</v>
      </c>
    </row>
    <row r="62" spans="1:5" ht="15.6" x14ac:dyDescent="0.3">
      <c r="A62" s="49" t="s">
        <v>250</v>
      </c>
      <c r="B62" s="41" t="s">
        <v>156</v>
      </c>
      <c r="C62" s="10"/>
      <c r="D62" s="10" t="s">
        <v>155</v>
      </c>
      <c r="E62" s="40">
        <v>34.909999999999997</v>
      </c>
    </row>
    <row r="63" spans="1:5" ht="15.6" x14ac:dyDescent="0.3">
      <c r="A63" s="50">
        <v>8402</v>
      </c>
      <c r="B63" s="42" t="s">
        <v>157</v>
      </c>
      <c r="C63" s="10"/>
      <c r="D63" s="10" t="s">
        <v>155</v>
      </c>
      <c r="E63" s="40">
        <f>VLOOKUP(A63,'[1]FECHAMENTO MOTOQUEIRO'!A:D,2,0)</f>
        <v>8.8071999999999999</v>
      </c>
    </row>
    <row r="64" spans="1:5" ht="15.6" x14ac:dyDescent="0.3">
      <c r="A64" s="50">
        <v>8403</v>
      </c>
      <c r="B64" s="42" t="s">
        <v>158</v>
      </c>
      <c r="C64" s="10" t="s">
        <v>227</v>
      </c>
      <c r="D64" s="10" t="s">
        <v>155</v>
      </c>
      <c r="E64" s="40">
        <f>VLOOKUP(A64,'[1]FECHAMENTO MOTOQUEIRO'!A:D,2,0)</f>
        <v>24.348800000000001</v>
      </c>
    </row>
    <row r="65" spans="1:5" ht="15.6" x14ac:dyDescent="0.3">
      <c r="A65" s="50">
        <v>8405</v>
      </c>
      <c r="B65" s="42" t="s">
        <v>159</v>
      </c>
      <c r="C65" s="10" t="s">
        <v>228</v>
      </c>
      <c r="D65" s="10" t="s">
        <v>155</v>
      </c>
      <c r="E65" s="40">
        <f>VLOOKUP(A65,'[1]FECHAMENTO MOTOQUEIRO'!A:D,2,0)</f>
        <v>8.6112000000000002</v>
      </c>
    </row>
    <row r="66" spans="1:5" ht="15.6" x14ac:dyDescent="0.3">
      <c r="A66" s="50">
        <v>8406</v>
      </c>
      <c r="B66" s="42" t="s">
        <v>160</v>
      </c>
      <c r="C66" s="10"/>
      <c r="D66" s="10" t="s">
        <v>155</v>
      </c>
      <c r="E66" s="40">
        <f>VLOOKUP(A66,'[1]FECHAMENTO MOTOQUEIRO'!A:D,2,0)</f>
        <v>27.427199999999999</v>
      </c>
    </row>
    <row r="67" spans="1:5" ht="15.6" x14ac:dyDescent="0.3">
      <c r="A67" s="50">
        <v>8407</v>
      </c>
      <c r="B67" s="42" t="s">
        <v>161</v>
      </c>
      <c r="C67" s="10" t="s">
        <v>229</v>
      </c>
      <c r="D67" s="10" t="s">
        <v>155</v>
      </c>
      <c r="E67" s="40">
        <f>VLOOKUP(A67,'[1]FECHAMENTO MOTOQUEIRO'!A:D,2,0)</f>
        <v>0.628</v>
      </c>
    </row>
    <row r="68" spans="1:5" x14ac:dyDescent="0.3">
      <c r="A68" s="51"/>
      <c r="E68" s="2">
        <f>SUM(E2:E67)</f>
        <v>3484.1470000000013</v>
      </c>
    </row>
  </sheetData>
  <hyperlinks>
    <hyperlink ref="C7" r:id="rId1" xr:uid="{E6498913-53CC-4B4D-9D11-68F295CF936F}"/>
    <hyperlink ref="C31" r:id="rId2" xr:uid="{17E771DC-531E-40DD-88BD-653D9FE8AE28}"/>
    <hyperlink ref="C33" r:id="rId3" xr:uid="{245519AC-F910-419F-ABC4-33EAE7E17A97}"/>
    <hyperlink ref="C35" r:id="rId4" xr:uid="{04730FEB-859D-432B-AE7A-78D50D281C5B}"/>
  </hyperlinks>
  <pageMargins left="0.511811024" right="0.511811024" top="0.78740157499999996" bottom="0.78740157499999996" header="0.31496062000000002" footer="0.3149606200000000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7E3F1-2E39-41DC-B49B-16DFB030EE94}">
  <dimension ref="A1:L89"/>
  <sheetViews>
    <sheetView topLeftCell="D1" zoomScaleNormal="100" workbookViewId="0">
      <selection activeCell="H13" sqref="H13"/>
    </sheetView>
  </sheetViews>
  <sheetFormatPr defaultRowHeight="14.4" x14ac:dyDescent="0.3"/>
  <cols>
    <col min="1" max="1" width="42.88671875" bestFit="1" customWidth="1"/>
    <col min="2" max="2" width="25.5546875" style="4" bestFit="1" customWidth="1"/>
    <col min="3" max="3" width="49.21875" style="4" bestFit="1" customWidth="1"/>
    <col min="4" max="4" width="28.6640625" style="4" customWidth="1"/>
    <col min="5" max="5" width="17.44140625" style="4" bestFit="1" customWidth="1"/>
    <col min="6" max="6" width="12.44140625" style="4" customWidth="1"/>
    <col min="7" max="7" width="17.44140625" customWidth="1"/>
    <col min="8" max="8" width="19.109375" bestFit="1" customWidth="1"/>
    <col min="9" max="9" width="5.109375" customWidth="1"/>
    <col min="10" max="10" width="20.5546875" customWidth="1"/>
    <col min="11" max="11" width="20.77734375" customWidth="1"/>
  </cols>
  <sheetData>
    <row r="1" spans="1:11" ht="18" x14ac:dyDescent="0.3">
      <c r="A1" s="79" t="s">
        <v>636</v>
      </c>
      <c r="B1" s="79" t="s">
        <v>660</v>
      </c>
      <c r="C1" s="79" t="s">
        <v>542</v>
      </c>
      <c r="D1" s="79" t="s">
        <v>919</v>
      </c>
      <c r="E1" s="79" t="s">
        <v>634</v>
      </c>
      <c r="F1" s="79" t="s">
        <v>635</v>
      </c>
      <c r="G1" s="79" t="s">
        <v>42</v>
      </c>
      <c r="H1" s="79" t="s">
        <v>31</v>
      </c>
    </row>
    <row r="2" spans="1:11" ht="21" x14ac:dyDescent="0.3">
      <c r="A2" s="87" t="s">
        <v>712</v>
      </c>
      <c r="B2" s="267" t="s">
        <v>989</v>
      </c>
      <c r="C2" s="267" t="s">
        <v>713</v>
      </c>
      <c r="D2" s="315" t="s">
        <v>943</v>
      </c>
      <c r="E2" s="266">
        <v>45412</v>
      </c>
      <c r="F2" s="267">
        <v>1</v>
      </c>
      <c r="G2" s="83">
        <v>920.4</v>
      </c>
      <c r="H2" s="83">
        <f t="shared" ref="H2:H33" si="0">F2*G2</f>
        <v>920.4</v>
      </c>
      <c r="J2" s="273" t="s">
        <v>581</v>
      </c>
      <c r="K2" s="83">
        <f>SUM(K6:K18)</f>
        <v>492841.15</v>
      </c>
    </row>
    <row r="3" spans="1:11" ht="18.600000000000001" customHeight="1" x14ac:dyDescent="0.3">
      <c r="A3" s="87" t="s">
        <v>664</v>
      </c>
      <c r="B3" s="267" t="s">
        <v>654</v>
      </c>
      <c r="C3" s="267" t="s">
        <v>705</v>
      </c>
      <c r="D3" s="314" t="s">
        <v>949</v>
      </c>
      <c r="E3" s="266">
        <v>45412</v>
      </c>
      <c r="F3" s="267">
        <v>1</v>
      </c>
      <c r="G3" s="83">
        <v>700</v>
      </c>
      <c r="H3" s="83">
        <f t="shared" si="0"/>
        <v>700</v>
      </c>
    </row>
    <row r="4" spans="1:11" ht="18.600000000000001" customHeight="1" x14ac:dyDescent="0.3">
      <c r="A4" s="87" t="s">
        <v>664</v>
      </c>
      <c r="B4" s="267" t="s">
        <v>650</v>
      </c>
      <c r="C4" s="267" t="s">
        <v>705</v>
      </c>
      <c r="D4" s="314" t="s">
        <v>949</v>
      </c>
      <c r="E4" s="266">
        <v>45412</v>
      </c>
      <c r="F4" s="267">
        <v>1</v>
      </c>
      <c r="G4" s="83">
        <v>700</v>
      </c>
      <c r="H4" s="83">
        <f t="shared" si="0"/>
        <v>700</v>
      </c>
    </row>
    <row r="5" spans="1:11" ht="18.600000000000001" customHeight="1" x14ac:dyDescent="0.4">
      <c r="A5" s="87" t="s">
        <v>704</v>
      </c>
      <c r="B5" s="267" t="s">
        <v>654</v>
      </c>
      <c r="C5" s="267" t="s">
        <v>698</v>
      </c>
      <c r="D5" s="315" t="s">
        <v>949</v>
      </c>
      <c r="E5" s="266">
        <v>45412</v>
      </c>
      <c r="F5" s="267">
        <v>5</v>
      </c>
      <c r="G5" s="83">
        <v>910</v>
      </c>
      <c r="H5" s="83">
        <f t="shared" si="0"/>
        <v>4550</v>
      </c>
      <c r="J5" s="272" t="s">
        <v>662</v>
      </c>
      <c r="K5" s="272" t="s">
        <v>42</v>
      </c>
    </row>
    <row r="6" spans="1:11" ht="18.600000000000001" customHeight="1" x14ac:dyDescent="0.3">
      <c r="A6" s="87" t="s">
        <v>678</v>
      </c>
      <c r="B6" s="267" t="s">
        <v>650</v>
      </c>
      <c r="C6" s="267" t="s">
        <v>699</v>
      </c>
      <c r="D6" s="315" t="s">
        <v>949</v>
      </c>
      <c r="E6" s="266">
        <v>45412</v>
      </c>
      <c r="F6" s="267">
        <v>1</v>
      </c>
      <c r="G6" s="83">
        <v>2200</v>
      </c>
      <c r="H6" s="83">
        <f t="shared" si="0"/>
        <v>2200</v>
      </c>
      <c r="I6" s="2"/>
      <c r="J6" s="271" t="s">
        <v>654</v>
      </c>
      <c r="K6" s="274">
        <f t="shared" ref="K6:K18" si="1">SUMIF(B:B,J6,H:H)</f>
        <v>40633.855000000003</v>
      </c>
    </row>
    <row r="7" spans="1:11" ht="18.600000000000001" customHeight="1" x14ac:dyDescent="0.3">
      <c r="A7" s="87" t="s">
        <v>702</v>
      </c>
      <c r="B7" s="267" t="s">
        <v>650</v>
      </c>
      <c r="C7" s="267" t="s">
        <v>703</v>
      </c>
      <c r="D7" s="315" t="s">
        <v>950</v>
      </c>
      <c r="E7" s="266">
        <v>45412</v>
      </c>
      <c r="F7" s="267">
        <v>1</v>
      </c>
      <c r="G7" s="83">
        <v>170</v>
      </c>
      <c r="H7" s="83">
        <f t="shared" si="0"/>
        <v>170</v>
      </c>
      <c r="I7" s="2"/>
      <c r="J7" s="271" t="s">
        <v>650</v>
      </c>
      <c r="K7" s="274">
        <f t="shared" si="1"/>
        <v>15462.395</v>
      </c>
    </row>
    <row r="8" spans="1:11" ht="18.600000000000001" customHeight="1" x14ac:dyDescent="0.3">
      <c r="A8" s="87" t="s">
        <v>697</v>
      </c>
      <c r="B8" s="267" t="s">
        <v>654</v>
      </c>
      <c r="C8" s="267" t="s">
        <v>700</v>
      </c>
      <c r="D8" s="315" t="s">
        <v>948</v>
      </c>
      <c r="E8" s="266">
        <v>45412</v>
      </c>
      <c r="F8" s="267">
        <v>1</v>
      </c>
      <c r="G8" s="83">
        <v>900</v>
      </c>
      <c r="H8" s="83">
        <f t="shared" si="0"/>
        <v>900</v>
      </c>
      <c r="J8" s="271" t="s">
        <v>456</v>
      </c>
      <c r="K8" s="274">
        <f t="shared" si="1"/>
        <v>20000</v>
      </c>
    </row>
    <row r="9" spans="1:11" ht="18.600000000000001" customHeight="1" x14ac:dyDescent="0.3">
      <c r="A9" s="87" t="s">
        <v>706</v>
      </c>
      <c r="B9" s="267" t="s">
        <v>654</v>
      </c>
      <c r="C9" s="267" t="s">
        <v>707</v>
      </c>
      <c r="D9" s="315"/>
      <c r="E9" s="266">
        <v>45412</v>
      </c>
      <c r="F9" s="267">
        <v>4</v>
      </c>
      <c r="G9" s="83">
        <v>14.45</v>
      </c>
      <c r="H9" s="83">
        <f t="shared" si="0"/>
        <v>57.8</v>
      </c>
      <c r="I9" s="2"/>
      <c r="J9" s="271" t="s">
        <v>987</v>
      </c>
      <c r="K9" s="274">
        <f t="shared" si="1"/>
        <v>40000</v>
      </c>
    </row>
    <row r="10" spans="1:11" ht="18.600000000000001" customHeight="1" x14ac:dyDescent="0.3">
      <c r="A10" s="87" t="s">
        <v>706</v>
      </c>
      <c r="B10" s="267" t="s">
        <v>650</v>
      </c>
      <c r="C10" s="267" t="s">
        <v>707</v>
      </c>
      <c r="D10" s="315"/>
      <c r="E10" s="266">
        <v>45412</v>
      </c>
      <c r="F10" s="267">
        <v>4</v>
      </c>
      <c r="G10" s="83">
        <v>14.45</v>
      </c>
      <c r="H10" s="83">
        <f t="shared" si="0"/>
        <v>57.8</v>
      </c>
      <c r="J10" s="271" t="s">
        <v>436</v>
      </c>
      <c r="K10" s="274">
        <f t="shared" si="1"/>
        <v>6613.9400000000005</v>
      </c>
    </row>
    <row r="11" spans="1:11" ht="18.600000000000001" customHeight="1" x14ac:dyDescent="0.3">
      <c r="A11" s="87" t="s">
        <v>709</v>
      </c>
      <c r="B11" s="267" t="s">
        <v>654</v>
      </c>
      <c r="C11" s="267" t="s">
        <v>709</v>
      </c>
      <c r="D11" s="315" t="s">
        <v>946</v>
      </c>
      <c r="E11" s="266">
        <v>45412</v>
      </c>
      <c r="F11" s="267">
        <v>1</v>
      </c>
      <c r="G11" s="83">
        <v>693</v>
      </c>
      <c r="H11" s="83">
        <f t="shared" si="0"/>
        <v>693</v>
      </c>
      <c r="J11" s="271" t="s">
        <v>897</v>
      </c>
      <c r="K11" s="274">
        <f t="shared" si="1"/>
        <v>200000</v>
      </c>
    </row>
    <row r="12" spans="1:11" ht="18.600000000000001" customHeight="1" x14ac:dyDescent="0.3">
      <c r="A12" s="87" t="s">
        <v>710</v>
      </c>
      <c r="B12" s="267" t="s">
        <v>436</v>
      </c>
      <c r="C12" s="267" t="s">
        <v>711</v>
      </c>
      <c r="D12" s="315" t="s">
        <v>947</v>
      </c>
      <c r="E12" s="266">
        <v>45412</v>
      </c>
      <c r="F12" s="267">
        <v>1</v>
      </c>
      <c r="G12" s="83">
        <v>724.54</v>
      </c>
      <c r="H12" s="83">
        <f t="shared" si="0"/>
        <v>724.54</v>
      </c>
      <c r="J12" s="271" t="s">
        <v>641</v>
      </c>
      <c r="K12" s="274">
        <f t="shared" si="1"/>
        <v>7116.5599999999995</v>
      </c>
    </row>
    <row r="13" spans="1:11" ht="18.600000000000001" customHeight="1" x14ac:dyDescent="0.3">
      <c r="A13" s="87" t="s">
        <v>573</v>
      </c>
      <c r="B13" s="267" t="s">
        <v>987</v>
      </c>
      <c r="C13" s="267" t="s">
        <v>675</v>
      </c>
      <c r="D13" s="315" t="s">
        <v>944</v>
      </c>
      <c r="E13" s="266">
        <v>45412</v>
      </c>
      <c r="F13" s="267">
        <v>1</v>
      </c>
      <c r="G13" s="83">
        <v>10000</v>
      </c>
      <c r="H13" s="83">
        <f t="shared" si="0"/>
        <v>10000</v>
      </c>
      <c r="J13" s="271" t="s">
        <v>41</v>
      </c>
      <c r="K13" s="274">
        <f t="shared" si="1"/>
        <v>40000</v>
      </c>
    </row>
    <row r="14" spans="1:11" ht="18.600000000000001" customHeight="1" x14ac:dyDescent="0.3">
      <c r="A14" s="87" t="s">
        <v>712</v>
      </c>
      <c r="B14" s="267" t="s">
        <v>989</v>
      </c>
      <c r="C14" s="267" t="s">
        <v>713</v>
      </c>
      <c r="D14" s="315" t="s">
        <v>945</v>
      </c>
      <c r="E14" s="266">
        <v>45412</v>
      </c>
      <c r="F14" s="267">
        <v>1</v>
      </c>
      <c r="G14" s="83">
        <v>44894</v>
      </c>
      <c r="H14" s="83">
        <f t="shared" si="0"/>
        <v>44894</v>
      </c>
      <c r="J14" s="271" t="s">
        <v>680</v>
      </c>
      <c r="K14" s="291">
        <f t="shared" si="1"/>
        <v>15000</v>
      </c>
    </row>
    <row r="15" spans="1:11" ht="18.600000000000001" customHeight="1" x14ac:dyDescent="0.3">
      <c r="A15" s="87" t="s">
        <v>652</v>
      </c>
      <c r="B15" s="267" t="s">
        <v>990</v>
      </c>
      <c r="C15" s="267" t="s">
        <v>676</v>
      </c>
      <c r="D15" s="315" t="s">
        <v>942</v>
      </c>
      <c r="E15" s="266">
        <v>45412</v>
      </c>
      <c r="F15" s="267">
        <v>1</v>
      </c>
      <c r="G15" s="83">
        <v>100</v>
      </c>
      <c r="H15" s="83">
        <f t="shared" si="0"/>
        <v>100</v>
      </c>
      <c r="J15" s="271" t="s">
        <v>989</v>
      </c>
      <c r="K15" s="291">
        <f t="shared" si="1"/>
        <v>45814.400000000001</v>
      </c>
    </row>
    <row r="16" spans="1:11" ht="18.600000000000001" customHeight="1" x14ac:dyDescent="0.3">
      <c r="A16" s="87" t="s">
        <v>682</v>
      </c>
      <c r="B16" s="267" t="s">
        <v>654</v>
      </c>
      <c r="C16" s="267" t="s">
        <v>683</v>
      </c>
      <c r="D16" s="315" t="s">
        <v>958</v>
      </c>
      <c r="E16" s="266">
        <v>45407</v>
      </c>
      <c r="F16" s="267">
        <v>8</v>
      </c>
      <c r="G16" s="83">
        <v>5</v>
      </c>
      <c r="H16" s="83">
        <f t="shared" si="0"/>
        <v>40</v>
      </c>
      <c r="J16" s="271" t="s">
        <v>985</v>
      </c>
      <c r="K16" s="291">
        <f t="shared" si="1"/>
        <v>50000</v>
      </c>
    </row>
    <row r="17" spans="1:12" ht="18.600000000000001" customHeight="1" x14ac:dyDescent="0.3">
      <c r="A17" s="87" t="s">
        <v>657</v>
      </c>
      <c r="B17" s="267" t="s">
        <v>650</v>
      </c>
      <c r="C17" s="267" t="s">
        <v>685</v>
      </c>
      <c r="D17" s="315" t="s">
        <v>956</v>
      </c>
      <c r="E17" s="266">
        <v>45407</v>
      </c>
      <c r="F17" s="267">
        <v>1</v>
      </c>
      <c r="G17" s="83">
        <v>75</v>
      </c>
      <c r="H17" s="83">
        <f t="shared" si="0"/>
        <v>75</v>
      </c>
      <c r="J17" s="271" t="s">
        <v>986</v>
      </c>
      <c r="K17" s="291">
        <f t="shared" si="1"/>
        <v>12000</v>
      </c>
    </row>
    <row r="18" spans="1:12" ht="18.600000000000001" customHeight="1" x14ac:dyDescent="0.3">
      <c r="A18" s="87" t="s">
        <v>657</v>
      </c>
      <c r="B18" s="267" t="s">
        <v>654</v>
      </c>
      <c r="C18" s="267" t="s">
        <v>685</v>
      </c>
      <c r="D18" s="315" t="s">
        <v>956</v>
      </c>
      <c r="E18" s="266">
        <v>45407</v>
      </c>
      <c r="F18" s="267">
        <v>1</v>
      </c>
      <c r="G18" s="83">
        <v>75</v>
      </c>
      <c r="H18" s="83">
        <f t="shared" si="0"/>
        <v>75</v>
      </c>
      <c r="J18" s="271" t="s">
        <v>990</v>
      </c>
      <c r="K18" s="291">
        <f t="shared" si="1"/>
        <v>200</v>
      </c>
    </row>
    <row r="19" spans="1:12" ht="18.600000000000001" customHeight="1" x14ac:dyDescent="0.3">
      <c r="A19" s="87" t="s">
        <v>689</v>
      </c>
      <c r="B19" s="267" t="s">
        <v>650</v>
      </c>
      <c r="C19" s="267" t="s">
        <v>690</v>
      </c>
      <c r="D19" s="315" t="s">
        <v>954</v>
      </c>
      <c r="E19" s="266">
        <v>45407</v>
      </c>
      <c r="F19" s="267">
        <v>1</v>
      </c>
      <c r="G19" s="83">
        <v>254.9</v>
      </c>
      <c r="H19" s="83">
        <f t="shared" si="0"/>
        <v>254.9</v>
      </c>
    </row>
    <row r="20" spans="1:12" ht="18.600000000000001" customHeight="1" x14ac:dyDescent="0.3">
      <c r="A20" s="87" t="s">
        <v>691</v>
      </c>
      <c r="B20" s="267" t="s">
        <v>985</v>
      </c>
      <c r="C20" s="267" t="s">
        <v>692</v>
      </c>
      <c r="D20" s="315" t="s">
        <v>953</v>
      </c>
      <c r="E20" s="266">
        <v>45407</v>
      </c>
      <c r="F20" s="267">
        <v>1</v>
      </c>
      <c r="G20" s="83">
        <v>50000</v>
      </c>
      <c r="H20" s="83">
        <f t="shared" si="0"/>
        <v>50000</v>
      </c>
      <c r="J20" s="275" t="s">
        <v>686</v>
      </c>
      <c r="K20" s="5">
        <v>15000</v>
      </c>
      <c r="L20" s="277">
        <v>45436</v>
      </c>
    </row>
    <row r="21" spans="1:12" ht="18.600000000000001" customHeight="1" x14ac:dyDescent="0.3">
      <c r="A21" s="87" t="s">
        <v>693</v>
      </c>
      <c r="B21" s="267" t="s">
        <v>641</v>
      </c>
      <c r="C21" s="267" t="s">
        <v>694</v>
      </c>
      <c r="D21" s="315" t="s">
        <v>952</v>
      </c>
      <c r="E21" s="266">
        <v>45407</v>
      </c>
      <c r="F21" s="267">
        <v>1</v>
      </c>
      <c r="G21" s="83">
        <v>9.89</v>
      </c>
      <c r="H21" s="83">
        <f t="shared" si="0"/>
        <v>9.89</v>
      </c>
    </row>
    <row r="22" spans="1:12" ht="18.600000000000001" customHeight="1" x14ac:dyDescent="0.3">
      <c r="A22" s="87" t="s">
        <v>687</v>
      </c>
      <c r="B22" s="267" t="s">
        <v>654</v>
      </c>
      <c r="C22" s="267" t="s">
        <v>688</v>
      </c>
      <c r="D22" s="315" t="s">
        <v>955</v>
      </c>
      <c r="E22" s="266">
        <v>45407</v>
      </c>
      <c r="F22" s="267">
        <v>1</v>
      </c>
      <c r="G22" s="83">
        <v>3636.69</v>
      </c>
      <c r="H22" s="83">
        <f t="shared" si="0"/>
        <v>3636.69</v>
      </c>
    </row>
    <row r="23" spans="1:12" ht="18.600000000000001" customHeight="1" x14ac:dyDescent="0.3">
      <c r="A23" s="87" t="s">
        <v>680</v>
      </c>
      <c r="B23" s="267" t="s">
        <v>680</v>
      </c>
      <c r="C23" s="267" t="s">
        <v>681</v>
      </c>
      <c r="D23" s="315" t="s">
        <v>957</v>
      </c>
      <c r="E23" s="266">
        <v>45406</v>
      </c>
      <c r="F23" s="267">
        <v>1</v>
      </c>
      <c r="G23" s="83">
        <v>15000</v>
      </c>
      <c r="H23" s="83">
        <f t="shared" si="0"/>
        <v>15000</v>
      </c>
    </row>
    <row r="24" spans="1:12" ht="18.600000000000001" customHeight="1" x14ac:dyDescent="0.3">
      <c r="A24" s="87" t="s">
        <v>668</v>
      </c>
      <c r="B24" s="267" t="s">
        <v>641</v>
      </c>
      <c r="C24" s="267" t="s">
        <v>677</v>
      </c>
      <c r="D24" s="315" t="s">
        <v>959</v>
      </c>
      <c r="E24" s="266">
        <v>45405</v>
      </c>
      <c r="F24" s="267">
        <v>1</v>
      </c>
      <c r="G24" s="83">
        <v>278.67</v>
      </c>
      <c r="H24" s="83">
        <f t="shared" si="0"/>
        <v>278.67</v>
      </c>
    </row>
    <row r="25" spans="1:12" ht="18.600000000000001" customHeight="1" x14ac:dyDescent="0.3">
      <c r="A25" s="87" t="s">
        <v>678</v>
      </c>
      <c r="B25" s="267" t="s">
        <v>650</v>
      </c>
      <c r="C25" s="267" t="s">
        <v>679</v>
      </c>
      <c r="D25" s="315" t="s">
        <v>951</v>
      </c>
      <c r="E25" s="266">
        <v>45405</v>
      </c>
      <c r="F25" s="267">
        <v>1</v>
      </c>
      <c r="G25" s="83">
        <v>500</v>
      </c>
      <c r="H25" s="83">
        <f t="shared" si="0"/>
        <v>500</v>
      </c>
    </row>
    <row r="26" spans="1:12" ht="18.600000000000001" customHeight="1" x14ac:dyDescent="0.3">
      <c r="A26" s="87" t="s">
        <v>651</v>
      </c>
      <c r="B26" s="267" t="s">
        <v>650</v>
      </c>
      <c r="C26" s="267" t="s">
        <v>650</v>
      </c>
      <c r="D26" s="315" t="s">
        <v>963</v>
      </c>
      <c r="E26" s="266">
        <v>45404</v>
      </c>
      <c r="F26" s="267">
        <v>1</v>
      </c>
      <c r="G26" s="83">
        <v>1249</v>
      </c>
      <c r="H26" s="83">
        <f t="shared" si="0"/>
        <v>1249</v>
      </c>
    </row>
    <row r="27" spans="1:12" ht="18.600000000000001" customHeight="1" x14ac:dyDescent="0.3">
      <c r="A27" s="87" t="s">
        <v>651</v>
      </c>
      <c r="B27" s="267" t="s">
        <v>654</v>
      </c>
      <c r="C27" s="267" t="s">
        <v>654</v>
      </c>
      <c r="D27" s="315" t="s">
        <v>963</v>
      </c>
      <c r="E27" s="266">
        <v>45404</v>
      </c>
      <c r="F27" s="267">
        <v>1</v>
      </c>
      <c r="G27" s="83">
        <v>1249</v>
      </c>
      <c r="H27" s="83">
        <f t="shared" si="0"/>
        <v>1249</v>
      </c>
    </row>
    <row r="28" spans="1:12" ht="18.600000000000001" customHeight="1" x14ac:dyDescent="0.3">
      <c r="A28" s="87" t="s">
        <v>668</v>
      </c>
      <c r="B28" s="267" t="s">
        <v>641</v>
      </c>
      <c r="C28" s="267" t="s">
        <v>669</v>
      </c>
      <c r="D28" s="315"/>
      <c r="E28" s="266">
        <v>45404</v>
      </c>
      <c r="F28" s="267">
        <v>1</v>
      </c>
      <c r="G28" s="83">
        <v>360.5</v>
      </c>
      <c r="H28" s="83">
        <f t="shared" si="0"/>
        <v>360.5</v>
      </c>
    </row>
    <row r="29" spans="1:12" ht="18.600000000000001" customHeight="1" x14ac:dyDescent="0.3">
      <c r="A29" s="87" t="s">
        <v>670</v>
      </c>
      <c r="B29" s="267" t="s">
        <v>641</v>
      </c>
      <c r="C29" s="267" t="s">
        <v>673</v>
      </c>
      <c r="D29" s="315" t="s">
        <v>961</v>
      </c>
      <c r="E29" s="266">
        <v>45404</v>
      </c>
      <c r="F29" s="267">
        <v>1</v>
      </c>
      <c r="G29" s="83">
        <v>32</v>
      </c>
      <c r="H29" s="83">
        <f t="shared" si="0"/>
        <v>32</v>
      </c>
    </row>
    <row r="30" spans="1:12" ht="18.600000000000001" customHeight="1" x14ac:dyDescent="0.3">
      <c r="A30" s="87" t="s">
        <v>671</v>
      </c>
      <c r="B30" s="267" t="s">
        <v>641</v>
      </c>
      <c r="C30" s="267" t="s">
        <v>674</v>
      </c>
      <c r="D30" s="315" t="s">
        <v>962</v>
      </c>
      <c r="E30" s="266">
        <v>45404</v>
      </c>
      <c r="F30" s="267">
        <v>1</v>
      </c>
      <c r="G30" s="83">
        <v>6435.5</v>
      </c>
      <c r="H30" s="83">
        <f t="shared" si="0"/>
        <v>6435.5</v>
      </c>
    </row>
    <row r="31" spans="1:12" ht="18.600000000000001" customHeight="1" x14ac:dyDescent="0.3">
      <c r="A31" s="87" t="s">
        <v>573</v>
      </c>
      <c r="B31" s="267" t="s">
        <v>987</v>
      </c>
      <c r="C31" s="267" t="s">
        <v>676</v>
      </c>
      <c r="D31" s="315" t="s">
        <v>960</v>
      </c>
      <c r="E31" s="266">
        <v>45404</v>
      </c>
      <c r="F31" s="267">
        <v>1</v>
      </c>
      <c r="G31" s="83">
        <v>10000</v>
      </c>
      <c r="H31" s="83">
        <f t="shared" si="0"/>
        <v>10000</v>
      </c>
    </row>
    <row r="32" spans="1:12" ht="18.600000000000001" customHeight="1" x14ac:dyDescent="0.3">
      <c r="A32" s="87" t="s">
        <v>702</v>
      </c>
      <c r="B32" s="267" t="s">
        <v>654</v>
      </c>
      <c r="C32" s="267" t="s">
        <v>984</v>
      </c>
      <c r="D32" s="315" t="s">
        <v>966</v>
      </c>
      <c r="E32" s="266">
        <v>45404</v>
      </c>
      <c r="F32" s="267">
        <v>1</v>
      </c>
      <c r="G32" s="83">
        <v>250</v>
      </c>
      <c r="H32" s="83">
        <f t="shared" si="0"/>
        <v>250</v>
      </c>
    </row>
    <row r="33" spans="1:8" ht="18.600000000000001" customHeight="1" x14ac:dyDescent="0.3">
      <c r="A33" s="87" t="s">
        <v>664</v>
      </c>
      <c r="B33" s="267" t="s">
        <v>650</v>
      </c>
      <c r="C33" s="267" t="s">
        <v>650</v>
      </c>
      <c r="D33" s="315" t="s">
        <v>967</v>
      </c>
      <c r="E33" s="266">
        <v>45402</v>
      </c>
      <c r="F33" s="267">
        <v>1</v>
      </c>
      <c r="G33" s="83">
        <v>350</v>
      </c>
      <c r="H33" s="83">
        <f t="shared" si="0"/>
        <v>350</v>
      </c>
    </row>
    <row r="34" spans="1:8" ht="18.600000000000001" customHeight="1" x14ac:dyDescent="0.3">
      <c r="A34" s="87" t="s">
        <v>664</v>
      </c>
      <c r="B34" s="267" t="s">
        <v>654</v>
      </c>
      <c r="C34" s="267" t="s">
        <v>654</v>
      </c>
      <c r="D34" s="315" t="s">
        <v>967</v>
      </c>
      <c r="E34" s="266">
        <v>45402</v>
      </c>
      <c r="F34" s="267">
        <v>1</v>
      </c>
      <c r="G34" s="83">
        <v>350</v>
      </c>
      <c r="H34" s="83">
        <f t="shared" ref="H34:H65" si="2">F34*G34</f>
        <v>350</v>
      </c>
    </row>
    <row r="35" spans="1:8" ht="18.600000000000001" customHeight="1" x14ac:dyDescent="0.3">
      <c r="A35" s="87" t="s">
        <v>666</v>
      </c>
      <c r="B35" s="267" t="s">
        <v>650</v>
      </c>
      <c r="C35" s="267" t="s">
        <v>650</v>
      </c>
      <c r="D35" s="315" t="s">
        <v>964</v>
      </c>
      <c r="E35" s="266">
        <v>45402</v>
      </c>
      <c r="F35" s="267">
        <v>1</v>
      </c>
      <c r="G35" s="83">
        <v>120</v>
      </c>
      <c r="H35" s="83">
        <f t="shared" si="2"/>
        <v>120</v>
      </c>
    </row>
    <row r="36" spans="1:8" x14ac:dyDescent="0.3">
      <c r="A36" s="87" t="s">
        <v>666</v>
      </c>
      <c r="B36" s="267" t="s">
        <v>654</v>
      </c>
      <c r="C36" s="267" t="s">
        <v>654</v>
      </c>
      <c r="D36" s="315" t="s">
        <v>965</v>
      </c>
      <c r="E36" s="266">
        <v>45402</v>
      </c>
      <c r="F36" s="267">
        <v>1</v>
      </c>
      <c r="G36" s="83">
        <v>120</v>
      </c>
      <c r="H36" s="83">
        <f t="shared" si="2"/>
        <v>120</v>
      </c>
    </row>
    <row r="37" spans="1:8" ht="18.600000000000001" customHeight="1" x14ac:dyDescent="0.3">
      <c r="A37" s="87" t="s">
        <v>652</v>
      </c>
      <c r="B37" s="267" t="s">
        <v>990</v>
      </c>
      <c r="C37" s="267" t="s">
        <v>675</v>
      </c>
      <c r="D37" s="315" t="s">
        <v>970</v>
      </c>
      <c r="E37" s="266">
        <v>45399</v>
      </c>
      <c r="F37" s="267">
        <v>1</v>
      </c>
      <c r="G37" s="83">
        <v>100</v>
      </c>
      <c r="H37" s="83">
        <f t="shared" si="2"/>
        <v>100</v>
      </c>
    </row>
    <row r="38" spans="1:8" ht="18.600000000000001" customHeight="1" x14ac:dyDescent="0.3">
      <c r="A38" s="87" t="s">
        <v>653</v>
      </c>
      <c r="B38" s="267" t="s">
        <v>654</v>
      </c>
      <c r="C38" s="267" t="s">
        <v>654</v>
      </c>
      <c r="D38" s="315"/>
      <c r="E38" s="266">
        <v>45399</v>
      </c>
      <c r="F38" s="267">
        <v>1</v>
      </c>
      <c r="G38" s="83">
        <v>2760</v>
      </c>
      <c r="H38" s="83">
        <f t="shared" si="2"/>
        <v>2760</v>
      </c>
    </row>
    <row r="39" spans="1:8" ht="18.600000000000001" customHeight="1" x14ac:dyDescent="0.3">
      <c r="A39" s="87" t="s">
        <v>655</v>
      </c>
      <c r="B39" s="267" t="s">
        <v>650</v>
      </c>
      <c r="C39" s="267" t="s">
        <v>650</v>
      </c>
      <c r="D39" s="315"/>
      <c r="E39" s="266">
        <v>45399</v>
      </c>
      <c r="F39" s="267">
        <v>1</v>
      </c>
      <c r="G39" s="83">
        <v>1099</v>
      </c>
      <c r="H39" s="83">
        <f t="shared" si="2"/>
        <v>1099</v>
      </c>
    </row>
    <row r="40" spans="1:8" x14ac:dyDescent="0.3">
      <c r="A40" s="87" t="s">
        <v>655</v>
      </c>
      <c r="B40" s="267" t="s">
        <v>654</v>
      </c>
      <c r="C40" s="267" t="s">
        <v>654</v>
      </c>
      <c r="D40" s="315"/>
      <c r="E40" s="266">
        <v>45399</v>
      </c>
      <c r="F40" s="267">
        <v>1</v>
      </c>
      <c r="G40" s="83">
        <v>1099</v>
      </c>
      <c r="H40" s="83">
        <f t="shared" si="2"/>
        <v>1099</v>
      </c>
    </row>
    <row r="41" spans="1:8" x14ac:dyDescent="0.3">
      <c r="A41" s="87" t="s">
        <v>656</v>
      </c>
      <c r="B41" s="267" t="s">
        <v>650</v>
      </c>
      <c r="C41" s="267" t="s">
        <v>650</v>
      </c>
      <c r="D41" s="315"/>
      <c r="E41" s="266">
        <v>45399</v>
      </c>
      <c r="F41" s="267">
        <v>1</v>
      </c>
      <c r="G41" s="83">
        <v>115.4</v>
      </c>
      <c r="H41" s="83">
        <f t="shared" si="2"/>
        <v>115.4</v>
      </c>
    </row>
    <row r="42" spans="1:8" x14ac:dyDescent="0.3">
      <c r="A42" s="87" t="s">
        <v>656</v>
      </c>
      <c r="B42" s="267" t="s">
        <v>654</v>
      </c>
      <c r="C42" s="267" t="s">
        <v>654</v>
      </c>
      <c r="D42" s="315"/>
      <c r="E42" s="266">
        <v>45399</v>
      </c>
      <c r="F42" s="267">
        <v>1</v>
      </c>
      <c r="G42" s="83">
        <v>115.4</v>
      </c>
      <c r="H42" s="83">
        <f t="shared" si="2"/>
        <v>115.4</v>
      </c>
    </row>
    <row r="43" spans="1:8" x14ac:dyDescent="0.3">
      <c r="A43" s="87" t="s">
        <v>657</v>
      </c>
      <c r="B43" s="267" t="s">
        <v>650</v>
      </c>
      <c r="C43" s="267" t="s">
        <v>684</v>
      </c>
      <c r="D43" s="315"/>
      <c r="E43" s="266">
        <v>45399</v>
      </c>
      <c r="F43" s="267">
        <v>1</v>
      </c>
      <c r="G43" s="83">
        <v>60</v>
      </c>
      <c r="H43" s="83">
        <f t="shared" si="2"/>
        <v>60</v>
      </c>
    </row>
    <row r="44" spans="1:8" x14ac:dyDescent="0.3">
      <c r="A44" s="87" t="s">
        <v>657</v>
      </c>
      <c r="B44" s="267" t="s">
        <v>654</v>
      </c>
      <c r="C44" s="267" t="s">
        <v>684</v>
      </c>
      <c r="D44" s="315"/>
      <c r="E44" s="266">
        <v>45399</v>
      </c>
      <c r="F44" s="267">
        <v>1</v>
      </c>
      <c r="G44" s="83">
        <v>60</v>
      </c>
      <c r="H44" s="83">
        <f t="shared" si="2"/>
        <v>60</v>
      </c>
    </row>
    <row r="45" spans="1:8" x14ac:dyDescent="0.3">
      <c r="A45" s="87" t="s">
        <v>456</v>
      </c>
      <c r="B45" s="267" t="s">
        <v>456</v>
      </c>
      <c r="C45" s="267" t="s">
        <v>646</v>
      </c>
      <c r="D45" s="315" t="s">
        <v>968</v>
      </c>
      <c r="E45" s="266">
        <v>45399</v>
      </c>
      <c r="F45" s="267">
        <v>1</v>
      </c>
      <c r="G45" s="83">
        <v>10000</v>
      </c>
      <c r="H45" s="83">
        <f t="shared" si="2"/>
        <v>10000</v>
      </c>
    </row>
    <row r="46" spans="1:8" x14ac:dyDescent="0.3">
      <c r="A46" s="87" t="s">
        <v>658</v>
      </c>
      <c r="B46" s="267" t="s">
        <v>654</v>
      </c>
      <c r="C46" s="267" t="s">
        <v>654</v>
      </c>
      <c r="D46" s="315" t="s">
        <v>969</v>
      </c>
      <c r="E46" s="266">
        <v>45399</v>
      </c>
      <c r="F46" s="267">
        <v>3</v>
      </c>
      <c r="G46" s="83">
        <v>6800</v>
      </c>
      <c r="H46" s="83">
        <f t="shared" si="2"/>
        <v>20400</v>
      </c>
    </row>
    <row r="47" spans="1:8" x14ac:dyDescent="0.3">
      <c r="A47" s="87" t="s">
        <v>708</v>
      </c>
      <c r="B47" s="267" t="s">
        <v>650</v>
      </c>
      <c r="C47" s="267" t="s">
        <v>650</v>
      </c>
      <c r="D47" s="315"/>
      <c r="E47" s="266">
        <v>45399</v>
      </c>
      <c r="F47" s="267">
        <v>1</v>
      </c>
      <c r="G47" s="83">
        <v>6339.55</v>
      </c>
      <c r="H47" s="83">
        <f t="shared" si="2"/>
        <v>6339.55</v>
      </c>
    </row>
    <row r="48" spans="1:8" x14ac:dyDescent="0.3">
      <c r="A48" s="87" t="s">
        <v>648</v>
      </c>
      <c r="B48" s="267" t="s">
        <v>654</v>
      </c>
      <c r="C48" s="267" t="s">
        <v>648</v>
      </c>
      <c r="D48" s="315" t="s">
        <v>973</v>
      </c>
      <c r="E48" s="266">
        <v>45398</v>
      </c>
      <c r="F48" s="267">
        <v>1</v>
      </c>
      <c r="G48" s="83">
        <v>2549</v>
      </c>
      <c r="H48" s="83">
        <f t="shared" si="2"/>
        <v>2549</v>
      </c>
    </row>
    <row r="49" spans="1:8" x14ac:dyDescent="0.3">
      <c r="A49" s="87" t="s">
        <v>41</v>
      </c>
      <c r="B49" s="267" t="s">
        <v>41</v>
      </c>
      <c r="C49" s="267" t="s">
        <v>647</v>
      </c>
      <c r="D49" s="315" t="s">
        <v>971</v>
      </c>
      <c r="E49" s="266">
        <v>45398</v>
      </c>
      <c r="F49" s="267">
        <v>1</v>
      </c>
      <c r="G49" s="83">
        <v>40000</v>
      </c>
      <c r="H49" s="83">
        <f t="shared" si="2"/>
        <v>40000</v>
      </c>
    </row>
    <row r="50" spans="1:8" x14ac:dyDescent="0.3">
      <c r="A50" s="87" t="s">
        <v>649</v>
      </c>
      <c r="B50" s="267" t="s">
        <v>650</v>
      </c>
      <c r="C50" s="267" t="s">
        <v>650</v>
      </c>
      <c r="D50" s="315" t="s">
        <v>972</v>
      </c>
      <c r="E50" s="266">
        <v>45398</v>
      </c>
      <c r="F50" s="267">
        <v>1</v>
      </c>
      <c r="G50" s="83">
        <v>1159</v>
      </c>
      <c r="H50" s="83">
        <f t="shared" si="2"/>
        <v>1159</v>
      </c>
    </row>
    <row r="51" spans="1:8" x14ac:dyDescent="0.3">
      <c r="A51" s="87" t="s">
        <v>643</v>
      </c>
      <c r="B51" s="267" t="s">
        <v>897</v>
      </c>
      <c r="C51" s="267" t="s">
        <v>676</v>
      </c>
      <c r="D51" s="315" t="s">
        <v>977</v>
      </c>
      <c r="E51" s="266">
        <v>45397</v>
      </c>
      <c r="F51" s="267">
        <v>1</v>
      </c>
      <c r="G51" s="83">
        <v>25000</v>
      </c>
      <c r="H51" s="83">
        <f t="shared" si="2"/>
        <v>25000</v>
      </c>
    </row>
    <row r="52" spans="1:8" x14ac:dyDescent="0.3">
      <c r="A52" s="87" t="s">
        <v>644</v>
      </c>
      <c r="B52" s="267" t="s">
        <v>897</v>
      </c>
      <c r="C52" s="267" t="s">
        <v>676</v>
      </c>
      <c r="D52" s="315" t="s">
        <v>976</v>
      </c>
      <c r="E52" s="266">
        <v>45397</v>
      </c>
      <c r="F52" s="267">
        <v>1</v>
      </c>
      <c r="G52" s="83">
        <v>25000</v>
      </c>
      <c r="H52" s="83">
        <f t="shared" si="2"/>
        <v>25000</v>
      </c>
    </row>
    <row r="53" spans="1:8" x14ac:dyDescent="0.3">
      <c r="A53" s="87" t="s">
        <v>645</v>
      </c>
      <c r="B53" s="267" t="s">
        <v>897</v>
      </c>
      <c r="C53" s="267" t="s">
        <v>676</v>
      </c>
      <c r="D53" s="315" t="s">
        <v>975</v>
      </c>
      <c r="E53" s="266">
        <v>45397</v>
      </c>
      <c r="F53" s="267">
        <v>1</v>
      </c>
      <c r="G53" s="83">
        <v>25000</v>
      </c>
      <c r="H53" s="83">
        <f t="shared" si="2"/>
        <v>25000</v>
      </c>
    </row>
    <row r="54" spans="1:8" x14ac:dyDescent="0.3">
      <c r="A54" s="87" t="s">
        <v>573</v>
      </c>
      <c r="B54" s="267" t="s">
        <v>987</v>
      </c>
      <c r="C54" s="267" t="s">
        <v>675</v>
      </c>
      <c r="D54" s="315" t="s">
        <v>974</v>
      </c>
      <c r="E54" s="266">
        <v>45397</v>
      </c>
      <c r="F54" s="267">
        <v>1</v>
      </c>
      <c r="G54" s="83">
        <v>10000</v>
      </c>
      <c r="H54" s="83">
        <f t="shared" si="2"/>
        <v>10000</v>
      </c>
    </row>
    <row r="55" spans="1:8" x14ac:dyDescent="0.3">
      <c r="A55" s="87" t="s">
        <v>639</v>
      </c>
      <c r="B55" s="267" t="s">
        <v>650</v>
      </c>
      <c r="C55" s="267" t="s">
        <v>650</v>
      </c>
      <c r="D55" s="315"/>
      <c r="E55" s="266">
        <v>45395</v>
      </c>
      <c r="F55" s="267">
        <v>1</v>
      </c>
      <c r="G55" s="83">
        <v>24.9</v>
      </c>
      <c r="H55" s="83">
        <f t="shared" si="2"/>
        <v>24.9</v>
      </c>
    </row>
    <row r="56" spans="1:8" x14ac:dyDescent="0.3">
      <c r="A56" s="87" t="s">
        <v>639</v>
      </c>
      <c r="B56" s="267" t="s">
        <v>654</v>
      </c>
      <c r="C56" s="267" t="s">
        <v>654</v>
      </c>
      <c r="D56" s="315"/>
      <c r="E56" s="266">
        <v>45395</v>
      </c>
      <c r="F56" s="267">
        <v>1</v>
      </c>
      <c r="G56" s="83">
        <v>24.9</v>
      </c>
      <c r="H56" s="83">
        <f t="shared" si="2"/>
        <v>24.9</v>
      </c>
    </row>
    <row r="57" spans="1:8" x14ac:dyDescent="0.3">
      <c r="A57" s="87" t="s">
        <v>575</v>
      </c>
      <c r="B57" s="267" t="s">
        <v>650</v>
      </c>
      <c r="C57" s="267" t="s">
        <v>663</v>
      </c>
      <c r="D57" s="315"/>
      <c r="E57" s="266">
        <v>45394</v>
      </c>
      <c r="F57" s="267">
        <v>5</v>
      </c>
      <c r="G57" s="83">
        <v>10</v>
      </c>
      <c r="H57" s="83">
        <f t="shared" si="2"/>
        <v>50</v>
      </c>
    </row>
    <row r="58" spans="1:8" x14ac:dyDescent="0.3">
      <c r="A58" s="87" t="s">
        <v>632</v>
      </c>
      <c r="B58" s="267" t="s">
        <v>650</v>
      </c>
      <c r="C58" s="267" t="s">
        <v>650</v>
      </c>
      <c r="D58" s="315"/>
      <c r="E58" s="266">
        <v>45394</v>
      </c>
      <c r="F58" s="267">
        <v>2</v>
      </c>
      <c r="G58" s="83">
        <v>69.900000000000006</v>
      </c>
      <c r="H58" s="83">
        <f t="shared" si="2"/>
        <v>139.80000000000001</v>
      </c>
    </row>
    <row r="59" spans="1:8" x14ac:dyDescent="0.3">
      <c r="A59" s="87" t="s">
        <v>632</v>
      </c>
      <c r="B59" s="267" t="s">
        <v>654</v>
      </c>
      <c r="C59" s="267" t="s">
        <v>654</v>
      </c>
      <c r="D59" s="315"/>
      <c r="E59" s="266">
        <v>45394</v>
      </c>
      <c r="F59" s="267">
        <v>2</v>
      </c>
      <c r="G59" s="83">
        <v>69.900000000000006</v>
      </c>
      <c r="H59" s="83">
        <f t="shared" si="2"/>
        <v>139.80000000000001</v>
      </c>
    </row>
    <row r="60" spans="1:8" x14ac:dyDescent="0.3">
      <c r="A60" s="87" t="s">
        <v>659</v>
      </c>
      <c r="B60" s="267" t="s">
        <v>650</v>
      </c>
      <c r="C60" s="267" t="s">
        <v>650</v>
      </c>
      <c r="D60" s="315"/>
      <c r="E60" s="266">
        <v>45394</v>
      </c>
      <c r="F60" s="267">
        <v>1</v>
      </c>
      <c r="G60" s="83">
        <v>488.54499999999996</v>
      </c>
      <c r="H60" s="83">
        <f t="shared" si="2"/>
        <v>488.54499999999996</v>
      </c>
    </row>
    <row r="61" spans="1:8" x14ac:dyDescent="0.3">
      <c r="A61" s="87" t="s">
        <v>659</v>
      </c>
      <c r="B61" s="267" t="s">
        <v>654</v>
      </c>
      <c r="C61" s="267" t="s">
        <v>654</v>
      </c>
      <c r="D61" s="315"/>
      <c r="E61" s="266">
        <v>45394</v>
      </c>
      <c r="F61" s="267">
        <v>1</v>
      </c>
      <c r="G61" s="83">
        <v>488.54499999999996</v>
      </c>
      <c r="H61" s="83">
        <f t="shared" si="2"/>
        <v>488.54499999999996</v>
      </c>
    </row>
    <row r="62" spans="1:8" x14ac:dyDescent="0.3">
      <c r="A62" s="87" t="s">
        <v>637</v>
      </c>
      <c r="B62" s="267" t="s">
        <v>650</v>
      </c>
      <c r="C62" s="267" t="s">
        <v>650</v>
      </c>
      <c r="D62" s="315"/>
      <c r="E62" s="266">
        <v>45394</v>
      </c>
      <c r="F62" s="267">
        <v>4</v>
      </c>
      <c r="G62" s="83">
        <v>59.9</v>
      </c>
      <c r="H62" s="83">
        <f t="shared" si="2"/>
        <v>239.6</v>
      </c>
    </row>
    <row r="63" spans="1:8" x14ac:dyDescent="0.3">
      <c r="A63" s="87" t="s">
        <v>637</v>
      </c>
      <c r="B63" s="267" t="s">
        <v>654</v>
      </c>
      <c r="C63" s="267" t="s">
        <v>654</v>
      </c>
      <c r="D63" s="315"/>
      <c r="E63" s="266">
        <v>45394</v>
      </c>
      <c r="F63" s="267">
        <v>2</v>
      </c>
      <c r="G63" s="83">
        <v>59.9</v>
      </c>
      <c r="H63" s="83">
        <f t="shared" si="2"/>
        <v>119.8</v>
      </c>
    </row>
    <row r="64" spans="1:8" x14ac:dyDescent="0.3">
      <c r="A64" s="87" t="s">
        <v>638</v>
      </c>
      <c r="B64" s="267" t="s">
        <v>650</v>
      </c>
      <c r="C64" s="267" t="s">
        <v>650</v>
      </c>
      <c r="D64" s="315"/>
      <c r="E64" s="266">
        <v>45394</v>
      </c>
      <c r="F64" s="267">
        <v>1</v>
      </c>
      <c r="G64" s="83">
        <v>69.900000000000006</v>
      </c>
      <c r="H64" s="83">
        <f t="shared" si="2"/>
        <v>69.900000000000006</v>
      </c>
    </row>
    <row r="65" spans="1:8" x14ac:dyDescent="0.3">
      <c r="A65" s="87" t="s">
        <v>638</v>
      </c>
      <c r="B65" s="267" t="s">
        <v>654</v>
      </c>
      <c r="C65" s="267" t="s">
        <v>654</v>
      </c>
      <c r="D65" s="315"/>
      <c r="E65" s="266">
        <v>45394</v>
      </c>
      <c r="F65" s="267">
        <v>1</v>
      </c>
      <c r="G65" s="83">
        <v>69.900000000000006</v>
      </c>
      <c r="H65" s="83">
        <f t="shared" si="2"/>
        <v>69.900000000000006</v>
      </c>
    </row>
    <row r="66" spans="1:8" x14ac:dyDescent="0.3">
      <c r="A66" s="87" t="s">
        <v>988</v>
      </c>
      <c r="B66" s="267" t="s">
        <v>986</v>
      </c>
      <c r="C66" s="267" t="s">
        <v>1007</v>
      </c>
      <c r="D66" s="315" t="s">
        <v>978</v>
      </c>
      <c r="E66" s="266">
        <v>45394</v>
      </c>
      <c r="F66" s="267">
        <v>1</v>
      </c>
      <c r="G66" s="83">
        <v>4000</v>
      </c>
      <c r="H66" s="83">
        <f t="shared" ref="H66:H74" si="3">F66*G66</f>
        <v>4000</v>
      </c>
    </row>
    <row r="67" spans="1:8" x14ac:dyDescent="0.3">
      <c r="A67" s="87" t="s">
        <v>988</v>
      </c>
      <c r="B67" s="267" t="s">
        <v>986</v>
      </c>
      <c r="C67" s="267" t="s">
        <v>1007</v>
      </c>
      <c r="D67" s="315" t="s">
        <v>979</v>
      </c>
      <c r="E67" s="266">
        <v>45394</v>
      </c>
      <c r="F67" s="267">
        <v>1</v>
      </c>
      <c r="G67" s="83">
        <v>4000</v>
      </c>
      <c r="H67" s="83">
        <f t="shared" si="3"/>
        <v>4000</v>
      </c>
    </row>
    <row r="68" spans="1:8" x14ac:dyDescent="0.3">
      <c r="A68" s="87" t="s">
        <v>642</v>
      </c>
      <c r="B68" s="267" t="s">
        <v>654</v>
      </c>
      <c r="C68" s="267" t="s">
        <v>654</v>
      </c>
      <c r="D68" s="315"/>
      <c r="E68" s="266">
        <v>45394</v>
      </c>
      <c r="F68" s="267">
        <v>1</v>
      </c>
      <c r="G68" s="83">
        <v>16.02</v>
      </c>
      <c r="H68" s="83">
        <f t="shared" si="3"/>
        <v>16.02</v>
      </c>
    </row>
    <row r="69" spans="1:8" x14ac:dyDescent="0.3">
      <c r="A69" s="87" t="s">
        <v>575</v>
      </c>
      <c r="B69" s="267" t="s">
        <v>654</v>
      </c>
      <c r="C69" s="267" t="s">
        <v>665</v>
      </c>
      <c r="D69" s="315"/>
      <c r="E69" s="266">
        <v>45394</v>
      </c>
      <c r="F69" s="267">
        <v>17</v>
      </c>
      <c r="G69" s="83">
        <v>10</v>
      </c>
      <c r="H69" s="83">
        <f t="shared" si="3"/>
        <v>170</v>
      </c>
    </row>
    <row r="70" spans="1:8" x14ac:dyDescent="0.3">
      <c r="A70" s="87" t="s">
        <v>701</v>
      </c>
      <c r="B70" s="267" t="s">
        <v>436</v>
      </c>
      <c r="C70" s="267" t="s">
        <v>675</v>
      </c>
      <c r="D70" s="315" t="s">
        <v>982</v>
      </c>
      <c r="E70" s="266">
        <v>45392</v>
      </c>
      <c r="F70" s="267">
        <v>1</v>
      </c>
      <c r="G70" s="83">
        <v>3001.84</v>
      </c>
      <c r="H70" s="83">
        <f t="shared" si="3"/>
        <v>3001.84</v>
      </c>
    </row>
    <row r="71" spans="1:8" x14ac:dyDescent="0.3">
      <c r="A71" s="87" t="s">
        <v>573</v>
      </c>
      <c r="B71" s="267" t="s">
        <v>987</v>
      </c>
      <c r="C71" s="267" t="s">
        <v>675</v>
      </c>
      <c r="D71" s="315" t="s">
        <v>983</v>
      </c>
      <c r="E71" s="266">
        <v>45391</v>
      </c>
      <c r="F71" s="267">
        <v>1</v>
      </c>
      <c r="G71" s="83">
        <v>10000</v>
      </c>
      <c r="H71" s="83">
        <f t="shared" si="3"/>
        <v>10000</v>
      </c>
    </row>
    <row r="72" spans="1:8" x14ac:dyDescent="0.3">
      <c r="A72" s="87" t="s">
        <v>988</v>
      </c>
      <c r="B72" s="267" t="s">
        <v>986</v>
      </c>
      <c r="C72" s="267" t="s">
        <v>1007</v>
      </c>
      <c r="D72" s="315" t="s">
        <v>981</v>
      </c>
      <c r="E72" s="266">
        <v>45390</v>
      </c>
      <c r="F72" s="267">
        <v>1</v>
      </c>
      <c r="G72" s="83">
        <v>4000</v>
      </c>
      <c r="H72" s="83">
        <f t="shared" si="3"/>
        <v>4000</v>
      </c>
    </row>
    <row r="73" spans="1:8" x14ac:dyDescent="0.3">
      <c r="A73" s="87" t="s">
        <v>436</v>
      </c>
      <c r="B73" s="267" t="s">
        <v>436</v>
      </c>
      <c r="C73" s="267" t="s">
        <v>916</v>
      </c>
      <c r="D73" s="315"/>
      <c r="E73" s="266">
        <v>45387</v>
      </c>
      <c r="F73" s="267">
        <v>1</v>
      </c>
      <c r="G73" s="83">
        <v>2887.56</v>
      </c>
      <c r="H73" s="83">
        <f t="shared" si="3"/>
        <v>2887.56</v>
      </c>
    </row>
    <row r="74" spans="1:8" x14ac:dyDescent="0.3">
      <c r="A74" s="87" t="s">
        <v>456</v>
      </c>
      <c r="B74" s="267" t="s">
        <v>456</v>
      </c>
      <c r="C74" s="267" t="s">
        <v>646</v>
      </c>
      <c r="D74" s="315" t="s">
        <v>980</v>
      </c>
      <c r="E74" s="266">
        <v>45384</v>
      </c>
      <c r="F74" s="267">
        <v>1</v>
      </c>
      <c r="G74" s="83">
        <v>10000</v>
      </c>
      <c r="H74" s="83">
        <f t="shared" si="3"/>
        <v>10000</v>
      </c>
    </row>
    <row r="75" spans="1:8" ht="32.4" customHeight="1" x14ac:dyDescent="0.3">
      <c r="A75" s="87" t="s">
        <v>672</v>
      </c>
      <c r="B75" s="267" t="s">
        <v>897</v>
      </c>
      <c r="C75" s="270" t="s">
        <v>667</v>
      </c>
      <c r="D75" s="351" t="s">
        <v>1279</v>
      </c>
      <c r="E75" s="266">
        <v>45402</v>
      </c>
      <c r="F75" s="267">
        <v>1</v>
      </c>
      <c r="G75" s="83">
        <v>75000</v>
      </c>
      <c r="H75" s="83">
        <f t="shared" ref="H75:H76" si="4">F75*G75</f>
        <v>75000</v>
      </c>
    </row>
    <row r="76" spans="1:8" ht="23.4" customHeight="1" x14ac:dyDescent="0.3">
      <c r="A76" s="87" t="s">
        <v>672</v>
      </c>
      <c r="B76" s="267" t="s">
        <v>897</v>
      </c>
      <c r="C76" s="270" t="s">
        <v>667</v>
      </c>
      <c r="D76" s="351" t="s">
        <v>1278</v>
      </c>
      <c r="E76" s="266">
        <v>45404</v>
      </c>
      <c r="F76" s="267">
        <v>1</v>
      </c>
      <c r="G76" s="83">
        <v>50000</v>
      </c>
      <c r="H76" s="83">
        <f t="shared" si="4"/>
        <v>50000</v>
      </c>
    </row>
    <row r="77" spans="1:8" x14ac:dyDescent="0.3">
      <c r="A77" s="3"/>
      <c r="B77" s="17"/>
      <c r="C77" s="267"/>
      <c r="D77" s="315"/>
      <c r="E77" s="276"/>
      <c r="F77" s="17"/>
      <c r="G77" s="74"/>
      <c r="H77" s="83"/>
    </row>
    <row r="78" spans="1:8" x14ac:dyDescent="0.3">
      <c r="A78" s="3"/>
      <c r="B78" s="17"/>
      <c r="C78" s="267"/>
      <c r="D78" s="267"/>
      <c r="E78" s="276"/>
      <c r="F78" s="17"/>
      <c r="G78" s="74"/>
      <c r="H78" s="83"/>
    </row>
    <row r="79" spans="1:8" x14ac:dyDescent="0.3">
      <c r="A79" s="3"/>
      <c r="B79" s="17"/>
      <c r="C79" s="267"/>
      <c r="D79" s="267"/>
      <c r="E79" s="276"/>
      <c r="F79" s="17"/>
      <c r="G79" s="74"/>
      <c r="H79" s="83"/>
    </row>
    <row r="80" spans="1:8" x14ac:dyDescent="0.3">
      <c r="A80" s="3"/>
      <c r="B80" s="17"/>
      <c r="C80" s="267"/>
      <c r="D80" s="267"/>
      <c r="E80" s="276"/>
      <c r="F80" s="17"/>
      <c r="G80" s="74"/>
      <c r="H80" s="83"/>
    </row>
    <row r="81" spans="1:8" x14ac:dyDescent="0.3">
      <c r="A81" s="3"/>
      <c r="B81" s="17"/>
      <c r="C81" s="267"/>
      <c r="D81" s="267"/>
      <c r="E81" s="276"/>
      <c r="F81" s="17"/>
      <c r="G81" s="74"/>
      <c r="H81" s="83"/>
    </row>
    <row r="82" spans="1:8" x14ac:dyDescent="0.3">
      <c r="A82" s="3"/>
      <c r="B82" s="17"/>
      <c r="C82" s="267"/>
      <c r="D82" s="267"/>
      <c r="E82" s="276"/>
      <c r="F82" s="17"/>
      <c r="G82" s="74"/>
      <c r="H82" s="83"/>
    </row>
    <row r="83" spans="1:8" x14ac:dyDescent="0.3">
      <c r="A83" s="87"/>
      <c r="B83" s="267"/>
      <c r="C83" s="267"/>
      <c r="D83" s="267"/>
      <c r="E83" s="266"/>
      <c r="F83" s="267"/>
      <c r="G83" s="83"/>
      <c r="H83" s="83"/>
    </row>
    <row r="84" spans="1:8" x14ac:dyDescent="0.3">
      <c r="A84" s="87"/>
      <c r="B84" s="267"/>
      <c r="C84" s="267"/>
      <c r="D84" s="267"/>
      <c r="E84" s="266"/>
      <c r="F84" s="267"/>
      <c r="G84" s="83"/>
      <c r="H84" s="83"/>
    </row>
    <row r="86" spans="1:8" x14ac:dyDescent="0.3">
      <c r="D86" s="310"/>
      <c r="E86" s="313"/>
      <c r="G86" s="5"/>
    </row>
    <row r="87" spans="1:8" x14ac:dyDescent="0.3">
      <c r="D87" s="311"/>
      <c r="E87" s="313"/>
      <c r="G87" s="5"/>
    </row>
    <row r="88" spans="1:8" x14ac:dyDescent="0.3">
      <c r="E88" s="313"/>
      <c r="G88" s="5"/>
    </row>
    <row r="89" spans="1:8" x14ac:dyDescent="0.3">
      <c r="D89" s="310"/>
      <c r="E89" s="313"/>
      <c r="G89" s="5"/>
    </row>
  </sheetData>
  <autoFilter ref="A1:H84" xr:uid="{1407E3F1-2E39-41DC-B49B-16DFB030EE94}"/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1E740-3486-41F0-860D-23C5F2A9E333}">
  <dimension ref="A1:J31"/>
  <sheetViews>
    <sheetView topLeftCell="B1" workbookViewId="0">
      <selection activeCell="C20" sqref="C20"/>
    </sheetView>
  </sheetViews>
  <sheetFormatPr defaultRowHeight="14.4" x14ac:dyDescent="0.3"/>
  <cols>
    <col min="1" max="1" width="42.88671875" bestFit="1" customWidth="1"/>
    <col min="2" max="2" width="26.44140625" style="4" customWidth="1"/>
    <col min="3" max="3" width="37.44140625" style="4" customWidth="1"/>
    <col min="4" max="5" width="17.44140625" style="4" bestFit="1" customWidth="1"/>
    <col min="6" max="6" width="17.44140625" customWidth="1"/>
    <col min="7" max="7" width="19.109375" bestFit="1" customWidth="1"/>
    <col min="8" max="8" width="6" customWidth="1"/>
    <col min="9" max="9" width="18.33203125" bestFit="1" customWidth="1"/>
    <col min="10" max="10" width="14" bestFit="1" customWidth="1"/>
  </cols>
  <sheetData>
    <row r="1" spans="1:10" ht="18" x14ac:dyDescent="0.3">
      <c r="A1" s="79" t="s">
        <v>636</v>
      </c>
      <c r="B1" s="79" t="s">
        <v>640</v>
      </c>
      <c r="C1" s="79" t="s">
        <v>542</v>
      </c>
      <c r="D1" s="79" t="s">
        <v>634</v>
      </c>
      <c r="E1" s="79" t="s">
        <v>635</v>
      </c>
      <c r="F1" s="79" t="s">
        <v>42</v>
      </c>
      <c r="G1" s="79" t="s">
        <v>31</v>
      </c>
      <c r="I1" s="79" t="s">
        <v>647</v>
      </c>
      <c r="J1" s="74">
        <v>150000</v>
      </c>
    </row>
    <row r="2" spans="1:10" ht="18" x14ac:dyDescent="0.3">
      <c r="A2" s="87" t="s">
        <v>672</v>
      </c>
      <c r="B2" s="267" t="s">
        <v>897</v>
      </c>
      <c r="C2" s="270" t="s">
        <v>667</v>
      </c>
      <c r="D2" s="266">
        <v>45402</v>
      </c>
      <c r="E2" s="267">
        <v>1</v>
      </c>
      <c r="F2" s="83">
        <v>75000</v>
      </c>
      <c r="G2" s="83">
        <f t="shared" ref="G2:G30" si="0">E2*F2</f>
        <v>75000</v>
      </c>
      <c r="I2" s="79" t="s">
        <v>581</v>
      </c>
      <c r="J2" s="78">
        <f>G31</f>
        <v>150000</v>
      </c>
    </row>
    <row r="3" spans="1:10" ht="18" x14ac:dyDescent="0.3">
      <c r="A3" s="87" t="s">
        <v>672</v>
      </c>
      <c r="B3" s="267" t="s">
        <v>897</v>
      </c>
      <c r="C3" s="270" t="s">
        <v>667</v>
      </c>
      <c r="D3" s="266">
        <v>45404</v>
      </c>
      <c r="E3" s="267">
        <v>1</v>
      </c>
      <c r="F3" s="83">
        <v>50000</v>
      </c>
      <c r="G3" s="83">
        <f t="shared" si="0"/>
        <v>50000</v>
      </c>
      <c r="I3" s="79" t="s">
        <v>579</v>
      </c>
      <c r="J3" s="89">
        <f>J1-J2</f>
        <v>0</v>
      </c>
    </row>
    <row r="4" spans="1:10" x14ac:dyDescent="0.3">
      <c r="A4" s="87" t="s">
        <v>991</v>
      </c>
      <c r="B4" s="267" t="s">
        <v>991</v>
      </c>
      <c r="C4" s="267" t="s">
        <v>1079</v>
      </c>
      <c r="D4" s="266">
        <v>45441</v>
      </c>
      <c r="E4" s="267">
        <v>1</v>
      </c>
      <c r="F4" s="83">
        <v>25000</v>
      </c>
      <c r="G4" s="83">
        <f t="shared" si="0"/>
        <v>25000</v>
      </c>
    </row>
    <row r="5" spans="1:10" ht="21" x14ac:dyDescent="0.4">
      <c r="A5" s="87"/>
      <c r="B5" s="267"/>
      <c r="C5" s="267"/>
      <c r="D5" s="266"/>
      <c r="E5" s="267"/>
      <c r="F5" s="83"/>
      <c r="G5" s="83">
        <f t="shared" si="0"/>
        <v>0</v>
      </c>
      <c r="I5" s="272" t="s">
        <v>662</v>
      </c>
      <c r="J5" s="272" t="s">
        <v>42</v>
      </c>
    </row>
    <row r="6" spans="1:10" x14ac:dyDescent="0.3">
      <c r="A6" s="87"/>
      <c r="B6" s="267"/>
      <c r="C6" s="267"/>
      <c r="D6" s="266"/>
      <c r="E6" s="267"/>
      <c r="F6" s="83"/>
      <c r="G6" s="83">
        <f t="shared" si="0"/>
        <v>0</v>
      </c>
      <c r="H6" s="2"/>
      <c r="I6" s="271" t="s">
        <v>897</v>
      </c>
      <c r="J6" s="274">
        <f t="shared" ref="J6" si="1">SUMIF(B:B,I6,G:G)</f>
        <v>125000</v>
      </c>
    </row>
    <row r="7" spans="1:10" x14ac:dyDescent="0.3">
      <c r="A7" s="87"/>
      <c r="B7" s="267"/>
      <c r="C7" s="267"/>
      <c r="D7" s="266"/>
      <c r="E7" s="267"/>
      <c r="F7" s="83"/>
      <c r="G7" s="83">
        <f t="shared" si="0"/>
        <v>0</v>
      </c>
      <c r="I7" s="271" t="s">
        <v>661</v>
      </c>
      <c r="J7" s="274">
        <f t="shared" ref="J7:J9" si="2">SUMIF(B:B,I7,G:G)</f>
        <v>0</v>
      </c>
    </row>
    <row r="8" spans="1:10" x14ac:dyDescent="0.3">
      <c r="A8" s="87"/>
      <c r="B8" s="267"/>
      <c r="C8" s="267"/>
      <c r="D8" s="266"/>
      <c r="E8" s="17"/>
      <c r="F8" s="74"/>
      <c r="G8" s="83">
        <f t="shared" si="0"/>
        <v>0</v>
      </c>
      <c r="I8" s="271" t="s">
        <v>991</v>
      </c>
      <c r="J8" s="274">
        <f t="shared" si="2"/>
        <v>25000</v>
      </c>
    </row>
    <row r="9" spans="1:10" x14ac:dyDescent="0.3">
      <c r="A9" s="87"/>
      <c r="B9" s="267"/>
      <c r="C9" s="267"/>
      <c r="D9" s="266"/>
      <c r="E9" s="17"/>
      <c r="F9" s="74"/>
      <c r="G9" s="83">
        <f t="shared" si="0"/>
        <v>0</v>
      </c>
      <c r="I9" s="271"/>
      <c r="J9" s="274">
        <f t="shared" si="2"/>
        <v>0</v>
      </c>
    </row>
    <row r="10" spans="1:10" x14ac:dyDescent="0.3">
      <c r="A10" s="87"/>
      <c r="B10" s="267"/>
      <c r="C10" s="267"/>
      <c r="D10" s="266"/>
      <c r="E10" s="267"/>
      <c r="F10" s="83"/>
      <c r="G10" s="83">
        <f t="shared" si="0"/>
        <v>0</v>
      </c>
      <c r="I10" s="271"/>
      <c r="J10" s="274"/>
    </row>
    <row r="11" spans="1:10" x14ac:dyDescent="0.3">
      <c r="A11" s="87"/>
      <c r="B11" s="267"/>
      <c r="C11" s="267"/>
      <c r="D11" s="266"/>
      <c r="E11" s="267"/>
      <c r="F11" s="83"/>
      <c r="G11" s="83">
        <f t="shared" si="0"/>
        <v>0</v>
      </c>
      <c r="I11" s="271"/>
      <c r="J11" s="274"/>
    </row>
    <row r="12" spans="1:10" x14ac:dyDescent="0.3">
      <c r="A12" s="87"/>
      <c r="B12" s="267"/>
      <c r="C12" s="267"/>
      <c r="D12" s="266"/>
      <c r="E12" s="267"/>
      <c r="F12" s="83"/>
      <c r="G12" s="83">
        <f t="shared" si="0"/>
        <v>0</v>
      </c>
      <c r="I12" s="271"/>
      <c r="J12" s="274"/>
    </row>
    <row r="13" spans="1:10" x14ac:dyDescent="0.3">
      <c r="A13" s="87"/>
      <c r="B13" s="267"/>
      <c r="C13" s="267"/>
      <c r="D13" s="266"/>
      <c r="E13" s="267"/>
      <c r="F13" s="83"/>
      <c r="G13" s="83">
        <f t="shared" si="0"/>
        <v>0</v>
      </c>
    </row>
    <row r="14" spans="1:10" x14ac:dyDescent="0.3">
      <c r="A14" s="87"/>
      <c r="B14" s="267"/>
      <c r="C14" s="267"/>
      <c r="D14" s="266"/>
      <c r="E14" s="267"/>
      <c r="F14" s="83"/>
      <c r="G14" s="83">
        <f t="shared" si="0"/>
        <v>0</v>
      </c>
    </row>
    <row r="15" spans="1:10" x14ac:dyDescent="0.3">
      <c r="A15" s="87"/>
      <c r="B15" s="267"/>
      <c r="C15" s="267"/>
      <c r="D15" s="266"/>
      <c r="E15" s="267"/>
      <c r="F15" s="83"/>
      <c r="G15" s="83">
        <f t="shared" si="0"/>
        <v>0</v>
      </c>
      <c r="I15" s="582" t="s">
        <v>1481</v>
      </c>
      <c r="J15" s="74">
        <v>25</v>
      </c>
    </row>
    <row r="16" spans="1:10" x14ac:dyDescent="0.3">
      <c r="A16" s="87"/>
      <c r="B16" s="267"/>
      <c r="C16" s="267"/>
      <c r="D16" s="266"/>
      <c r="E16" s="267"/>
      <c r="F16" s="83"/>
      <c r="G16" s="83">
        <f t="shared" si="0"/>
        <v>0</v>
      </c>
      <c r="I16" s="582"/>
      <c r="J16" s="74">
        <v>100</v>
      </c>
    </row>
    <row r="17" spans="1:10" x14ac:dyDescent="0.3">
      <c r="A17" s="87"/>
      <c r="B17" s="267"/>
      <c r="C17" s="267"/>
      <c r="D17" s="266"/>
      <c r="E17" s="267"/>
      <c r="F17" s="83"/>
      <c r="G17" s="83">
        <f t="shared" si="0"/>
        <v>0</v>
      </c>
      <c r="I17" s="582"/>
      <c r="J17" s="74">
        <v>125</v>
      </c>
    </row>
    <row r="18" spans="1:10" x14ac:dyDescent="0.3">
      <c r="A18" s="87"/>
      <c r="B18" s="267"/>
      <c r="C18" s="267"/>
      <c r="D18" s="266"/>
      <c r="E18" s="267"/>
      <c r="F18" s="83"/>
      <c r="G18" s="83">
        <f t="shared" si="0"/>
        <v>0</v>
      </c>
      <c r="I18" s="582"/>
      <c r="J18" s="74">
        <v>125</v>
      </c>
    </row>
    <row r="19" spans="1:10" x14ac:dyDescent="0.3">
      <c r="A19" s="87"/>
      <c r="B19" s="267"/>
      <c r="C19" s="267"/>
      <c r="D19" s="266"/>
      <c r="E19" s="267"/>
      <c r="F19" s="83"/>
      <c r="G19" s="83">
        <f t="shared" si="0"/>
        <v>0</v>
      </c>
      <c r="I19" s="343" t="s">
        <v>31</v>
      </c>
      <c r="J19" s="332">
        <f>SUM(J15:J18)</f>
        <v>375</v>
      </c>
    </row>
    <row r="20" spans="1:10" x14ac:dyDescent="0.3">
      <c r="A20" s="87"/>
      <c r="B20" s="267"/>
      <c r="C20" s="267"/>
      <c r="D20" s="266"/>
      <c r="E20" s="267"/>
      <c r="F20" s="83"/>
      <c r="G20" s="83">
        <f t="shared" si="0"/>
        <v>0</v>
      </c>
    </row>
    <row r="21" spans="1:10" x14ac:dyDescent="0.3">
      <c r="A21" s="87"/>
      <c r="B21" s="267"/>
      <c r="C21" s="267"/>
      <c r="D21" s="266"/>
      <c r="E21" s="267"/>
      <c r="F21" s="83"/>
      <c r="G21" s="83">
        <f t="shared" si="0"/>
        <v>0</v>
      </c>
    </row>
    <row r="22" spans="1:10" x14ac:dyDescent="0.3">
      <c r="A22" s="87"/>
      <c r="B22" s="267"/>
      <c r="C22" s="267"/>
      <c r="D22" s="266"/>
      <c r="E22" s="267"/>
      <c r="F22" s="83"/>
      <c r="G22" s="83">
        <f t="shared" si="0"/>
        <v>0</v>
      </c>
    </row>
    <row r="23" spans="1:10" x14ac:dyDescent="0.3">
      <c r="A23" s="87"/>
      <c r="B23" s="267"/>
      <c r="C23" s="267"/>
      <c r="D23" s="266"/>
      <c r="E23" s="267"/>
      <c r="F23" s="83"/>
      <c r="G23" s="83">
        <f t="shared" si="0"/>
        <v>0</v>
      </c>
    </row>
    <row r="24" spans="1:10" x14ac:dyDescent="0.3">
      <c r="A24" s="87"/>
      <c r="B24" s="267"/>
      <c r="C24" s="267"/>
      <c r="D24" s="266"/>
      <c r="E24" s="267"/>
      <c r="F24" s="83"/>
      <c r="G24" s="83">
        <f t="shared" si="0"/>
        <v>0</v>
      </c>
    </row>
    <row r="25" spans="1:10" x14ac:dyDescent="0.3">
      <c r="A25" s="87"/>
      <c r="B25" s="267"/>
      <c r="C25" s="267"/>
      <c r="D25" s="266"/>
      <c r="E25" s="267"/>
      <c r="F25" s="83"/>
      <c r="G25" s="83">
        <f t="shared" si="0"/>
        <v>0</v>
      </c>
    </row>
    <row r="26" spans="1:10" x14ac:dyDescent="0.3">
      <c r="A26" s="87"/>
      <c r="B26" s="267"/>
      <c r="C26" s="267"/>
      <c r="D26" s="267"/>
      <c r="E26" s="267"/>
      <c r="F26" s="83"/>
      <c r="G26" s="83">
        <f t="shared" si="0"/>
        <v>0</v>
      </c>
    </row>
    <row r="27" spans="1:10" x14ac:dyDescent="0.3">
      <c r="A27" s="87"/>
      <c r="B27" s="267"/>
      <c r="C27" s="267"/>
      <c r="D27" s="267"/>
      <c r="E27" s="267"/>
      <c r="F27" s="83"/>
      <c r="G27" s="83">
        <f t="shared" si="0"/>
        <v>0</v>
      </c>
    </row>
    <row r="28" spans="1:10" x14ac:dyDescent="0.3">
      <c r="A28" s="87"/>
      <c r="B28" s="267"/>
      <c r="C28" s="267"/>
      <c r="D28" s="267"/>
      <c r="E28" s="267"/>
      <c r="F28" s="83"/>
      <c r="G28" s="83">
        <f t="shared" si="0"/>
        <v>0</v>
      </c>
    </row>
    <row r="29" spans="1:10" x14ac:dyDescent="0.3">
      <c r="A29" s="87"/>
      <c r="B29" s="267"/>
      <c r="C29" s="267"/>
      <c r="D29" s="267"/>
      <c r="E29" s="267"/>
      <c r="F29" s="83"/>
      <c r="G29" s="83">
        <f t="shared" si="0"/>
        <v>0</v>
      </c>
    </row>
    <row r="30" spans="1:10" x14ac:dyDescent="0.3">
      <c r="A30" s="87"/>
      <c r="B30" s="267"/>
      <c r="C30" s="267"/>
      <c r="D30" s="267"/>
      <c r="E30" s="267"/>
      <c r="F30" s="83"/>
      <c r="G30" s="83">
        <f t="shared" si="0"/>
        <v>0</v>
      </c>
    </row>
    <row r="31" spans="1:10" ht="18" x14ac:dyDescent="0.35">
      <c r="A31" s="69"/>
      <c r="B31" s="1"/>
      <c r="C31" s="1"/>
      <c r="G31" s="269">
        <f>SUM(G2:G30)</f>
        <v>150000</v>
      </c>
    </row>
  </sheetData>
  <autoFilter ref="A1:G31" xr:uid="{1407E3F1-2E39-41DC-B49B-16DFB030EE94}">
    <sortState xmlns:xlrd2="http://schemas.microsoft.com/office/spreadsheetml/2017/richdata2" ref="A2:G31">
      <sortCondition ref="D1:D31"/>
    </sortState>
  </autoFilter>
  <mergeCells count="1">
    <mergeCell ref="I15:I18"/>
  </mergeCells>
  <phoneticPr fontId="54" type="noConversion"/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8F933-D170-423F-8CE8-ECDFFACBE034}">
  <dimension ref="A1:L85"/>
  <sheetViews>
    <sheetView topLeftCell="A28" zoomScale="90" zoomScaleNormal="90" workbookViewId="0">
      <selection activeCell="K22" sqref="K22"/>
    </sheetView>
  </sheetViews>
  <sheetFormatPr defaultRowHeight="14.4" x14ac:dyDescent="0.3"/>
  <cols>
    <col min="2" max="2" width="34.21875" bestFit="1" customWidth="1"/>
    <col min="3" max="3" width="26.44140625" style="4" bestFit="1" customWidth="1"/>
    <col min="4" max="4" width="78.6640625" style="4" bestFit="1" customWidth="1"/>
    <col min="5" max="5" width="57.21875" style="4" bestFit="1" customWidth="1"/>
    <col min="6" max="6" width="12.109375" style="4" bestFit="1" customWidth="1"/>
    <col min="7" max="7" width="10.5546875" style="4" bestFit="1" customWidth="1"/>
    <col min="8" max="9" width="13.77734375" bestFit="1" customWidth="1"/>
    <col min="10" max="10" width="12.109375" style="218" customWidth="1"/>
    <col min="11" max="11" width="23.33203125" bestFit="1" customWidth="1"/>
    <col min="12" max="12" width="20.77734375" customWidth="1"/>
  </cols>
  <sheetData>
    <row r="1" spans="1:12" x14ac:dyDescent="0.3">
      <c r="E1" s="312" t="s">
        <v>940</v>
      </c>
    </row>
    <row r="2" spans="1:12" ht="18" x14ac:dyDescent="0.3">
      <c r="A2" s="79" t="s">
        <v>1089</v>
      </c>
      <c r="B2" s="79" t="s">
        <v>636</v>
      </c>
      <c r="C2" s="79" t="s">
        <v>660</v>
      </c>
      <c r="D2" s="79" t="s">
        <v>542</v>
      </c>
      <c r="E2" s="79" t="s">
        <v>919</v>
      </c>
      <c r="F2" s="79" t="s">
        <v>634</v>
      </c>
      <c r="G2" s="79" t="s">
        <v>635</v>
      </c>
      <c r="H2" s="79" t="s">
        <v>42</v>
      </c>
      <c r="I2" s="79" t="s">
        <v>31</v>
      </c>
    </row>
    <row r="3" spans="1:12" ht="21" x14ac:dyDescent="0.3">
      <c r="A3" s="3" t="s">
        <v>1090</v>
      </c>
      <c r="B3" s="87" t="s">
        <v>659</v>
      </c>
      <c r="C3" s="267" t="s">
        <v>650</v>
      </c>
      <c r="D3" s="267" t="s">
        <v>714</v>
      </c>
      <c r="E3" s="267"/>
      <c r="F3" s="266">
        <v>45415</v>
      </c>
      <c r="G3" s="267">
        <v>1</v>
      </c>
      <c r="H3" s="83">
        <v>687.08</v>
      </c>
      <c r="I3" s="83">
        <f t="shared" ref="I3:I46" si="0">G3*H3</f>
        <v>687.08</v>
      </c>
      <c r="K3" s="273" t="s">
        <v>581</v>
      </c>
      <c r="L3" s="83">
        <f>SUM(L7:L28)</f>
        <v>556908.12</v>
      </c>
    </row>
    <row r="4" spans="1:12" ht="18.600000000000001" customHeight="1" x14ac:dyDescent="0.3">
      <c r="A4" s="3" t="s">
        <v>1090</v>
      </c>
      <c r="B4" s="87" t="s">
        <v>715</v>
      </c>
      <c r="C4" s="267" t="s">
        <v>436</v>
      </c>
      <c r="D4" s="267" t="s">
        <v>675</v>
      </c>
      <c r="E4" s="271" t="s">
        <v>921</v>
      </c>
      <c r="F4" s="266">
        <v>45415</v>
      </c>
      <c r="G4" s="267">
        <v>1</v>
      </c>
      <c r="H4" s="83">
        <v>10100</v>
      </c>
      <c r="I4" s="83">
        <f t="shared" si="0"/>
        <v>10100</v>
      </c>
    </row>
    <row r="5" spans="1:12" ht="18.600000000000001" customHeight="1" x14ac:dyDescent="0.3">
      <c r="A5" s="3" t="s">
        <v>1090</v>
      </c>
      <c r="B5" s="87" t="s">
        <v>716</v>
      </c>
      <c r="C5" s="267" t="s">
        <v>436</v>
      </c>
      <c r="D5" s="267" t="s">
        <v>675</v>
      </c>
      <c r="E5" s="271" t="s">
        <v>920</v>
      </c>
      <c r="F5" s="266">
        <v>45415</v>
      </c>
      <c r="G5" s="267">
        <v>1</v>
      </c>
      <c r="H5" s="83">
        <v>200</v>
      </c>
      <c r="I5" s="83">
        <f t="shared" si="0"/>
        <v>200</v>
      </c>
    </row>
    <row r="6" spans="1:12" ht="18.600000000000001" customHeight="1" x14ac:dyDescent="0.4">
      <c r="A6" s="3" t="s">
        <v>1090</v>
      </c>
      <c r="B6" s="87" t="s">
        <v>716</v>
      </c>
      <c r="C6" s="267" t="s">
        <v>436</v>
      </c>
      <c r="D6" s="267" t="s">
        <v>675</v>
      </c>
      <c r="E6" s="271" t="s">
        <v>920</v>
      </c>
      <c r="F6" s="266">
        <v>45415</v>
      </c>
      <c r="G6" s="267">
        <v>1</v>
      </c>
      <c r="H6" s="83">
        <v>99.5</v>
      </c>
      <c r="I6" s="83">
        <f t="shared" si="0"/>
        <v>99.5</v>
      </c>
      <c r="K6" s="272" t="s">
        <v>662</v>
      </c>
      <c r="L6" s="272" t="s">
        <v>42</v>
      </c>
    </row>
    <row r="7" spans="1:12" ht="18.600000000000001" customHeight="1" x14ac:dyDescent="0.3">
      <c r="A7" s="3" t="s">
        <v>1090</v>
      </c>
      <c r="B7" s="87" t="s">
        <v>680</v>
      </c>
      <c r="C7" s="267" t="s">
        <v>680</v>
      </c>
      <c r="D7" s="267" t="s">
        <v>941</v>
      </c>
      <c r="E7" s="271" t="s">
        <v>922</v>
      </c>
      <c r="F7" s="266">
        <v>45415</v>
      </c>
      <c r="G7" s="267">
        <v>1</v>
      </c>
      <c r="H7" s="83">
        <v>15000</v>
      </c>
      <c r="I7" s="83">
        <f t="shared" si="0"/>
        <v>15000</v>
      </c>
      <c r="J7" s="330"/>
      <c r="K7" s="271" t="s">
        <v>654</v>
      </c>
      <c r="L7" s="274">
        <f t="shared" ref="L7:L23" si="1">SUMIF(C:C,K7,I:I)</f>
        <v>35523.100000000013</v>
      </c>
    </row>
    <row r="8" spans="1:12" ht="18.600000000000001" customHeight="1" x14ac:dyDescent="0.3">
      <c r="A8" s="3" t="s">
        <v>1090</v>
      </c>
      <c r="B8" s="87" t="s">
        <v>719</v>
      </c>
      <c r="C8" s="267" t="s">
        <v>654</v>
      </c>
      <c r="D8" s="267" t="s">
        <v>720</v>
      </c>
      <c r="E8" s="271" t="s">
        <v>923</v>
      </c>
      <c r="F8" s="266">
        <v>45418</v>
      </c>
      <c r="G8" s="267">
        <v>1</v>
      </c>
      <c r="H8" s="83">
        <v>125</v>
      </c>
      <c r="I8" s="83">
        <f t="shared" si="0"/>
        <v>125</v>
      </c>
      <c r="J8" s="330"/>
      <c r="K8" s="271" t="s">
        <v>650</v>
      </c>
      <c r="L8" s="274">
        <f t="shared" si="1"/>
        <v>3479.98</v>
      </c>
    </row>
    <row r="9" spans="1:12" ht="18.600000000000001" customHeight="1" x14ac:dyDescent="0.3">
      <c r="A9" s="3" t="s">
        <v>1090</v>
      </c>
      <c r="B9" s="87" t="s">
        <v>721</v>
      </c>
      <c r="C9" s="267" t="s">
        <v>650</v>
      </c>
      <c r="D9" s="267" t="s">
        <v>722</v>
      </c>
      <c r="E9" s="271" t="s">
        <v>925</v>
      </c>
      <c r="F9" s="266">
        <v>45419</v>
      </c>
      <c r="G9" s="267">
        <v>1</v>
      </c>
      <c r="H9" s="83">
        <v>24</v>
      </c>
      <c r="I9" s="83">
        <f t="shared" ref="I9:I18" si="2">G9*H9</f>
        <v>24</v>
      </c>
      <c r="K9" s="271" t="s">
        <v>456</v>
      </c>
      <c r="L9" s="274">
        <f t="shared" si="1"/>
        <v>0</v>
      </c>
    </row>
    <row r="10" spans="1:12" ht="18.600000000000001" customHeight="1" x14ac:dyDescent="0.3">
      <c r="A10" s="3" t="s">
        <v>1090</v>
      </c>
      <c r="B10" s="87" t="s">
        <v>723</v>
      </c>
      <c r="C10" s="267" t="s">
        <v>436</v>
      </c>
      <c r="D10" s="267" t="s">
        <v>724</v>
      </c>
      <c r="E10" s="271" t="s">
        <v>924</v>
      </c>
      <c r="F10" s="266">
        <v>45419</v>
      </c>
      <c r="G10" s="267">
        <v>1</v>
      </c>
      <c r="H10" s="83">
        <v>35</v>
      </c>
      <c r="I10" s="83">
        <f t="shared" si="2"/>
        <v>35</v>
      </c>
      <c r="J10" s="330"/>
      <c r="K10" s="271" t="s">
        <v>987</v>
      </c>
      <c r="L10" s="274">
        <f t="shared" si="1"/>
        <v>40000</v>
      </c>
    </row>
    <row r="11" spans="1:12" ht="18.600000000000001" customHeight="1" x14ac:dyDescent="0.3">
      <c r="A11" s="3" t="s">
        <v>1090</v>
      </c>
      <c r="B11" s="87" t="s">
        <v>894</v>
      </c>
      <c r="C11" s="267" t="s">
        <v>654</v>
      </c>
      <c r="D11" s="267" t="s">
        <v>895</v>
      </c>
      <c r="E11" s="271" t="s">
        <v>929</v>
      </c>
      <c r="F11" s="266">
        <v>45419</v>
      </c>
      <c r="G11" s="267">
        <v>1</v>
      </c>
      <c r="H11" s="83">
        <v>525</v>
      </c>
      <c r="I11" s="83">
        <f t="shared" si="2"/>
        <v>525</v>
      </c>
      <c r="K11" s="271" t="s">
        <v>436</v>
      </c>
      <c r="L11" s="274">
        <f t="shared" si="1"/>
        <v>18856.620000000003</v>
      </c>
    </row>
    <row r="12" spans="1:12" ht="18.600000000000001" customHeight="1" x14ac:dyDescent="0.3">
      <c r="A12" s="3" t="s">
        <v>1090</v>
      </c>
      <c r="B12" s="87" t="s">
        <v>898</v>
      </c>
      <c r="C12" s="267" t="s">
        <v>641</v>
      </c>
      <c r="D12" s="267" t="s">
        <v>899</v>
      </c>
      <c r="E12" s="271" t="s">
        <v>926</v>
      </c>
      <c r="F12" s="266">
        <v>45420</v>
      </c>
      <c r="G12" s="267">
        <v>1</v>
      </c>
      <c r="H12" s="83">
        <v>5000</v>
      </c>
      <c r="I12" s="83">
        <f t="shared" si="2"/>
        <v>5000</v>
      </c>
      <c r="K12" s="271" t="s">
        <v>897</v>
      </c>
      <c r="L12" s="274">
        <f t="shared" si="1"/>
        <v>0</v>
      </c>
    </row>
    <row r="13" spans="1:12" ht="18.600000000000001" customHeight="1" x14ac:dyDescent="0.3">
      <c r="A13" s="3" t="s">
        <v>1090</v>
      </c>
      <c r="B13" s="87" t="s">
        <v>436</v>
      </c>
      <c r="C13" s="267" t="s">
        <v>436</v>
      </c>
      <c r="D13" s="267" t="s">
        <v>914</v>
      </c>
      <c r="E13" s="271" t="s">
        <v>928</v>
      </c>
      <c r="F13" s="266">
        <v>45420</v>
      </c>
      <c r="G13" s="267">
        <v>1</v>
      </c>
      <c r="H13" s="83">
        <v>1700.19</v>
      </c>
      <c r="I13" s="83">
        <f t="shared" si="2"/>
        <v>1700.19</v>
      </c>
      <c r="K13" s="271" t="s">
        <v>641</v>
      </c>
      <c r="L13" s="274">
        <f t="shared" si="1"/>
        <v>10000</v>
      </c>
    </row>
    <row r="14" spans="1:12" x14ac:dyDescent="0.3">
      <c r="A14" s="3" t="s">
        <v>1090</v>
      </c>
      <c r="B14" s="87" t="s">
        <v>436</v>
      </c>
      <c r="C14" s="267" t="s">
        <v>436</v>
      </c>
      <c r="D14" s="267" t="s">
        <v>915</v>
      </c>
      <c r="E14" s="271" t="s">
        <v>927</v>
      </c>
      <c r="F14" s="266">
        <v>45420</v>
      </c>
      <c r="G14" s="267">
        <v>1</v>
      </c>
      <c r="H14" s="83">
        <v>530</v>
      </c>
      <c r="I14" s="83">
        <f t="shared" si="2"/>
        <v>530</v>
      </c>
      <c r="K14" s="271" t="s">
        <v>41</v>
      </c>
      <c r="L14" s="274">
        <f t="shared" si="1"/>
        <v>41600</v>
      </c>
    </row>
    <row r="15" spans="1:12" ht="18.600000000000001" customHeight="1" x14ac:dyDescent="0.3">
      <c r="A15" s="3" t="s">
        <v>1090</v>
      </c>
      <c r="B15" s="87" t="s">
        <v>573</v>
      </c>
      <c r="C15" s="267" t="s">
        <v>987</v>
      </c>
      <c r="D15" s="267" t="s">
        <v>675</v>
      </c>
      <c r="E15" s="271" t="s">
        <v>930</v>
      </c>
      <c r="F15" s="266">
        <v>45420</v>
      </c>
      <c r="G15" s="267">
        <v>1</v>
      </c>
      <c r="H15" s="83">
        <v>10000</v>
      </c>
      <c r="I15" s="83">
        <f t="shared" si="2"/>
        <v>10000</v>
      </c>
      <c r="K15" s="271" t="s">
        <v>680</v>
      </c>
      <c r="L15" s="291">
        <f t="shared" si="1"/>
        <v>15000</v>
      </c>
    </row>
    <row r="16" spans="1:12" ht="18.600000000000001" customHeight="1" x14ac:dyDescent="0.3">
      <c r="A16" s="3" t="s">
        <v>1090</v>
      </c>
      <c r="B16" s="87" t="s">
        <v>702</v>
      </c>
      <c r="C16" s="267" t="s">
        <v>654</v>
      </c>
      <c r="D16" s="267" t="s">
        <v>917</v>
      </c>
      <c r="E16" s="271" t="s">
        <v>931</v>
      </c>
      <c r="F16" s="266">
        <v>45420</v>
      </c>
      <c r="G16" s="267">
        <v>1</v>
      </c>
      <c r="H16" s="83">
        <v>370</v>
      </c>
      <c r="I16" s="83">
        <f t="shared" si="2"/>
        <v>370</v>
      </c>
      <c r="K16" s="271" t="s">
        <v>989</v>
      </c>
      <c r="L16" s="291">
        <f t="shared" si="1"/>
        <v>47009.05</v>
      </c>
    </row>
    <row r="17" spans="1:12" ht="18.600000000000001" customHeight="1" x14ac:dyDescent="0.3">
      <c r="A17" s="3" t="s">
        <v>1090</v>
      </c>
      <c r="B17" s="87" t="s">
        <v>695</v>
      </c>
      <c r="C17" s="267" t="s">
        <v>654</v>
      </c>
      <c r="D17" s="267" t="s">
        <v>696</v>
      </c>
      <c r="E17" s="271" t="s">
        <v>932</v>
      </c>
      <c r="F17" s="266">
        <v>45421</v>
      </c>
      <c r="G17" s="267">
        <v>1</v>
      </c>
      <c r="H17" s="83">
        <v>984.74</v>
      </c>
      <c r="I17" s="83">
        <f t="shared" ref="I17" si="3">G17*H17</f>
        <v>984.74</v>
      </c>
      <c r="K17" s="271" t="s">
        <v>985</v>
      </c>
      <c r="L17" s="291">
        <f t="shared" si="1"/>
        <v>58538.400000000001</v>
      </c>
    </row>
    <row r="18" spans="1:12" ht="18.600000000000001" customHeight="1" x14ac:dyDescent="0.3">
      <c r="A18" s="3" t="s">
        <v>1090</v>
      </c>
      <c r="B18" s="87" t="s">
        <v>680</v>
      </c>
      <c r="C18" s="267" t="s">
        <v>654</v>
      </c>
      <c r="D18" s="267" t="s">
        <v>681</v>
      </c>
      <c r="E18" s="271" t="s">
        <v>933</v>
      </c>
      <c r="F18" s="266">
        <v>45422</v>
      </c>
      <c r="G18" s="267">
        <v>1</v>
      </c>
      <c r="H18" s="83">
        <v>1226</v>
      </c>
      <c r="I18" s="83">
        <f t="shared" si="2"/>
        <v>1226</v>
      </c>
      <c r="K18" s="271" t="s">
        <v>986</v>
      </c>
      <c r="L18" s="291">
        <f t="shared" si="1"/>
        <v>10000</v>
      </c>
    </row>
    <row r="19" spans="1:12" ht="18.600000000000001" customHeight="1" x14ac:dyDescent="0.3">
      <c r="A19" s="3" t="s">
        <v>1090</v>
      </c>
      <c r="B19" s="87" t="s">
        <v>680</v>
      </c>
      <c r="C19" s="267" t="s">
        <v>654</v>
      </c>
      <c r="D19" s="267" t="s">
        <v>681</v>
      </c>
      <c r="E19" s="271" t="s">
        <v>934</v>
      </c>
      <c r="F19" s="266">
        <v>45422</v>
      </c>
      <c r="G19" s="267">
        <v>1</v>
      </c>
      <c r="H19" s="83">
        <v>1164.7</v>
      </c>
      <c r="I19" s="83">
        <f t="shared" si="0"/>
        <v>1164.7</v>
      </c>
      <c r="K19" s="271" t="s">
        <v>990</v>
      </c>
      <c r="L19" s="291">
        <f t="shared" si="1"/>
        <v>0</v>
      </c>
    </row>
    <row r="20" spans="1:12" ht="18.600000000000001" customHeight="1" x14ac:dyDescent="0.3">
      <c r="A20" s="3" t="s">
        <v>1090</v>
      </c>
      <c r="B20" s="87" t="s">
        <v>894</v>
      </c>
      <c r="C20" s="267" t="s">
        <v>654</v>
      </c>
      <c r="D20" s="267" t="s">
        <v>895</v>
      </c>
      <c r="E20" s="271" t="s">
        <v>935</v>
      </c>
      <c r="F20" s="266">
        <v>45422</v>
      </c>
      <c r="G20" s="267">
        <v>1</v>
      </c>
      <c r="H20" s="83">
        <v>735</v>
      </c>
      <c r="I20" s="83">
        <f t="shared" si="0"/>
        <v>735</v>
      </c>
      <c r="K20" s="271" t="s">
        <v>918</v>
      </c>
      <c r="L20" s="291">
        <f t="shared" si="1"/>
        <v>33044.1</v>
      </c>
    </row>
    <row r="21" spans="1:12" ht="18.600000000000001" customHeight="1" x14ac:dyDescent="0.3">
      <c r="A21" s="3" t="s">
        <v>1090</v>
      </c>
      <c r="B21" s="87" t="s">
        <v>41</v>
      </c>
      <c r="C21" s="267" t="s">
        <v>41</v>
      </c>
      <c r="D21" s="267" t="s">
        <v>647</v>
      </c>
      <c r="E21" s="271" t="s">
        <v>936</v>
      </c>
      <c r="F21" s="266">
        <v>45422</v>
      </c>
      <c r="G21" s="267">
        <v>1</v>
      </c>
      <c r="H21" s="83">
        <v>40000</v>
      </c>
      <c r="I21" s="83">
        <f t="shared" si="0"/>
        <v>40000</v>
      </c>
      <c r="K21" s="271" t="s">
        <v>1008</v>
      </c>
      <c r="L21" s="291">
        <f t="shared" si="1"/>
        <v>203646.87</v>
      </c>
    </row>
    <row r="22" spans="1:12" ht="18.600000000000001" customHeight="1" x14ac:dyDescent="0.3">
      <c r="A22" s="3" t="s">
        <v>1090</v>
      </c>
      <c r="B22" s="87" t="s">
        <v>939</v>
      </c>
      <c r="C22" s="267" t="s">
        <v>918</v>
      </c>
      <c r="D22" s="267" t="s">
        <v>938</v>
      </c>
      <c r="E22" s="271" t="s">
        <v>937</v>
      </c>
      <c r="F22" s="266">
        <v>45424</v>
      </c>
      <c r="G22" s="267">
        <v>1</v>
      </c>
      <c r="H22" s="83">
        <v>2000</v>
      </c>
      <c r="I22" s="83">
        <f t="shared" si="0"/>
        <v>2000</v>
      </c>
      <c r="K22" s="271" t="s">
        <v>1280</v>
      </c>
      <c r="L22" s="291">
        <f t="shared" si="1"/>
        <v>10000</v>
      </c>
    </row>
    <row r="23" spans="1:12" ht="18.600000000000001" customHeight="1" x14ac:dyDescent="0.3">
      <c r="A23" s="3" t="s">
        <v>1090</v>
      </c>
      <c r="B23" s="87" t="s">
        <v>991</v>
      </c>
      <c r="C23" s="267" t="s">
        <v>918</v>
      </c>
      <c r="D23" s="267" t="s">
        <v>992</v>
      </c>
      <c r="E23" s="271" t="s">
        <v>993</v>
      </c>
      <c r="F23" s="266">
        <v>45425</v>
      </c>
      <c r="G23" s="267">
        <v>1</v>
      </c>
      <c r="H23" s="83">
        <v>10000</v>
      </c>
      <c r="I23" s="83">
        <f t="shared" si="0"/>
        <v>10000</v>
      </c>
      <c r="K23" s="271" t="s">
        <v>1037</v>
      </c>
      <c r="L23" s="291">
        <f t="shared" si="1"/>
        <v>30210</v>
      </c>
    </row>
    <row r="24" spans="1:12" ht="18.600000000000001" customHeight="1" x14ac:dyDescent="0.3">
      <c r="A24" s="3" t="s">
        <v>1090</v>
      </c>
      <c r="B24" s="271" t="s">
        <v>697</v>
      </c>
      <c r="C24" s="267" t="s">
        <v>654</v>
      </c>
      <c r="D24" s="267" t="s">
        <v>995</v>
      </c>
      <c r="E24" s="271" t="s">
        <v>994</v>
      </c>
      <c r="F24" s="266">
        <v>45426</v>
      </c>
      <c r="G24" s="267">
        <v>1</v>
      </c>
      <c r="H24" s="83">
        <v>950</v>
      </c>
      <c r="I24" s="83">
        <f t="shared" si="0"/>
        <v>950</v>
      </c>
      <c r="K24" s="271"/>
      <c r="L24" s="291"/>
    </row>
    <row r="25" spans="1:12" ht="19.2" customHeight="1" x14ac:dyDescent="0.3">
      <c r="A25" s="3" t="s">
        <v>1090</v>
      </c>
      <c r="B25" s="87" t="s">
        <v>573</v>
      </c>
      <c r="C25" s="267" t="s">
        <v>987</v>
      </c>
      <c r="D25" s="267" t="s">
        <v>675</v>
      </c>
      <c r="E25" s="271" t="s">
        <v>996</v>
      </c>
      <c r="F25" s="266">
        <v>45426</v>
      </c>
      <c r="G25" s="267">
        <v>1</v>
      </c>
      <c r="H25" s="83">
        <v>10000</v>
      </c>
      <c r="I25" s="83">
        <f t="shared" si="0"/>
        <v>10000</v>
      </c>
      <c r="K25" s="271"/>
      <c r="L25" s="291"/>
    </row>
    <row r="26" spans="1:12" ht="19.2" customHeight="1" x14ac:dyDescent="0.3">
      <c r="A26" s="3" t="s">
        <v>1090</v>
      </c>
      <c r="B26" s="87" t="s">
        <v>712</v>
      </c>
      <c r="C26" s="267" t="s">
        <v>985</v>
      </c>
      <c r="D26" s="267" t="s">
        <v>997</v>
      </c>
      <c r="E26" s="271" t="s">
        <v>998</v>
      </c>
      <c r="F26" s="266">
        <v>45426</v>
      </c>
      <c r="G26" s="267">
        <v>1</v>
      </c>
      <c r="H26" s="83">
        <v>2500</v>
      </c>
      <c r="I26" s="83">
        <f t="shared" si="0"/>
        <v>2500</v>
      </c>
      <c r="K26" s="271"/>
      <c r="L26" s="291"/>
    </row>
    <row r="27" spans="1:12" ht="19.2" customHeight="1" x14ac:dyDescent="0.3">
      <c r="A27" s="3" t="s">
        <v>1090</v>
      </c>
      <c r="B27" s="87" t="s">
        <v>658</v>
      </c>
      <c r="C27" s="267" t="s">
        <v>654</v>
      </c>
      <c r="D27" s="267" t="s">
        <v>654</v>
      </c>
      <c r="E27" s="271" t="s">
        <v>1000</v>
      </c>
      <c r="F27" s="266">
        <v>45426</v>
      </c>
      <c r="G27" s="267">
        <v>1</v>
      </c>
      <c r="H27" s="83">
        <v>6800</v>
      </c>
      <c r="I27" s="83">
        <f t="shared" si="0"/>
        <v>6800</v>
      </c>
      <c r="K27" s="271"/>
      <c r="L27" s="291"/>
    </row>
    <row r="28" spans="1:12" ht="19.2" customHeight="1" x14ac:dyDescent="0.3">
      <c r="A28" s="3" t="s">
        <v>1090</v>
      </c>
      <c r="B28" s="87" t="s">
        <v>708</v>
      </c>
      <c r="C28" s="267" t="s">
        <v>650</v>
      </c>
      <c r="D28" s="267" t="s">
        <v>650</v>
      </c>
      <c r="E28" s="271" t="s">
        <v>999</v>
      </c>
      <c r="F28" s="266">
        <v>45426</v>
      </c>
      <c r="G28" s="267">
        <v>1</v>
      </c>
      <c r="H28" s="83">
        <v>2738.9</v>
      </c>
      <c r="I28" s="83">
        <f t="shared" si="0"/>
        <v>2738.9</v>
      </c>
    </row>
    <row r="29" spans="1:12" ht="19.2" customHeight="1" x14ac:dyDescent="0.3">
      <c r="A29" s="3" t="s">
        <v>1090</v>
      </c>
      <c r="B29" s="271" t="s">
        <v>912</v>
      </c>
      <c r="C29" s="267" t="s">
        <v>654</v>
      </c>
      <c r="D29" s="267" t="s">
        <v>1001</v>
      </c>
      <c r="E29" s="271" t="s">
        <v>1002</v>
      </c>
      <c r="F29" s="266">
        <v>45426</v>
      </c>
      <c r="G29" s="267">
        <v>3</v>
      </c>
      <c r="H29" s="83">
        <v>116.19</v>
      </c>
      <c r="I29" s="83">
        <f t="shared" si="0"/>
        <v>348.57</v>
      </c>
    </row>
    <row r="30" spans="1:12" ht="19.2" customHeight="1" x14ac:dyDescent="0.3">
      <c r="A30" s="3" t="s">
        <v>1090</v>
      </c>
      <c r="B30" s="271" t="s">
        <v>648</v>
      </c>
      <c r="C30" s="267" t="s">
        <v>654</v>
      </c>
      <c r="D30" s="267" t="s">
        <v>1063</v>
      </c>
      <c r="E30" s="316" t="s">
        <v>1003</v>
      </c>
      <c r="F30" s="266">
        <v>45427</v>
      </c>
      <c r="G30" s="267">
        <v>2</v>
      </c>
      <c r="H30" s="83">
        <v>2628</v>
      </c>
      <c r="I30" s="83">
        <f t="shared" si="0"/>
        <v>5256</v>
      </c>
    </row>
    <row r="31" spans="1:12" ht="19.2" customHeight="1" x14ac:dyDescent="0.3">
      <c r="A31" s="3" t="s">
        <v>1090</v>
      </c>
      <c r="B31" s="271" t="s">
        <v>648</v>
      </c>
      <c r="C31" s="267" t="s">
        <v>654</v>
      </c>
      <c r="D31" s="267" t="s">
        <v>1240</v>
      </c>
      <c r="E31" s="316" t="s">
        <v>1003</v>
      </c>
      <c r="F31" s="266">
        <v>45427</v>
      </c>
      <c r="G31" s="267">
        <v>1</v>
      </c>
      <c r="H31" s="83">
        <v>2628</v>
      </c>
      <c r="I31" s="83">
        <f t="shared" si="0"/>
        <v>2628</v>
      </c>
    </row>
    <row r="32" spans="1:12" ht="19.2" customHeight="1" x14ac:dyDescent="0.3">
      <c r="A32" s="3" t="s">
        <v>1090</v>
      </c>
      <c r="B32" s="271" t="s">
        <v>401</v>
      </c>
      <c r="C32" s="267" t="s">
        <v>654</v>
      </c>
      <c r="D32" s="267" t="s">
        <v>1004</v>
      </c>
      <c r="E32" s="271" t="s">
        <v>1005</v>
      </c>
      <c r="F32" s="266">
        <v>45427</v>
      </c>
      <c r="G32" s="267">
        <v>2</v>
      </c>
      <c r="H32" s="83">
        <v>726.66</v>
      </c>
      <c r="I32" s="83">
        <f t="shared" si="0"/>
        <v>1453.32</v>
      </c>
    </row>
    <row r="33" spans="1:9" ht="19.2" customHeight="1" x14ac:dyDescent="0.3">
      <c r="A33" s="3" t="s">
        <v>1090</v>
      </c>
      <c r="B33" s="271" t="s">
        <v>988</v>
      </c>
      <c r="C33" s="267" t="s">
        <v>986</v>
      </c>
      <c r="D33" s="267" t="s">
        <v>1007</v>
      </c>
      <c r="E33" s="271" t="s">
        <v>1006</v>
      </c>
      <c r="F33" s="266">
        <v>45427</v>
      </c>
      <c r="G33" s="267">
        <v>1</v>
      </c>
      <c r="H33" s="83">
        <v>5000</v>
      </c>
      <c r="I33" s="83">
        <f t="shared" si="0"/>
        <v>5000</v>
      </c>
    </row>
    <row r="34" spans="1:9" ht="19.2" customHeight="1" x14ac:dyDescent="0.3">
      <c r="A34" s="3" t="s">
        <v>1090</v>
      </c>
      <c r="B34" s="271" t="s">
        <v>1009</v>
      </c>
      <c r="C34" s="267" t="s">
        <v>1008</v>
      </c>
      <c r="D34" s="267" t="s">
        <v>1010</v>
      </c>
      <c r="E34" s="271" t="s">
        <v>1011</v>
      </c>
      <c r="F34" s="266">
        <v>45414</v>
      </c>
      <c r="G34" s="267">
        <v>1</v>
      </c>
      <c r="H34" s="83">
        <v>62500</v>
      </c>
      <c r="I34" s="83">
        <f t="shared" si="0"/>
        <v>62500</v>
      </c>
    </row>
    <row r="35" spans="1:9" ht="19.2" customHeight="1" x14ac:dyDescent="0.3">
      <c r="A35" s="3" t="s">
        <v>1090</v>
      </c>
      <c r="B35" s="271" t="s">
        <v>918</v>
      </c>
      <c r="C35" s="267" t="s">
        <v>918</v>
      </c>
      <c r="D35" s="267" t="s">
        <v>1012</v>
      </c>
      <c r="E35" s="271" t="s">
        <v>1013</v>
      </c>
      <c r="F35" s="266">
        <v>45427</v>
      </c>
      <c r="G35" s="267">
        <v>1</v>
      </c>
      <c r="H35" s="83">
        <v>2200</v>
      </c>
      <c r="I35" s="83">
        <f t="shared" si="0"/>
        <v>2200</v>
      </c>
    </row>
    <row r="36" spans="1:9" ht="19.2" customHeight="1" x14ac:dyDescent="0.3">
      <c r="A36" s="3" t="s">
        <v>1090</v>
      </c>
      <c r="B36" s="271" t="s">
        <v>1009</v>
      </c>
      <c r="C36" s="267" t="s">
        <v>1008</v>
      </c>
      <c r="D36" s="267" t="s">
        <v>1010</v>
      </c>
      <c r="E36" s="271" t="s">
        <v>1014</v>
      </c>
      <c r="F36" s="266">
        <v>45427</v>
      </c>
      <c r="G36" s="267">
        <v>1</v>
      </c>
      <c r="H36" s="83">
        <v>52500</v>
      </c>
      <c r="I36" s="83">
        <f t="shared" si="0"/>
        <v>52500</v>
      </c>
    </row>
    <row r="37" spans="1:9" ht="19.2" customHeight="1" x14ac:dyDescent="0.3">
      <c r="A37" s="3" t="s">
        <v>1090</v>
      </c>
      <c r="B37" s="271" t="s">
        <v>1015</v>
      </c>
      <c r="C37" s="267" t="s">
        <v>654</v>
      </c>
      <c r="D37" s="267" t="s">
        <v>1016</v>
      </c>
      <c r="E37" s="271" t="s">
        <v>1017</v>
      </c>
      <c r="F37" s="266">
        <v>45428</v>
      </c>
      <c r="G37" s="267">
        <v>1</v>
      </c>
      <c r="H37" s="83">
        <v>800</v>
      </c>
      <c r="I37" s="83">
        <f t="shared" si="0"/>
        <v>800</v>
      </c>
    </row>
    <row r="38" spans="1:9" ht="19.2" customHeight="1" x14ac:dyDescent="0.3">
      <c r="A38" s="3" t="s">
        <v>1090</v>
      </c>
      <c r="B38" s="271" t="s">
        <v>647</v>
      </c>
      <c r="C38" s="267" t="s">
        <v>654</v>
      </c>
      <c r="D38" s="267" t="s">
        <v>1018</v>
      </c>
      <c r="E38" s="271" t="s">
        <v>1019</v>
      </c>
      <c r="F38" s="266">
        <v>45429</v>
      </c>
      <c r="G38" s="267">
        <v>1</v>
      </c>
      <c r="H38" s="83">
        <v>1000</v>
      </c>
      <c r="I38" s="83">
        <f t="shared" si="0"/>
        <v>1000</v>
      </c>
    </row>
    <row r="39" spans="1:9" ht="19.2" customHeight="1" x14ac:dyDescent="0.3">
      <c r="A39" s="3" t="s">
        <v>1090</v>
      </c>
      <c r="B39" s="271" t="s">
        <v>647</v>
      </c>
      <c r="C39" s="267" t="s">
        <v>918</v>
      </c>
      <c r="D39" s="267" t="s">
        <v>1020</v>
      </c>
      <c r="E39" s="271" t="s">
        <v>1024</v>
      </c>
      <c r="F39" s="266">
        <v>45432</v>
      </c>
      <c r="G39" s="267">
        <v>1</v>
      </c>
      <c r="H39" s="83">
        <v>2600</v>
      </c>
      <c r="I39" s="83">
        <f t="shared" si="0"/>
        <v>2600</v>
      </c>
    </row>
    <row r="40" spans="1:9" ht="19.2" customHeight="1" x14ac:dyDescent="0.3">
      <c r="A40" s="3" t="s">
        <v>1090</v>
      </c>
      <c r="B40" s="271" t="s">
        <v>1021</v>
      </c>
      <c r="C40" s="267" t="s">
        <v>918</v>
      </c>
      <c r="D40" s="267" t="s">
        <v>1022</v>
      </c>
      <c r="E40" s="271" t="s">
        <v>1023</v>
      </c>
      <c r="F40" s="266">
        <v>45433</v>
      </c>
      <c r="G40" s="267">
        <v>1</v>
      </c>
      <c r="H40" s="83">
        <v>300</v>
      </c>
      <c r="I40" s="83">
        <f t="shared" si="0"/>
        <v>300</v>
      </c>
    </row>
    <row r="41" spans="1:9" ht="19.2" customHeight="1" x14ac:dyDescent="0.3">
      <c r="A41" s="3" t="s">
        <v>1090</v>
      </c>
      <c r="B41" s="271" t="s">
        <v>1025</v>
      </c>
      <c r="C41" s="267" t="s">
        <v>654</v>
      </c>
      <c r="D41" s="267" t="s">
        <v>1026</v>
      </c>
      <c r="E41" s="271" t="s">
        <v>1027</v>
      </c>
      <c r="F41" s="266">
        <v>45433</v>
      </c>
      <c r="G41" s="267">
        <v>1</v>
      </c>
      <c r="H41" s="83">
        <v>379.05</v>
      </c>
      <c r="I41" s="83">
        <f t="shared" si="0"/>
        <v>379.05</v>
      </c>
    </row>
    <row r="42" spans="1:9" ht="19.2" customHeight="1" x14ac:dyDescent="0.3">
      <c r="A42" s="3" t="s">
        <v>1090</v>
      </c>
      <c r="B42" s="87" t="s">
        <v>573</v>
      </c>
      <c r="C42" s="267" t="s">
        <v>987</v>
      </c>
      <c r="D42" s="267" t="s">
        <v>675</v>
      </c>
      <c r="E42" s="271" t="s">
        <v>1028</v>
      </c>
      <c r="F42" s="266">
        <v>45433</v>
      </c>
      <c r="G42" s="267">
        <v>1</v>
      </c>
      <c r="H42" s="83">
        <v>10000</v>
      </c>
      <c r="I42" s="83">
        <f t="shared" si="0"/>
        <v>10000</v>
      </c>
    </row>
    <row r="43" spans="1:9" ht="19.2" customHeight="1" x14ac:dyDescent="0.3">
      <c r="A43" s="3" t="s">
        <v>1090</v>
      </c>
      <c r="B43" s="271" t="s">
        <v>1280</v>
      </c>
      <c r="C43" s="267" t="s">
        <v>1280</v>
      </c>
      <c r="D43" s="267" t="s">
        <v>1029</v>
      </c>
      <c r="E43" s="271" t="s">
        <v>1035</v>
      </c>
      <c r="F43" s="266">
        <v>45433</v>
      </c>
      <c r="G43" s="267">
        <v>1</v>
      </c>
      <c r="H43" s="83">
        <v>10000</v>
      </c>
      <c r="I43" s="83">
        <f t="shared" si="0"/>
        <v>10000</v>
      </c>
    </row>
    <row r="44" spans="1:9" ht="19.2" customHeight="1" x14ac:dyDescent="0.3">
      <c r="A44" s="3" t="s">
        <v>1090</v>
      </c>
      <c r="B44" s="271" t="s">
        <v>253</v>
      </c>
      <c r="C44" s="267" t="s">
        <v>41</v>
      </c>
      <c r="D44" s="267" t="s">
        <v>1190</v>
      </c>
      <c r="E44" s="271" t="s">
        <v>1034</v>
      </c>
      <c r="F44" s="266">
        <v>45433</v>
      </c>
      <c r="G44" s="267">
        <v>1</v>
      </c>
      <c r="H44" s="83">
        <v>1050</v>
      </c>
      <c r="I44" s="83">
        <f t="shared" si="0"/>
        <v>1050</v>
      </c>
    </row>
    <row r="45" spans="1:9" ht="19.2" customHeight="1" x14ac:dyDescent="0.3">
      <c r="A45" s="3" t="s">
        <v>1090</v>
      </c>
      <c r="B45" s="271" t="s">
        <v>1021</v>
      </c>
      <c r="C45" s="267" t="s">
        <v>918</v>
      </c>
      <c r="D45" s="267" t="s">
        <v>1031</v>
      </c>
      <c r="E45" s="271" t="s">
        <v>1030</v>
      </c>
      <c r="F45" s="266">
        <v>45433</v>
      </c>
      <c r="G45" s="267">
        <v>27</v>
      </c>
      <c r="H45" s="83">
        <v>20</v>
      </c>
      <c r="I45" s="83">
        <f t="shared" si="0"/>
        <v>540</v>
      </c>
    </row>
    <row r="46" spans="1:9" ht="19.2" customHeight="1" x14ac:dyDescent="0.3">
      <c r="A46" s="3" t="s">
        <v>1090</v>
      </c>
      <c r="B46" s="271" t="s">
        <v>1021</v>
      </c>
      <c r="C46" s="267" t="s">
        <v>918</v>
      </c>
      <c r="D46" s="267" t="s">
        <v>1033</v>
      </c>
      <c r="E46" s="271" t="s">
        <v>1032</v>
      </c>
      <c r="F46" s="266">
        <v>45433</v>
      </c>
      <c r="G46" s="267">
        <v>10</v>
      </c>
      <c r="H46" s="83">
        <v>22.41</v>
      </c>
      <c r="I46" s="83">
        <f t="shared" si="0"/>
        <v>224.1</v>
      </c>
    </row>
    <row r="47" spans="1:9" ht="19.2" customHeight="1" x14ac:dyDescent="0.3">
      <c r="A47" s="3" t="s">
        <v>1090</v>
      </c>
      <c r="B47" s="271" t="s">
        <v>988</v>
      </c>
      <c r="C47" s="267" t="s">
        <v>986</v>
      </c>
      <c r="D47" s="267" t="s">
        <v>1007</v>
      </c>
      <c r="E47" s="318" t="s">
        <v>1036</v>
      </c>
      <c r="F47" s="266">
        <v>45436</v>
      </c>
      <c r="G47" s="267">
        <v>1</v>
      </c>
      <c r="H47" s="83">
        <v>5000</v>
      </c>
      <c r="I47" s="83">
        <f t="shared" ref="I47:I58" si="4">G47*H47</f>
        <v>5000</v>
      </c>
    </row>
    <row r="48" spans="1:9" ht="19.2" customHeight="1" x14ac:dyDescent="0.3">
      <c r="A48" s="3" t="s">
        <v>1090</v>
      </c>
      <c r="B48" s="271" t="s">
        <v>1037</v>
      </c>
      <c r="C48" s="267" t="s">
        <v>1037</v>
      </c>
      <c r="D48" s="267" t="s">
        <v>1038</v>
      </c>
      <c r="E48" s="318" t="s">
        <v>1050</v>
      </c>
      <c r="F48" s="266">
        <v>45438</v>
      </c>
      <c r="G48" s="267">
        <v>1</v>
      </c>
      <c r="H48" s="83">
        <v>21300</v>
      </c>
      <c r="I48" s="83">
        <f t="shared" si="4"/>
        <v>21300</v>
      </c>
    </row>
    <row r="49" spans="1:10" ht="19.2" customHeight="1" x14ac:dyDescent="0.3">
      <c r="A49" s="3" t="s">
        <v>1090</v>
      </c>
      <c r="B49" s="87" t="s">
        <v>436</v>
      </c>
      <c r="C49" s="267" t="s">
        <v>436</v>
      </c>
      <c r="D49" s="267" t="s">
        <v>1040</v>
      </c>
      <c r="E49" s="320" t="s">
        <v>1039</v>
      </c>
      <c r="F49" s="266">
        <v>45439</v>
      </c>
      <c r="G49" s="267">
        <v>1</v>
      </c>
      <c r="H49" s="83">
        <v>992.24</v>
      </c>
      <c r="I49" s="83">
        <f t="shared" si="4"/>
        <v>992.24</v>
      </c>
    </row>
    <row r="50" spans="1:10" ht="19.2" customHeight="1" x14ac:dyDescent="0.3">
      <c r="A50" s="3" t="s">
        <v>1090</v>
      </c>
      <c r="B50" s="271" t="s">
        <v>1047</v>
      </c>
      <c r="C50" s="267" t="s">
        <v>436</v>
      </c>
      <c r="D50" s="267" t="s">
        <v>1049</v>
      </c>
      <c r="E50" s="320" t="s">
        <v>1048</v>
      </c>
      <c r="F50" s="266">
        <v>45439</v>
      </c>
      <c r="G50" s="267">
        <v>1</v>
      </c>
      <c r="H50" s="83">
        <v>99.9</v>
      </c>
      <c r="I50" s="83">
        <f t="shared" si="4"/>
        <v>99.9</v>
      </c>
    </row>
    <row r="51" spans="1:10" ht="19.2" customHeight="1" x14ac:dyDescent="0.3">
      <c r="A51" s="3" t="s">
        <v>1090</v>
      </c>
      <c r="B51" s="87" t="s">
        <v>1046</v>
      </c>
      <c r="C51" s="267" t="s">
        <v>436</v>
      </c>
      <c r="D51" s="267" t="s">
        <v>1051</v>
      </c>
      <c r="E51" s="320" t="s">
        <v>1052</v>
      </c>
      <c r="F51" s="266">
        <v>45440</v>
      </c>
      <c r="G51" s="267">
        <v>1</v>
      </c>
      <c r="H51" s="83">
        <v>81</v>
      </c>
      <c r="I51" s="83">
        <f t="shared" si="4"/>
        <v>81</v>
      </c>
    </row>
    <row r="52" spans="1:10" ht="18.600000000000001" customHeight="1" x14ac:dyDescent="0.3">
      <c r="A52" s="3" t="s">
        <v>1090</v>
      </c>
      <c r="B52" s="87" t="s">
        <v>573</v>
      </c>
      <c r="C52" s="267" t="s">
        <v>987</v>
      </c>
      <c r="D52" s="267" t="s">
        <v>675</v>
      </c>
      <c r="E52" s="320" t="s">
        <v>1053</v>
      </c>
      <c r="F52" s="266">
        <v>45441</v>
      </c>
      <c r="G52" s="267">
        <v>1</v>
      </c>
      <c r="H52" s="83">
        <v>10000</v>
      </c>
      <c r="I52" s="83">
        <f t="shared" si="4"/>
        <v>10000</v>
      </c>
    </row>
    <row r="53" spans="1:10" ht="18.600000000000001" customHeight="1" x14ac:dyDescent="0.3">
      <c r="A53" s="3" t="s">
        <v>1090</v>
      </c>
      <c r="B53" s="87" t="s">
        <v>894</v>
      </c>
      <c r="C53" s="267" t="s">
        <v>918</v>
      </c>
      <c r="D53" s="267" t="s">
        <v>1055</v>
      </c>
      <c r="E53" s="320" t="s">
        <v>1054</v>
      </c>
      <c r="F53" s="266">
        <v>45441</v>
      </c>
      <c r="G53" s="267">
        <v>1</v>
      </c>
      <c r="H53" s="83">
        <v>200</v>
      </c>
      <c r="I53" s="83">
        <f t="shared" si="4"/>
        <v>200</v>
      </c>
    </row>
    <row r="54" spans="1:10" ht="18.600000000000001" customHeight="1" x14ac:dyDescent="0.3">
      <c r="A54" s="3" t="s">
        <v>1090</v>
      </c>
      <c r="B54" s="87" t="s">
        <v>1056</v>
      </c>
      <c r="C54" s="267" t="s">
        <v>650</v>
      </c>
      <c r="D54" s="267" t="s">
        <v>1057</v>
      </c>
      <c r="E54" s="320" t="s">
        <v>1058</v>
      </c>
      <c r="F54" s="266">
        <v>45441</v>
      </c>
      <c r="G54" s="267">
        <v>1</v>
      </c>
      <c r="H54" s="83">
        <v>30</v>
      </c>
      <c r="I54" s="83">
        <f t="shared" si="4"/>
        <v>30</v>
      </c>
    </row>
    <row r="55" spans="1:10" ht="18.600000000000001" customHeight="1" x14ac:dyDescent="0.3">
      <c r="A55" s="3" t="s">
        <v>1090</v>
      </c>
      <c r="B55" s="87" t="s">
        <v>1059</v>
      </c>
      <c r="C55" s="267" t="s">
        <v>436</v>
      </c>
      <c r="D55" s="267" t="s">
        <v>1060</v>
      </c>
      <c r="E55" s="320" t="s">
        <v>1061</v>
      </c>
      <c r="F55" s="266">
        <v>45441</v>
      </c>
      <c r="G55" s="267">
        <v>1</v>
      </c>
      <c r="H55" s="83">
        <v>4500</v>
      </c>
      <c r="I55" s="83">
        <f t="shared" si="4"/>
        <v>4500</v>
      </c>
    </row>
    <row r="56" spans="1:10" ht="18.600000000000001" customHeight="1" x14ac:dyDescent="0.3">
      <c r="A56" s="3" t="s">
        <v>1090</v>
      </c>
      <c r="B56" s="87" t="s">
        <v>648</v>
      </c>
      <c r="C56" s="267" t="s">
        <v>654</v>
      </c>
      <c r="D56" s="267" t="s">
        <v>1063</v>
      </c>
      <c r="E56" s="320" t="s">
        <v>1064</v>
      </c>
      <c r="F56" s="266">
        <v>45441</v>
      </c>
      <c r="G56" s="267">
        <v>2</v>
      </c>
      <c r="H56" s="83">
        <v>3717.5</v>
      </c>
      <c r="I56" s="83">
        <f t="shared" si="4"/>
        <v>7435</v>
      </c>
    </row>
    <row r="57" spans="1:10" ht="18.600000000000001" customHeight="1" x14ac:dyDescent="0.3">
      <c r="A57" s="3" t="s">
        <v>1090</v>
      </c>
      <c r="B57" s="87" t="s">
        <v>401</v>
      </c>
      <c r="C57" s="267" t="s">
        <v>654</v>
      </c>
      <c r="D57" s="267" t="s">
        <v>1065</v>
      </c>
      <c r="E57" s="320" t="s">
        <v>1066</v>
      </c>
      <c r="F57" s="266">
        <v>45441</v>
      </c>
      <c r="G57" s="267">
        <v>1</v>
      </c>
      <c r="H57" s="83">
        <v>797.91</v>
      </c>
      <c r="I57" s="83">
        <f t="shared" si="4"/>
        <v>797.91</v>
      </c>
    </row>
    <row r="58" spans="1:10" ht="18.600000000000001" customHeight="1" x14ac:dyDescent="0.3">
      <c r="A58" s="3" t="s">
        <v>1090</v>
      </c>
      <c r="B58" s="87" t="s">
        <v>1067</v>
      </c>
      <c r="C58" s="267" t="s">
        <v>654</v>
      </c>
      <c r="D58" s="267" t="s">
        <v>1068</v>
      </c>
      <c r="E58" s="320" t="s">
        <v>1070</v>
      </c>
      <c r="F58" s="266">
        <v>45441</v>
      </c>
      <c r="G58" s="267">
        <v>3</v>
      </c>
      <c r="H58" s="83">
        <v>302.35000000000002</v>
      </c>
      <c r="I58" s="83">
        <f t="shared" si="4"/>
        <v>907.05000000000007</v>
      </c>
    </row>
    <row r="59" spans="1:10" ht="18.600000000000001" customHeight="1" x14ac:dyDescent="0.3">
      <c r="A59" s="3" t="s">
        <v>1090</v>
      </c>
      <c r="B59" s="87" t="s">
        <v>1067</v>
      </c>
      <c r="C59" s="267" t="s">
        <v>654</v>
      </c>
      <c r="D59" s="267" t="s">
        <v>1068</v>
      </c>
      <c r="E59" s="320" t="s">
        <v>1071</v>
      </c>
      <c r="F59" s="266">
        <v>45441</v>
      </c>
      <c r="G59" s="267">
        <v>1</v>
      </c>
      <c r="H59" s="83">
        <v>284.05</v>
      </c>
      <c r="I59" s="83">
        <f t="shared" ref="I59:I80" si="5">G59*H59</f>
        <v>284.05</v>
      </c>
      <c r="J59" s="218" t="s">
        <v>1069</v>
      </c>
    </row>
    <row r="60" spans="1:10" ht="18.600000000000001" customHeight="1" x14ac:dyDescent="0.3">
      <c r="A60" s="3" t="s">
        <v>1090</v>
      </c>
      <c r="B60" s="87" t="s">
        <v>691</v>
      </c>
      <c r="C60" s="267" t="s">
        <v>985</v>
      </c>
      <c r="D60" s="267" t="s">
        <v>692</v>
      </c>
      <c r="E60" s="320" t="s">
        <v>1072</v>
      </c>
      <c r="F60" s="266">
        <v>45441</v>
      </c>
      <c r="G60" s="267">
        <v>1</v>
      </c>
      <c r="H60" s="83">
        <v>50000</v>
      </c>
      <c r="I60" s="83">
        <f t="shared" si="5"/>
        <v>50000</v>
      </c>
    </row>
    <row r="61" spans="1:10" ht="18.600000000000001" customHeight="1" x14ac:dyDescent="0.3">
      <c r="A61" s="3" t="s">
        <v>1090</v>
      </c>
      <c r="B61" s="87" t="s">
        <v>1073</v>
      </c>
      <c r="C61" s="267" t="s">
        <v>436</v>
      </c>
      <c r="D61" s="267" t="s">
        <v>1074</v>
      </c>
      <c r="E61" s="320" t="s">
        <v>1075</v>
      </c>
      <c r="F61" s="266">
        <v>45441</v>
      </c>
      <c r="G61" s="267">
        <v>1</v>
      </c>
      <c r="H61" s="83">
        <v>518.79</v>
      </c>
      <c r="I61" s="83">
        <f t="shared" si="5"/>
        <v>518.79</v>
      </c>
    </row>
    <row r="62" spans="1:10" ht="18.600000000000001" customHeight="1" x14ac:dyDescent="0.3">
      <c r="A62" s="3" t="s">
        <v>1090</v>
      </c>
      <c r="B62" s="87" t="s">
        <v>1009</v>
      </c>
      <c r="C62" s="267" t="s">
        <v>1008</v>
      </c>
      <c r="D62" s="267" t="s">
        <v>1010</v>
      </c>
      <c r="E62" s="320" t="s">
        <v>1014</v>
      </c>
      <c r="F62" s="266">
        <v>45441</v>
      </c>
      <c r="G62" s="267">
        <v>1</v>
      </c>
      <c r="H62" s="83">
        <v>87771.87</v>
      </c>
      <c r="I62" s="83">
        <f t="shared" si="5"/>
        <v>87771.87</v>
      </c>
    </row>
    <row r="63" spans="1:10" ht="18.600000000000001" customHeight="1" x14ac:dyDescent="0.3">
      <c r="A63" s="3" t="s">
        <v>1090</v>
      </c>
      <c r="B63" s="87" t="s">
        <v>253</v>
      </c>
      <c r="C63" s="267" t="s">
        <v>41</v>
      </c>
      <c r="D63" s="267" t="s">
        <v>1188</v>
      </c>
      <c r="E63" s="320" t="s">
        <v>1076</v>
      </c>
      <c r="F63" s="266">
        <v>45441</v>
      </c>
      <c r="G63" s="267">
        <v>1</v>
      </c>
      <c r="H63" s="83">
        <v>400</v>
      </c>
      <c r="I63" s="83">
        <f t="shared" si="5"/>
        <v>400</v>
      </c>
    </row>
    <row r="64" spans="1:10" ht="18.600000000000001" customHeight="1" x14ac:dyDescent="0.3">
      <c r="A64" s="3" t="s">
        <v>1090</v>
      </c>
      <c r="B64" s="87" t="s">
        <v>1009</v>
      </c>
      <c r="C64" s="267" t="s">
        <v>1008</v>
      </c>
      <c r="D64" s="267" t="s">
        <v>1078</v>
      </c>
      <c r="E64" s="320" t="s">
        <v>1077</v>
      </c>
      <c r="F64" s="266">
        <v>45441</v>
      </c>
      <c r="G64" s="267">
        <v>1</v>
      </c>
      <c r="H64" s="86">
        <v>875</v>
      </c>
      <c r="I64" s="86">
        <f t="shared" si="5"/>
        <v>875</v>
      </c>
    </row>
    <row r="65" spans="1:10" ht="18.600000000000001" customHeight="1" x14ac:dyDescent="0.3">
      <c r="A65" s="3" t="s">
        <v>1090</v>
      </c>
      <c r="B65" s="87" t="s">
        <v>253</v>
      </c>
      <c r="C65" s="267" t="s">
        <v>41</v>
      </c>
      <c r="D65" s="267" t="s">
        <v>1189</v>
      </c>
      <c r="E65" s="320"/>
      <c r="F65" s="266">
        <v>45441</v>
      </c>
      <c r="G65" s="267">
        <v>1</v>
      </c>
      <c r="H65" s="86">
        <v>150</v>
      </c>
      <c r="I65" s="86">
        <f t="shared" si="5"/>
        <v>150</v>
      </c>
    </row>
    <row r="66" spans="1:10" s="317" customFormat="1" ht="18.600000000000001" customHeight="1" x14ac:dyDescent="0.3">
      <c r="A66" s="325" t="s">
        <v>1090</v>
      </c>
      <c r="B66" s="326" t="s">
        <v>691</v>
      </c>
      <c r="C66" s="327" t="s">
        <v>989</v>
      </c>
      <c r="D66" s="327" t="s">
        <v>1080</v>
      </c>
      <c r="E66" s="324" t="s">
        <v>1098</v>
      </c>
      <c r="F66" s="328">
        <v>45443</v>
      </c>
      <c r="G66" s="327">
        <v>1</v>
      </c>
      <c r="H66" s="329">
        <v>47009.05</v>
      </c>
      <c r="I66" s="329">
        <f t="shared" si="5"/>
        <v>47009.05</v>
      </c>
      <c r="J66" s="218"/>
    </row>
    <row r="67" spans="1:10" s="317" customFormat="1" ht="18.600000000000001" customHeight="1" x14ac:dyDescent="0.3">
      <c r="A67" s="325" t="s">
        <v>1090</v>
      </c>
      <c r="B67" s="326" t="s">
        <v>691</v>
      </c>
      <c r="C67" s="327" t="s">
        <v>985</v>
      </c>
      <c r="D67" s="327" t="s">
        <v>692</v>
      </c>
      <c r="E67" s="324" t="s">
        <v>1098</v>
      </c>
      <c r="F67" s="328">
        <v>45443</v>
      </c>
      <c r="G67" s="327">
        <v>1</v>
      </c>
      <c r="H67" s="329">
        <v>6038.4</v>
      </c>
      <c r="I67" s="329">
        <f t="shared" si="5"/>
        <v>6038.4</v>
      </c>
      <c r="J67" s="330"/>
    </row>
    <row r="68" spans="1:10" s="317" customFormat="1" ht="18.600000000000001" customHeight="1" x14ac:dyDescent="0.3">
      <c r="A68" s="325" t="s">
        <v>1091</v>
      </c>
      <c r="B68" s="326" t="s">
        <v>1083</v>
      </c>
      <c r="C68" s="327" t="s">
        <v>654</v>
      </c>
      <c r="D68" s="327" t="s">
        <v>1082</v>
      </c>
      <c r="E68" s="324" t="s">
        <v>1102</v>
      </c>
      <c r="F68" s="328">
        <v>45443</v>
      </c>
      <c r="G68" s="327">
        <v>1</v>
      </c>
      <c r="H68" s="329">
        <v>243.46</v>
      </c>
      <c r="I68" s="329">
        <f t="shared" si="5"/>
        <v>243.46</v>
      </c>
      <c r="J68" s="218"/>
    </row>
    <row r="69" spans="1:10" s="317" customFormat="1" ht="18.600000000000001" customHeight="1" x14ac:dyDescent="0.3">
      <c r="A69" s="325" t="s">
        <v>1092</v>
      </c>
      <c r="B69" s="326" t="s">
        <v>1083</v>
      </c>
      <c r="C69" s="327" t="s">
        <v>654</v>
      </c>
      <c r="D69" s="327" t="s">
        <v>1081</v>
      </c>
      <c r="E69" s="324" t="s">
        <v>1099</v>
      </c>
      <c r="F69" s="328">
        <v>45443</v>
      </c>
      <c r="G69" s="327">
        <v>1</v>
      </c>
      <c r="H69" s="329">
        <v>32.979999999999997</v>
      </c>
      <c r="I69" s="329">
        <f t="shared" si="5"/>
        <v>32.979999999999997</v>
      </c>
      <c r="J69" s="218"/>
    </row>
    <row r="70" spans="1:10" s="317" customFormat="1" ht="18.600000000000001" customHeight="1" x14ac:dyDescent="0.3">
      <c r="A70" s="325" t="s">
        <v>1092</v>
      </c>
      <c r="B70" s="326" t="s">
        <v>1083</v>
      </c>
      <c r="C70" s="327" t="s">
        <v>654</v>
      </c>
      <c r="D70" s="327" t="s">
        <v>1093</v>
      </c>
      <c r="E70" s="324" t="s">
        <v>1099</v>
      </c>
      <c r="F70" s="328">
        <v>45443</v>
      </c>
      <c r="G70" s="327">
        <v>1</v>
      </c>
      <c r="H70" s="329">
        <v>98.18</v>
      </c>
      <c r="I70" s="329">
        <f t="shared" si="5"/>
        <v>98.18</v>
      </c>
      <c r="J70" s="218"/>
    </row>
    <row r="71" spans="1:10" s="317" customFormat="1" ht="18.600000000000001" customHeight="1" x14ac:dyDescent="0.3">
      <c r="A71" s="325" t="s">
        <v>1092</v>
      </c>
      <c r="B71" s="326" t="s">
        <v>1083</v>
      </c>
      <c r="C71" s="327" t="s">
        <v>654</v>
      </c>
      <c r="D71" s="327" t="s">
        <v>1094</v>
      </c>
      <c r="E71" s="324" t="s">
        <v>1099</v>
      </c>
      <c r="F71" s="328">
        <v>45443</v>
      </c>
      <c r="G71" s="327">
        <v>1</v>
      </c>
      <c r="H71" s="329">
        <v>32.299999999999997</v>
      </c>
      <c r="I71" s="329">
        <f t="shared" si="5"/>
        <v>32.299999999999997</v>
      </c>
      <c r="J71" s="218"/>
    </row>
    <row r="72" spans="1:10" s="317" customFormat="1" ht="18.600000000000001" customHeight="1" x14ac:dyDescent="0.3">
      <c r="A72" s="325" t="s">
        <v>1092</v>
      </c>
      <c r="B72" s="326" t="s">
        <v>1084</v>
      </c>
      <c r="C72" s="327" t="s">
        <v>1037</v>
      </c>
      <c r="D72" s="327" t="s">
        <v>1095</v>
      </c>
      <c r="E72" s="324" t="s">
        <v>1099</v>
      </c>
      <c r="F72" s="328">
        <v>45443</v>
      </c>
      <c r="G72" s="327">
        <v>1</v>
      </c>
      <c r="H72" s="329">
        <v>300</v>
      </c>
      <c r="I72" s="329">
        <f t="shared" si="5"/>
        <v>300</v>
      </c>
      <c r="J72" s="218"/>
    </row>
    <row r="73" spans="1:10" s="317" customFormat="1" ht="18.600000000000001" customHeight="1" x14ac:dyDescent="0.3">
      <c r="A73" s="325" t="s">
        <v>1092</v>
      </c>
      <c r="B73" s="326" t="s">
        <v>1083</v>
      </c>
      <c r="C73" s="327" t="s">
        <v>654</v>
      </c>
      <c r="D73" s="327" t="s">
        <v>1082</v>
      </c>
      <c r="E73" s="324" t="s">
        <v>1099</v>
      </c>
      <c r="F73" s="328">
        <v>45443</v>
      </c>
      <c r="G73" s="327">
        <v>1</v>
      </c>
      <c r="H73" s="329">
        <v>58.58</v>
      </c>
      <c r="I73" s="329">
        <f t="shared" si="5"/>
        <v>58.58</v>
      </c>
      <c r="J73" s="218"/>
    </row>
    <row r="74" spans="1:10" s="317" customFormat="1" ht="18.600000000000001" customHeight="1" x14ac:dyDescent="0.3">
      <c r="A74" s="325" t="s">
        <v>1092</v>
      </c>
      <c r="B74" s="326" t="s">
        <v>1083</v>
      </c>
      <c r="C74" s="327" t="s">
        <v>654</v>
      </c>
      <c r="D74" s="327" t="s">
        <v>1096</v>
      </c>
      <c r="E74" s="324" t="s">
        <v>1099</v>
      </c>
      <c r="F74" s="328">
        <v>45443</v>
      </c>
      <c r="G74" s="327">
        <v>1</v>
      </c>
      <c r="H74" s="329">
        <v>240.47</v>
      </c>
      <c r="I74" s="329">
        <f t="shared" si="5"/>
        <v>240.47</v>
      </c>
      <c r="J74" s="218"/>
    </row>
    <row r="75" spans="1:10" s="317" customFormat="1" ht="18.600000000000001" customHeight="1" x14ac:dyDescent="0.3">
      <c r="A75" s="325" t="s">
        <v>1092</v>
      </c>
      <c r="B75" s="326" t="s">
        <v>1083</v>
      </c>
      <c r="C75" s="327" t="s">
        <v>654</v>
      </c>
      <c r="D75" s="327" t="s">
        <v>1097</v>
      </c>
      <c r="E75" s="324" t="s">
        <v>1099</v>
      </c>
      <c r="F75" s="328">
        <v>45443</v>
      </c>
      <c r="G75" s="327">
        <v>1</v>
      </c>
      <c r="H75" s="329">
        <v>647.74</v>
      </c>
      <c r="I75" s="329">
        <f t="shared" si="5"/>
        <v>647.74</v>
      </c>
      <c r="J75" s="218"/>
    </row>
    <row r="76" spans="1:10" s="317" customFormat="1" ht="18.600000000000001" customHeight="1" x14ac:dyDescent="0.3">
      <c r="A76" s="325" t="s">
        <v>1092</v>
      </c>
      <c r="B76" s="326" t="s">
        <v>633</v>
      </c>
      <c r="C76" s="327" t="s">
        <v>641</v>
      </c>
      <c r="D76" s="327" t="s">
        <v>1088</v>
      </c>
      <c r="E76" s="324" t="s">
        <v>1099</v>
      </c>
      <c r="F76" s="328">
        <v>45443</v>
      </c>
      <c r="G76" s="327">
        <v>1</v>
      </c>
      <c r="H76" s="329">
        <v>1500</v>
      </c>
      <c r="I76" s="329">
        <f t="shared" si="5"/>
        <v>1500</v>
      </c>
      <c r="J76" s="218"/>
    </row>
    <row r="77" spans="1:10" s="317" customFormat="1" ht="18.600000000000001" customHeight="1" x14ac:dyDescent="0.3">
      <c r="A77" s="325" t="s">
        <v>1091</v>
      </c>
      <c r="B77" s="326" t="s">
        <v>1085</v>
      </c>
      <c r="C77" s="327" t="s">
        <v>641</v>
      </c>
      <c r="D77" s="327" t="s">
        <v>1086</v>
      </c>
      <c r="E77" s="324" t="s">
        <v>1102</v>
      </c>
      <c r="F77" s="328">
        <v>45443</v>
      </c>
      <c r="G77" s="327">
        <v>1</v>
      </c>
      <c r="H77" s="329">
        <v>2000</v>
      </c>
      <c r="I77" s="329">
        <f t="shared" si="5"/>
        <v>2000</v>
      </c>
      <c r="J77" s="218"/>
    </row>
    <row r="78" spans="1:10" s="317" customFormat="1" ht="18.600000000000001" customHeight="1" x14ac:dyDescent="0.3">
      <c r="A78" s="325" t="s">
        <v>1092</v>
      </c>
      <c r="B78" s="326" t="s">
        <v>1021</v>
      </c>
      <c r="C78" s="327" t="s">
        <v>918</v>
      </c>
      <c r="D78" s="327" t="s">
        <v>1087</v>
      </c>
      <c r="E78" s="324" t="s">
        <v>1099</v>
      </c>
      <c r="F78" s="328">
        <v>45439</v>
      </c>
      <c r="G78" s="327">
        <v>19</v>
      </c>
      <c r="H78" s="329">
        <v>20</v>
      </c>
      <c r="I78" s="329">
        <f t="shared" si="5"/>
        <v>380</v>
      </c>
      <c r="J78" s="218"/>
    </row>
    <row r="79" spans="1:10" ht="18.600000000000001" customHeight="1" x14ac:dyDescent="0.3">
      <c r="A79" s="325" t="s">
        <v>1090</v>
      </c>
      <c r="B79" s="326" t="s">
        <v>1085</v>
      </c>
      <c r="C79" s="327" t="s">
        <v>641</v>
      </c>
      <c r="D79" s="327" t="s">
        <v>1090</v>
      </c>
      <c r="E79" s="320" t="s">
        <v>1100</v>
      </c>
      <c r="F79" s="328">
        <v>45443</v>
      </c>
      <c r="G79" s="327">
        <v>1</v>
      </c>
      <c r="H79" s="329">
        <v>1500</v>
      </c>
      <c r="I79" s="329">
        <f t="shared" si="5"/>
        <v>1500</v>
      </c>
    </row>
    <row r="80" spans="1:10" ht="18.600000000000001" customHeight="1" x14ac:dyDescent="0.3">
      <c r="A80" s="325" t="s">
        <v>1092</v>
      </c>
      <c r="B80" s="326" t="s">
        <v>37</v>
      </c>
      <c r="C80" s="327" t="s">
        <v>37</v>
      </c>
      <c r="D80" s="327" t="s">
        <v>37</v>
      </c>
      <c r="E80" s="324"/>
      <c r="F80" s="328">
        <v>45443</v>
      </c>
      <c r="G80" s="327">
        <v>32</v>
      </c>
      <c r="H80" s="329">
        <v>0.65</v>
      </c>
      <c r="I80" s="329">
        <f t="shared" si="5"/>
        <v>20.8</v>
      </c>
    </row>
    <row r="81" spans="1:10" s="317" customFormat="1" ht="18.600000000000001" customHeight="1" x14ac:dyDescent="0.3">
      <c r="A81" s="325" t="s">
        <v>1090</v>
      </c>
      <c r="B81" s="326" t="s">
        <v>1084</v>
      </c>
      <c r="C81" s="327" t="s">
        <v>1037</v>
      </c>
      <c r="D81" s="327" t="s">
        <v>1101</v>
      </c>
      <c r="E81" s="320" t="s">
        <v>1103</v>
      </c>
      <c r="F81" s="328">
        <v>45443</v>
      </c>
      <c r="G81" s="327">
        <v>1</v>
      </c>
      <c r="H81" s="329">
        <v>3930</v>
      </c>
      <c r="I81" s="329">
        <f t="shared" ref="I81:I83" si="6">G81*H81</f>
        <v>3930</v>
      </c>
      <c r="J81" s="218" t="s">
        <v>1104</v>
      </c>
    </row>
    <row r="82" spans="1:10" ht="18.600000000000001" customHeight="1" x14ac:dyDescent="0.3">
      <c r="A82" s="3" t="s">
        <v>1091</v>
      </c>
      <c r="B82" s="87" t="s">
        <v>918</v>
      </c>
      <c r="C82" s="267" t="s">
        <v>918</v>
      </c>
      <c r="D82" s="267" t="s">
        <v>1105</v>
      </c>
      <c r="E82" s="320"/>
      <c r="F82" s="328">
        <v>45443</v>
      </c>
      <c r="G82" s="327">
        <v>1</v>
      </c>
      <c r="H82" s="86">
        <v>14600</v>
      </c>
      <c r="I82" s="86">
        <f t="shared" si="6"/>
        <v>14600</v>
      </c>
    </row>
    <row r="83" spans="1:10" ht="18.600000000000001" customHeight="1" x14ac:dyDescent="0.3">
      <c r="A83" s="3" t="s">
        <v>1091</v>
      </c>
      <c r="B83" s="87" t="s">
        <v>1084</v>
      </c>
      <c r="C83" s="267" t="s">
        <v>1037</v>
      </c>
      <c r="D83" s="267" t="s">
        <v>1106</v>
      </c>
      <c r="E83" s="320"/>
      <c r="F83" s="328">
        <v>45443</v>
      </c>
      <c r="G83" s="327">
        <v>1</v>
      </c>
      <c r="H83" s="86">
        <v>4680</v>
      </c>
      <c r="I83" s="86">
        <f t="shared" si="6"/>
        <v>4680</v>
      </c>
    </row>
    <row r="84" spans="1:10" ht="18.600000000000001" customHeight="1" x14ac:dyDescent="0.3">
      <c r="A84" s="3"/>
      <c r="B84" s="87"/>
      <c r="C84" s="267"/>
      <c r="D84" s="267"/>
      <c r="E84" s="320"/>
      <c r="F84" s="266"/>
      <c r="G84" s="267"/>
      <c r="H84" s="86"/>
      <c r="I84" s="86"/>
    </row>
    <row r="85" spans="1:10" ht="18.600000000000001" customHeight="1" x14ac:dyDescent="0.3">
      <c r="A85" s="3"/>
      <c r="B85" s="87"/>
      <c r="C85" s="267"/>
      <c r="D85" s="267"/>
      <c r="E85" s="320"/>
      <c r="F85" s="266"/>
      <c r="G85" s="267"/>
      <c r="H85" s="86"/>
      <c r="I85" s="86"/>
    </row>
  </sheetData>
  <autoFilter ref="B2:I83" xr:uid="{1407E3F1-2E39-41DC-B49B-16DFB030EE94}"/>
  <hyperlinks>
    <hyperlink ref="E1" r:id="rId1" xr:uid="{7298C434-64FB-4D68-A5A0-C18532503FEB}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2"/>
  <legacy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07532-9202-47C1-8455-AB732799C083}">
  <dimension ref="A1:L109"/>
  <sheetViews>
    <sheetView topLeftCell="A19" zoomScale="90" zoomScaleNormal="90" workbookViewId="0">
      <selection activeCell="D30" sqref="D30"/>
    </sheetView>
  </sheetViews>
  <sheetFormatPr defaultRowHeight="14.4" x14ac:dyDescent="0.3"/>
  <cols>
    <col min="1" max="1" width="15.5546875" style="4" customWidth="1"/>
    <col min="2" max="2" width="23.33203125" style="4" bestFit="1" customWidth="1"/>
    <col min="3" max="3" width="26.44140625" style="4" bestFit="1" customWidth="1"/>
    <col min="4" max="4" width="75.88671875" style="4" customWidth="1"/>
    <col min="5" max="5" width="39.77734375" style="4" customWidth="1"/>
    <col min="6" max="6" width="12.109375" style="4" customWidth="1"/>
    <col min="7" max="7" width="10.5546875" style="4" customWidth="1"/>
    <col min="8" max="8" width="13.77734375" customWidth="1"/>
    <col min="9" max="9" width="15" customWidth="1"/>
    <col min="10" max="10" width="19.21875" style="218" customWidth="1"/>
    <col min="11" max="11" width="23.33203125" bestFit="1" customWidth="1"/>
    <col min="12" max="12" width="20.77734375" customWidth="1"/>
  </cols>
  <sheetData>
    <row r="1" spans="1:12" x14ac:dyDescent="0.3">
      <c r="E1" s="312" t="s">
        <v>940</v>
      </c>
      <c r="I1" s="2"/>
    </row>
    <row r="2" spans="1:12" ht="18" x14ac:dyDescent="0.3">
      <c r="A2" s="79" t="s">
        <v>1300</v>
      </c>
      <c r="B2" s="79" t="s">
        <v>636</v>
      </c>
      <c r="C2" s="79" t="s">
        <v>660</v>
      </c>
      <c r="D2" s="79" t="s">
        <v>542</v>
      </c>
      <c r="E2" s="79" t="s">
        <v>919</v>
      </c>
      <c r="F2" s="79" t="s">
        <v>634</v>
      </c>
      <c r="G2" s="79" t="s">
        <v>635</v>
      </c>
      <c r="H2" s="79" t="s">
        <v>42</v>
      </c>
      <c r="I2" s="79" t="s">
        <v>31</v>
      </c>
      <c r="K2" s="344" t="s">
        <v>1176</v>
      </c>
      <c r="L2" s="83">
        <v>3000</v>
      </c>
    </row>
    <row r="3" spans="1:12" ht="21" x14ac:dyDescent="0.3">
      <c r="A3" s="17" t="s">
        <v>1091</v>
      </c>
      <c r="B3" s="17" t="s">
        <v>918</v>
      </c>
      <c r="C3" s="267" t="s">
        <v>918</v>
      </c>
      <c r="D3" s="267" t="s">
        <v>1107</v>
      </c>
      <c r="E3" s="271" t="s">
        <v>1109</v>
      </c>
      <c r="F3" s="328">
        <v>45444</v>
      </c>
      <c r="G3" s="327">
        <v>1</v>
      </c>
      <c r="H3" s="83">
        <v>5000</v>
      </c>
      <c r="I3" s="83">
        <f>H3*G3</f>
        <v>5000</v>
      </c>
      <c r="K3" s="273" t="s">
        <v>581</v>
      </c>
      <c r="L3" s="83">
        <f>SUM(L7:L28)</f>
        <v>641221.52000000014</v>
      </c>
    </row>
    <row r="4" spans="1:12" ht="18.600000000000001" customHeight="1" x14ac:dyDescent="0.3">
      <c r="A4" s="17" t="s">
        <v>1090</v>
      </c>
      <c r="B4" s="17" t="s">
        <v>716</v>
      </c>
      <c r="C4" s="267" t="s">
        <v>436</v>
      </c>
      <c r="D4" s="267" t="s">
        <v>675</v>
      </c>
      <c r="E4" s="271" t="s">
        <v>1108</v>
      </c>
      <c r="F4" s="266">
        <v>45446</v>
      </c>
      <c r="G4" s="267">
        <v>1</v>
      </c>
      <c r="H4" s="83">
        <v>99.5</v>
      </c>
      <c r="I4" s="83">
        <f t="shared" ref="I4:I71" si="0">H4*G4</f>
        <v>99.5</v>
      </c>
    </row>
    <row r="5" spans="1:12" ht="19.2" customHeight="1" x14ac:dyDescent="0.3">
      <c r="A5" s="17" t="s">
        <v>1091</v>
      </c>
      <c r="B5" s="267" t="s">
        <v>1280</v>
      </c>
      <c r="C5" s="267" t="s">
        <v>1280</v>
      </c>
      <c r="D5" s="267" t="s">
        <v>1110</v>
      </c>
      <c r="E5" s="271" t="s">
        <v>1111</v>
      </c>
      <c r="F5" s="266">
        <v>45446</v>
      </c>
      <c r="G5" s="267">
        <v>1</v>
      </c>
      <c r="H5" s="83">
        <v>10000</v>
      </c>
      <c r="I5" s="83">
        <f t="shared" si="0"/>
        <v>10000</v>
      </c>
    </row>
    <row r="6" spans="1:12" ht="18.600000000000001" customHeight="1" x14ac:dyDescent="0.4">
      <c r="A6" s="17" t="s">
        <v>1090</v>
      </c>
      <c r="B6" s="17" t="s">
        <v>680</v>
      </c>
      <c r="C6" s="267" t="s">
        <v>654</v>
      </c>
      <c r="D6" s="267" t="s">
        <v>681</v>
      </c>
      <c r="E6" s="271" t="s">
        <v>1114</v>
      </c>
      <c r="F6" s="266">
        <v>45447</v>
      </c>
      <c r="G6" s="267">
        <v>1</v>
      </c>
      <c r="H6" s="83">
        <v>5685.25</v>
      </c>
      <c r="I6" s="83">
        <f t="shared" si="0"/>
        <v>5685.25</v>
      </c>
      <c r="K6" s="272" t="s">
        <v>662</v>
      </c>
      <c r="L6" s="272" t="s">
        <v>42</v>
      </c>
    </row>
    <row r="7" spans="1:12" ht="18.600000000000001" customHeight="1" x14ac:dyDescent="0.3">
      <c r="A7" s="17" t="s">
        <v>1090</v>
      </c>
      <c r="B7" s="17" t="s">
        <v>682</v>
      </c>
      <c r="C7" s="267" t="s">
        <v>633</v>
      </c>
      <c r="D7" s="267" t="s">
        <v>1115</v>
      </c>
      <c r="E7" s="271" t="s">
        <v>1116</v>
      </c>
      <c r="F7" s="266">
        <v>45447</v>
      </c>
      <c r="G7" s="267">
        <v>3</v>
      </c>
      <c r="H7" s="83">
        <v>8</v>
      </c>
      <c r="I7" s="83">
        <f t="shared" si="0"/>
        <v>24</v>
      </c>
      <c r="K7" s="271" t="s">
        <v>654</v>
      </c>
      <c r="L7" s="274">
        <f t="shared" ref="L7:L26" si="1">SUMIF(C:C,K7,I:I)</f>
        <v>21569.300000000003</v>
      </c>
    </row>
    <row r="8" spans="1:12" ht="18.600000000000001" customHeight="1" x14ac:dyDescent="0.3">
      <c r="A8" s="17" t="s">
        <v>1090</v>
      </c>
      <c r="B8" s="17" t="s">
        <v>41</v>
      </c>
      <c r="C8" s="267" t="s">
        <v>41</v>
      </c>
      <c r="D8" s="267" t="s">
        <v>1333</v>
      </c>
      <c r="E8" s="271" t="s">
        <v>1117</v>
      </c>
      <c r="F8" s="266">
        <v>45447</v>
      </c>
      <c r="G8" s="267">
        <v>1</v>
      </c>
      <c r="H8" s="83">
        <v>10000</v>
      </c>
      <c r="I8" s="83">
        <f t="shared" si="0"/>
        <v>10000</v>
      </c>
      <c r="K8" s="271" t="s">
        <v>650</v>
      </c>
      <c r="L8" s="274">
        <f t="shared" si="1"/>
        <v>8143.1299999999992</v>
      </c>
    </row>
    <row r="9" spans="1:12" ht="18.600000000000001" customHeight="1" x14ac:dyDescent="0.3">
      <c r="A9" s="17" t="s">
        <v>1090</v>
      </c>
      <c r="B9" s="17" t="s">
        <v>573</v>
      </c>
      <c r="C9" s="267" t="s">
        <v>987</v>
      </c>
      <c r="D9" s="267" t="s">
        <v>675</v>
      </c>
      <c r="E9" s="271" t="s">
        <v>1118</v>
      </c>
      <c r="F9" s="266">
        <v>45447</v>
      </c>
      <c r="G9" s="267">
        <v>1</v>
      </c>
      <c r="H9" s="83">
        <v>10000</v>
      </c>
      <c r="I9" s="83">
        <f t="shared" si="0"/>
        <v>10000</v>
      </c>
      <c r="K9" s="271" t="s">
        <v>456</v>
      </c>
      <c r="L9" s="274">
        <f t="shared" si="1"/>
        <v>31000</v>
      </c>
    </row>
    <row r="10" spans="1:12" ht="18.600000000000001" customHeight="1" x14ac:dyDescent="0.3">
      <c r="A10" s="17" t="s">
        <v>1090</v>
      </c>
      <c r="B10" s="17" t="s">
        <v>988</v>
      </c>
      <c r="C10" s="267" t="s">
        <v>986</v>
      </c>
      <c r="D10" s="267" t="s">
        <v>1007</v>
      </c>
      <c r="E10" s="271">
        <v>2598927360</v>
      </c>
      <c r="F10" s="266">
        <v>45447</v>
      </c>
      <c r="G10" s="267">
        <v>1</v>
      </c>
      <c r="H10" s="83">
        <v>5000</v>
      </c>
      <c r="I10" s="83">
        <f t="shared" si="0"/>
        <v>5000</v>
      </c>
      <c r="K10" s="271" t="s">
        <v>987</v>
      </c>
      <c r="L10" s="274">
        <f t="shared" si="1"/>
        <v>40000</v>
      </c>
    </row>
    <row r="11" spans="1:12" ht="18.600000000000001" customHeight="1" x14ac:dyDescent="0.3">
      <c r="A11" s="17" t="s">
        <v>1090</v>
      </c>
      <c r="B11" s="17" t="s">
        <v>1120</v>
      </c>
      <c r="C11" s="267" t="s">
        <v>650</v>
      </c>
      <c r="D11" s="267" t="s">
        <v>1121</v>
      </c>
      <c r="E11" s="271" t="s">
        <v>1119</v>
      </c>
      <c r="F11" s="266">
        <v>45447</v>
      </c>
      <c r="G11" s="267">
        <v>1</v>
      </c>
      <c r="H11" s="83">
        <v>5000</v>
      </c>
      <c r="I11" s="83">
        <f t="shared" si="0"/>
        <v>5000</v>
      </c>
      <c r="K11" s="271" t="s">
        <v>436</v>
      </c>
      <c r="L11" s="274">
        <f t="shared" si="1"/>
        <v>3517.26</v>
      </c>
    </row>
    <row r="12" spans="1:12" ht="18.600000000000001" customHeight="1" x14ac:dyDescent="0.3">
      <c r="A12" s="17" t="s">
        <v>1090</v>
      </c>
      <c r="B12" s="17" t="s">
        <v>702</v>
      </c>
      <c r="C12" s="267" t="s">
        <v>654</v>
      </c>
      <c r="D12" s="267" t="s">
        <v>1123</v>
      </c>
      <c r="E12" s="271">
        <v>2601858423</v>
      </c>
      <c r="F12" s="266">
        <v>45448</v>
      </c>
      <c r="G12" s="267">
        <v>1</v>
      </c>
      <c r="H12" s="83">
        <v>170</v>
      </c>
      <c r="I12" s="83">
        <f t="shared" si="0"/>
        <v>170</v>
      </c>
      <c r="K12" s="271" t="s">
        <v>897</v>
      </c>
      <c r="L12" s="274">
        <f t="shared" si="1"/>
        <v>0</v>
      </c>
    </row>
    <row r="13" spans="1:12" ht="18.600000000000001" customHeight="1" x14ac:dyDescent="0.3">
      <c r="A13" s="17" t="s">
        <v>1090</v>
      </c>
      <c r="B13" s="17" t="s">
        <v>702</v>
      </c>
      <c r="C13" s="267" t="s">
        <v>650</v>
      </c>
      <c r="D13" s="267" t="s">
        <v>1124</v>
      </c>
      <c r="E13" s="271">
        <v>2601859881</v>
      </c>
      <c r="F13" s="266">
        <v>45448</v>
      </c>
      <c r="G13" s="267">
        <v>1</v>
      </c>
      <c r="H13" s="83">
        <v>120</v>
      </c>
      <c r="I13" s="83">
        <f t="shared" si="0"/>
        <v>120</v>
      </c>
      <c r="K13" s="87" t="s">
        <v>633</v>
      </c>
      <c r="L13" s="274">
        <f t="shared" si="1"/>
        <v>9185.59</v>
      </c>
    </row>
    <row r="14" spans="1:12" x14ac:dyDescent="0.3">
      <c r="A14" s="17" t="s">
        <v>1090</v>
      </c>
      <c r="B14" s="267" t="s">
        <v>1122</v>
      </c>
      <c r="C14" s="267" t="s">
        <v>1037</v>
      </c>
      <c r="D14" s="267" t="s">
        <v>1125</v>
      </c>
      <c r="E14" s="271" t="s">
        <v>1126</v>
      </c>
      <c r="F14" s="266">
        <v>45448</v>
      </c>
      <c r="G14" s="267">
        <v>1</v>
      </c>
      <c r="H14" s="83">
        <v>147</v>
      </c>
      <c r="I14" s="83">
        <f t="shared" si="0"/>
        <v>147</v>
      </c>
      <c r="K14" s="271" t="s">
        <v>41</v>
      </c>
      <c r="L14" s="274">
        <f t="shared" si="1"/>
        <v>30534.07</v>
      </c>
    </row>
    <row r="15" spans="1:12" ht="18.600000000000001" customHeight="1" x14ac:dyDescent="0.3">
      <c r="A15" s="17" t="s">
        <v>1090</v>
      </c>
      <c r="B15" s="267" t="s">
        <v>680</v>
      </c>
      <c r="C15" s="267" t="s">
        <v>680</v>
      </c>
      <c r="D15" s="267" t="s">
        <v>1128</v>
      </c>
      <c r="E15" s="271" t="s">
        <v>1127</v>
      </c>
      <c r="F15" s="266">
        <v>45448</v>
      </c>
      <c r="G15" s="267">
        <v>1</v>
      </c>
      <c r="H15" s="83">
        <v>997</v>
      </c>
      <c r="I15" s="83">
        <f t="shared" si="0"/>
        <v>997</v>
      </c>
      <c r="K15" s="271" t="s">
        <v>680</v>
      </c>
      <c r="L15" s="291">
        <f t="shared" si="1"/>
        <v>18997</v>
      </c>
    </row>
    <row r="16" spans="1:12" ht="18.600000000000001" customHeight="1" x14ac:dyDescent="0.3">
      <c r="A16" s="17" t="s">
        <v>1090</v>
      </c>
      <c r="B16" s="267" t="s">
        <v>1122</v>
      </c>
      <c r="C16" s="267" t="s">
        <v>1037</v>
      </c>
      <c r="D16" s="267" t="s">
        <v>1131</v>
      </c>
      <c r="E16" s="271" t="s">
        <v>1130</v>
      </c>
      <c r="F16" s="266">
        <v>45449</v>
      </c>
      <c r="G16" s="267">
        <v>1</v>
      </c>
      <c r="H16" s="83">
        <v>147</v>
      </c>
      <c r="I16" s="83">
        <f t="shared" si="0"/>
        <v>147</v>
      </c>
      <c r="K16" s="271" t="s">
        <v>989</v>
      </c>
      <c r="L16" s="291">
        <f t="shared" si="1"/>
        <v>49355.45</v>
      </c>
    </row>
    <row r="17" spans="1:12" ht="18.600000000000001" customHeight="1" x14ac:dyDescent="0.3">
      <c r="A17" s="17" t="s">
        <v>1090</v>
      </c>
      <c r="B17" s="267" t="s">
        <v>1122</v>
      </c>
      <c r="C17" s="267" t="s">
        <v>1037</v>
      </c>
      <c r="D17" s="267" t="s">
        <v>1125</v>
      </c>
      <c r="E17" s="271" t="s">
        <v>1132</v>
      </c>
      <c r="F17" s="266">
        <v>45449</v>
      </c>
      <c r="G17" s="267">
        <v>1</v>
      </c>
      <c r="H17" s="83">
        <v>150</v>
      </c>
      <c r="I17" s="83">
        <f t="shared" si="0"/>
        <v>150</v>
      </c>
      <c r="K17" s="271" t="s">
        <v>985</v>
      </c>
      <c r="L17" s="291">
        <f t="shared" si="1"/>
        <v>56038.400000000001</v>
      </c>
    </row>
    <row r="18" spans="1:12" ht="18.600000000000001" customHeight="1" x14ac:dyDescent="0.3">
      <c r="A18" s="17" t="s">
        <v>1090</v>
      </c>
      <c r="B18" s="267" t="s">
        <v>1133</v>
      </c>
      <c r="C18" s="267" t="s">
        <v>990</v>
      </c>
      <c r="D18" s="267" t="s">
        <v>1134</v>
      </c>
      <c r="E18" s="271" t="s">
        <v>1135</v>
      </c>
      <c r="F18" s="266">
        <v>45449</v>
      </c>
      <c r="G18" s="267">
        <v>1</v>
      </c>
      <c r="H18" s="83">
        <v>100</v>
      </c>
      <c r="I18" s="83">
        <f t="shared" si="0"/>
        <v>100</v>
      </c>
      <c r="K18" s="271" t="s">
        <v>986</v>
      </c>
      <c r="L18" s="291">
        <f t="shared" si="1"/>
        <v>20000</v>
      </c>
    </row>
    <row r="19" spans="1:12" ht="18.600000000000001" customHeight="1" x14ac:dyDescent="0.3">
      <c r="A19" s="17" t="s">
        <v>1302</v>
      </c>
      <c r="B19" s="267" t="s">
        <v>456</v>
      </c>
      <c r="C19" s="267" t="s">
        <v>456</v>
      </c>
      <c r="D19" s="267" t="s">
        <v>1168</v>
      </c>
      <c r="E19" s="271" t="s">
        <v>1166</v>
      </c>
      <c r="F19" s="266">
        <v>45450</v>
      </c>
      <c r="G19" s="267">
        <v>1</v>
      </c>
      <c r="H19" s="83">
        <v>10000</v>
      </c>
      <c r="I19" s="83">
        <f t="shared" si="0"/>
        <v>10000</v>
      </c>
      <c r="K19" s="271" t="s">
        <v>990</v>
      </c>
      <c r="L19" s="291">
        <f t="shared" si="1"/>
        <v>173.9</v>
      </c>
    </row>
    <row r="20" spans="1:12" ht="18.600000000000001" customHeight="1" x14ac:dyDescent="0.3">
      <c r="A20" s="17" t="s">
        <v>1090</v>
      </c>
      <c r="B20" s="267" t="s">
        <v>1299</v>
      </c>
      <c r="C20" s="267" t="s">
        <v>1299</v>
      </c>
      <c r="D20" s="267" t="s">
        <v>1167</v>
      </c>
      <c r="E20" s="271">
        <v>2626575708</v>
      </c>
      <c r="F20" s="266">
        <v>45451</v>
      </c>
      <c r="G20" s="267">
        <v>1</v>
      </c>
      <c r="H20" s="83">
        <v>2000</v>
      </c>
      <c r="I20" s="83">
        <f t="shared" si="0"/>
        <v>2000</v>
      </c>
      <c r="K20" s="271" t="s">
        <v>918</v>
      </c>
      <c r="L20" s="291">
        <f t="shared" si="1"/>
        <v>81634.8</v>
      </c>
    </row>
    <row r="21" spans="1:12" ht="18.600000000000001" customHeight="1" x14ac:dyDescent="0.3">
      <c r="A21" s="17" t="s">
        <v>1090</v>
      </c>
      <c r="B21" s="267" t="s">
        <v>668</v>
      </c>
      <c r="C21" s="267" t="s">
        <v>633</v>
      </c>
      <c r="D21" s="267" t="s">
        <v>1169</v>
      </c>
      <c r="E21" s="271">
        <v>2626645598</v>
      </c>
      <c r="F21" s="266">
        <v>45451</v>
      </c>
      <c r="G21" s="267">
        <v>1</v>
      </c>
      <c r="H21" s="83">
        <v>224.75</v>
      </c>
      <c r="I21" s="83">
        <f t="shared" si="0"/>
        <v>224.75</v>
      </c>
      <c r="K21" s="271" t="s">
        <v>1008</v>
      </c>
      <c r="L21" s="291">
        <f t="shared" si="1"/>
        <v>0</v>
      </c>
    </row>
    <row r="22" spans="1:12" ht="18.600000000000001" customHeight="1" x14ac:dyDescent="0.3">
      <c r="A22" s="17" t="s">
        <v>1090</v>
      </c>
      <c r="B22" s="267" t="s">
        <v>658</v>
      </c>
      <c r="C22" s="267" t="s">
        <v>654</v>
      </c>
      <c r="D22" s="267" t="s">
        <v>654</v>
      </c>
      <c r="E22" s="271" t="s">
        <v>1174</v>
      </c>
      <c r="F22" s="266">
        <v>45453</v>
      </c>
      <c r="G22" s="267">
        <v>1</v>
      </c>
      <c r="H22" s="83">
        <v>6800</v>
      </c>
      <c r="I22" s="83">
        <f t="shared" si="0"/>
        <v>6800</v>
      </c>
      <c r="K22" s="271" t="s">
        <v>1280</v>
      </c>
      <c r="L22" s="291">
        <f t="shared" si="1"/>
        <v>160000</v>
      </c>
    </row>
    <row r="23" spans="1:12" ht="18.600000000000001" customHeight="1" x14ac:dyDescent="0.3">
      <c r="A23" s="17" t="s">
        <v>1090</v>
      </c>
      <c r="B23" s="267" t="s">
        <v>708</v>
      </c>
      <c r="C23" s="267" t="s">
        <v>650</v>
      </c>
      <c r="D23" s="267" t="s">
        <v>650</v>
      </c>
      <c r="E23" s="271" t="s">
        <v>1173</v>
      </c>
      <c r="F23" s="266">
        <v>45453</v>
      </c>
      <c r="G23" s="267">
        <v>1</v>
      </c>
      <c r="H23" s="83">
        <v>2738.9</v>
      </c>
      <c r="I23" s="83">
        <f t="shared" si="0"/>
        <v>2738.9</v>
      </c>
      <c r="K23" s="271" t="s">
        <v>1037</v>
      </c>
      <c r="L23" s="291">
        <f t="shared" si="1"/>
        <v>18942.400000000001</v>
      </c>
    </row>
    <row r="24" spans="1:12" ht="18.600000000000001" customHeight="1" x14ac:dyDescent="0.3">
      <c r="A24" s="17" t="s">
        <v>1090</v>
      </c>
      <c r="B24" s="267" t="s">
        <v>1299</v>
      </c>
      <c r="C24" s="267" t="s">
        <v>1299</v>
      </c>
      <c r="D24" s="267" t="s">
        <v>1299</v>
      </c>
      <c r="E24" s="271">
        <v>2637699504</v>
      </c>
      <c r="F24" s="266">
        <v>45453</v>
      </c>
      <c r="G24" s="267">
        <v>1</v>
      </c>
      <c r="H24" s="83">
        <v>1000</v>
      </c>
      <c r="I24" s="83">
        <f t="shared" si="0"/>
        <v>1000</v>
      </c>
      <c r="K24" s="271" t="s">
        <v>1299</v>
      </c>
      <c r="L24" s="291">
        <f t="shared" si="1"/>
        <v>8000</v>
      </c>
    </row>
    <row r="25" spans="1:12" ht="19.2" customHeight="1" x14ac:dyDescent="0.3">
      <c r="A25" s="17" t="s">
        <v>1090</v>
      </c>
      <c r="B25" s="267" t="s">
        <v>633</v>
      </c>
      <c r="C25" s="267" t="s">
        <v>633</v>
      </c>
      <c r="D25" s="267" t="s">
        <v>1175</v>
      </c>
      <c r="E25" s="271">
        <v>14458858</v>
      </c>
      <c r="F25" s="266">
        <v>45453</v>
      </c>
      <c r="G25" s="267">
        <v>1</v>
      </c>
      <c r="H25" s="83">
        <v>2874.34</v>
      </c>
      <c r="I25" s="83">
        <f t="shared" si="0"/>
        <v>2874.34</v>
      </c>
      <c r="K25" s="271" t="s">
        <v>1184</v>
      </c>
      <c r="L25" s="291">
        <f t="shared" si="1"/>
        <v>84103.57</v>
      </c>
    </row>
    <row r="26" spans="1:12" ht="19.2" customHeight="1" x14ac:dyDescent="0.3">
      <c r="A26" s="17" t="s">
        <v>1090</v>
      </c>
      <c r="B26" s="267" t="s">
        <v>436</v>
      </c>
      <c r="C26" s="267" t="s">
        <v>436</v>
      </c>
      <c r="D26" s="267" t="s">
        <v>914</v>
      </c>
      <c r="E26" s="271">
        <v>2638201396</v>
      </c>
      <c r="F26" s="266">
        <v>45453</v>
      </c>
      <c r="G26" s="267">
        <v>1</v>
      </c>
      <c r="H26" s="83">
        <v>1700.19</v>
      </c>
      <c r="I26" s="83">
        <f t="shared" si="0"/>
        <v>1700.19</v>
      </c>
      <c r="K26" s="271" t="s">
        <v>37</v>
      </c>
      <c r="L26" s="291">
        <f t="shared" si="1"/>
        <v>26.650000000000002</v>
      </c>
    </row>
    <row r="27" spans="1:12" ht="19.2" customHeight="1" x14ac:dyDescent="0.3">
      <c r="A27" s="17" t="s">
        <v>1090</v>
      </c>
      <c r="B27" s="267" t="s">
        <v>436</v>
      </c>
      <c r="C27" s="267" t="s">
        <v>436</v>
      </c>
      <c r="D27" s="267" t="s">
        <v>915</v>
      </c>
      <c r="E27" s="271">
        <v>2638225077</v>
      </c>
      <c r="F27" s="266">
        <v>45453</v>
      </c>
      <c r="G27" s="267">
        <v>1</v>
      </c>
      <c r="H27" s="83">
        <v>528</v>
      </c>
      <c r="I27" s="83">
        <f t="shared" si="0"/>
        <v>528</v>
      </c>
      <c r="K27" s="271"/>
      <c r="L27" s="291"/>
    </row>
    <row r="28" spans="1:12" ht="19.2" customHeight="1" x14ac:dyDescent="0.3">
      <c r="A28" s="17" t="s">
        <v>1090</v>
      </c>
      <c r="B28" s="267" t="s">
        <v>436</v>
      </c>
      <c r="C28" s="267" t="s">
        <v>436</v>
      </c>
      <c r="D28" s="267" t="s">
        <v>1040</v>
      </c>
      <c r="E28" s="271">
        <v>2734767915</v>
      </c>
      <c r="F28" s="266">
        <v>45468</v>
      </c>
      <c r="G28" s="267">
        <v>1</v>
      </c>
      <c r="H28" s="83">
        <v>1015.57</v>
      </c>
      <c r="I28" s="83">
        <f t="shared" si="0"/>
        <v>1015.57</v>
      </c>
    </row>
    <row r="29" spans="1:12" ht="19.2" customHeight="1" x14ac:dyDescent="0.3">
      <c r="A29" s="17" t="s">
        <v>1090</v>
      </c>
      <c r="B29" s="267" t="s">
        <v>41</v>
      </c>
      <c r="C29" s="267" t="s">
        <v>41</v>
      </c>
      <c r="D29" s="267" t="s">
        <v>1333</v>
      </c>
      <c r="E29" s="271" t="s">
        <v>1180</v>
      </c>
      <c r="F29" s="266">
        <v>45453</v>
      </c>
      <c r="G29" s="267">
        <v>1</v>
      </c>
      <c r="H29" s="83">
        <v>10000</v>
      </c>
      <c r="I29" s="83">
        <f t="shared" si="0"/>
        <v>10000</v>
      </c>
    </row>
    <row r="30" spans="1:12" ht="19.2" customHeight="1" x14ac:dyDescent="0.3">
      <c r="A30" s="17" t="s">
        <v>1090</v>
      </c>
      <c r="B30" s="267" t="s">
        <v>1193</v>
      </c>
      <c r="C30" s="267" t="s">
        <v>633</v>
      </c>
      <c r="D30" s="267" t="s">
        <v>1181</v>
      </c>
      <c r="E30" s="271" t="s">
        <v>1183</v>
      </c>
      <c r="F30" s="266">
        <v>45454</v>
      </c>
      <c r="G30" s="267">
        <v>1</v>
      </c>
      <c r="H30" s="83">
        <v>1000</v>
      </c>
      <c r="I30" s="83">
        <f t="shared" si="0"/>
        <v>1000</v>
      </c>
    </row>
    <row r="31" spans="1:12" ht="19.2" customHeight="1" x14ac:dyDescent="0.3">
      <c r="A31" s="17" t="s">
        <v>1090</v>
      </c>
      <c r="B31" s="267" t="s">
        <v>1122</v>
      </c>
      <c r="C31" s="267" t="s">
        <v>1037</v>
      </c>
      <c r="D31" s="267" t="s">
        <v>1131</v>
      </c>
      <c r="E31" s="271" t="s">
        <v>1182</v>
      </c>
      <c r="F31" s="266">
        <v>45454</v>
      </c>
      <c r="G31" s="267">
        <v>1</v>
      </c>
      <c r="H31" s="83">
        <v>80</v>
      </c>
      <c r="I31" s="83">
        <f t="shared" si="0"/>
        <v>80</v>
      </c>
    </row>
    <row r="32" spans="1:12" ht="19.2" customHeight="1" x14ac:dyDescent="0.3">
      <c r="A32" s="17" t="s">
        <v>1090</v>
      </c>
      <c r="B32" s="267" t="s">
        <v>1184</v>
      </c>
      <c r="C32" s="267" t="s">
        <v>1184</v>
      </c>
      <c r="D32" s="267" t="s">
        <v>1195</v>
      </c>
      <c r="E32" s="271" t="s">
        <v>1198</v>
      </c>
      <c r="F32" s="266">
        <v>45454</v>
      </c>
      <c r="G32" s="267">
        <v>1</v>
      </c>
      <c r="H32" s="83">
        <v>84103.57</v>
      </c>
      <c r="I32" s="83">
        <f t="shared" si="0"/>
        <v>84103.57</v>
      </c>
    </row>
    <row r="33" spans="1:9" ht="19.2" customHeight="1" x14ac:dyDescent="0.3">
      <c r="A33" s="17" t="s">
        <v>1090</v>
      </c>
      <c r="B33" s="267" t="s">
        <v>648</v>
      </c>
      <c r="C33" s="267" t="s">
        <v>654</v>
      </c>
      <c r="D33" s="267" t="s">
        <v>1185</v>
      </c>
      <c r="E33" s="271">
        <v>2648777974</v>
      </c>
      <c r="F33" s="266">
        <v>45454</v>
      </c>
      <c r="G33" s="267">
        <v>1</v>
      </c>
      <c r="H33" s="83">
        <v>3387</v>
      </c>
      <c r="I33" s="83">
        <f t="shared" si="0"/>
        <v>3387</v>
      </c>
    </row>
    <row r="34" spans="1:9" ht="19.2" customHeight="1" x14ac:dyDescent="0.3">
      <c r="A34" s="17" t="s">
        <v>1090</v>
      </c>
      <c r="B34" s="17" t="s">
        <v>573</v>
      </c>
      <c r="C34" s="267" t="s">
        <v>987</v>
      </c>
      <c r="D34" s="267" t="s">
        <v>675</v>
      </c>
      <c r="E34" s="271" t="s">
        <v>1197</v>
      </c>
      <c r="F34" s="266">
        <v>45454</v>
      </c>
      <c r="G34" s="267">
        <v>1</v>
      </c>
      <c r="H34" s="83">
        <v>10000</v>
      </c>
      <c r="I34" s="83">
        <f t="shared" si="0"/>
        <v>10000</v>
      </c>
    </row>
    <row r="35" spans="1:9" ht="19.2" customHeight="1" x14ac:dyDescent="0.3">
      <c r="A35" s="17" t="s">
        <v>1090</v>
      </c>
      <c r="B35" s="267" t="s">
        <v>680</v>
      </c>
      <c r="C35" s="267" t="s">
        <v>680</v>
      </c>
      <c r="D35" s="267" t="s">
        <v>1186</v>
      </c>
      <c r="E35" s="271" t="s">
        <v>1187</v>
      </c>
      <c r="F35" s="266">
        <v>45455</v>
      </c>
      <c r="G35" s="267">
        <v>1</v>
      </c>
      <c r="H35" s="83">
        <v>3000</v>
      </c>
      <c r="I35" s="83">
        <f t="shared" si="0"/>
        <v>3000</v>
      </c>
    </row>
    <row r="36" spans="1:9" ht="19.2" customHeight="1" x14ac:dyDescent="0.3">
      <c r="A36" s="17" t="s">
        <v>1090</v>
      </c>
      <c r="B36" s="267" t="s">
        <v>253</v>
      </c>
      <c r="C36" s="267" t="s">
        <v>41</v>
      </c>
      <c r="D36" s="267" t="s">
        <v>1191</v>
      </c>
      <c r="E36" s="271" t="s">
        <v>1192</v>
      </c>
      <c r="F36" s="266">
        <v>45455</v>
      </c>
      <c r="G36" s="267">
        <v>1</v>
      </c>
      <c r="H36" s="83">
        <v>217.04</v>
      </c>
      <c r="I36" s="83">
        <f t="shared" si="0"/>
        <v>217.04</v>
      </c>
    </row>
    <row r="37" spans="1:9" ht="19.2" customHeight="1" x14ac:dyDescent="0.3">
      <c r="A37" s="17" t="s">
        <v>1091</v>
      </c>
      <c r="B37" s="267" t="s">
        <v>898</v>
      </c>
      <c r="C37" s="267" t="s">
        <v>456</v>
      </c>
      <c r="D37" s="267" t="s">
        <v>1194</v>
      </c>
      <c r="E37" s="271" t="s">
        <v>1196</v>
      </c>
      <c r="F37" s="266">
        <v>45455</v>
      </c>
      <c r="G37" s="267">
        <v>1</v>
      </c>
      <c r="H37" s="83">
        <v>10000</v>
      </c>
      <c r="I37" s="83">
        <f t="shared" si="0"/>
        <v>10000</v>
      </c>
    </row>
    <row r="38" spans="1:9" ht="19.2" customHeight="1" x14ac:dyDescent="0.3">
      <c r="A38" s="17" t="s">
        <v>1091</v>
      </c>
      <c r="B38" s="267" t="s">
        <v>1037</v>
      </c>
      <c r="C38" s="267" t="s">
        <v>1037</v>
      </c>
      <c r="D38" s="267" t="s">
        <v>1200</v>
      </c>
      <c r="E38" s="271" t="s">
        <v>1199</v>
      </c>
      <c r="F38" s="266">
        <v>45456</v>
      </c>
      <c r="G38" s="267">
        <v>1</v>
      </c>
      <c r="H38" s="83">
        <v>16633</v>
      </c>
      <c r="I38" s="83">
        <f t="shared" si="0"/>
        <v>16633</v>
      </c>
    </row>
    <row r="39" spans="1:9" ht="18.600000000000001" customHeight="1" x14ac:dyDescent="0.3">
      <c r="A39" s="17" t="s">
        <v>1090</v>
      </c>
      <c r="B39" s="267" t="s">
        <v>41</v>
      </c>
      <c r="C39" s="267" t="s">
        <v>41</v>
      </c>
      <c r="D39" s="267" t="s">
        <v>1333</v>
      </c>
      <c r="E39" s="320" t="s">
        <v>1201</v>
      </c>
      <c r="F39" s="266">
        <v>45460</v>
      </c>
      <c r="G39" s="267">
        <v>1</v>
      </c>
      <c r="H39" s="83">
        <v>10000</v>
      </c>
      <c r="I39" s="83">
        <f>H39*G39</f>
        <v>10000</v>
      </c>
    </row>
    <row r="40" spans="1:9" ht="19.2" customHeight="1" x14ac:dyDescent="0.3">
      <c r="A40" s="17" t="s">
        <v>1090</v>
      </c>
      <c r="B40" s="267" t="s">
        <v>633</v>
      </c>
      <c r="C40" s="267" t="s">
        <v>633</v>
      </c>
      <c r="D40" s="267" t="s">
        <v>1202</v>
      </c>
      <c r="E40" s="271" t="s">
        <v>1203</v>
      </c>
      <c r="F40" s="266">
        <v>45460</v>
      </c>
      <c r="G40" s="267">
        <v>1</v>
      </c>
      <c r="H40" s="83">
        <v>685</v>
      </c>
      <c r="I40" s="83">
        <f t="shared" si="0"/>
        <v>685</v>
      </c>
    </row>
    <row r="41" spans="1:9" ht="19.2" customHeight="1" x14ac:dyDescent="0.3">
      <c r="A41" s="17" t="s">
        <v>1090</v>
      </c>
      <c r="B41" s="267" t="s">
        <v>650</v>
      </c>
      <c r="C41" s="267" t="s">
        <v>650</v>
      </c>
      <c r="D41" s="267" t="s">
        <v>1205</v>
      </c>
      <c r="E41" s="271" t="s">
        <v>1206</v>
      </c>
      <c r="F41" s="266">
        <v>45460</v>
      </c>
      <c r="G41" s="267">
        <v>1</v>
      </c>
      <c r="H41" s="83">
        <v>199.23</v>
      </c>
      <c r="I41" s="83">
        <f t="shared" si="0"/>
        <v>199.23</v>
      </c>
    </row>
    <row r="42" spans="1:9" ht="19.2" customHeight="1" x14ac:dyDescent="0.3">
      <c r="A42" s="17" t="s">
        <v>1090</v>
      </c>
      <c r="B42" s="267" t="s">
        <v>253</v>
      </c>
      <c r="C42" s="267" t="s">
        <v>41</v>
      </c>
      <c r="D42" s="267" t="s">
        <v>1191</v>
      </c>
      <c r="E42" s="271" t="s">
        <v>1207</v>
      </c>
      <c r="F42" s="266">
        <v>45460</v>
      </c>
      <c r="G42" s="267">
        <v>1</v>
      </c>
      <c r="H42" s="83">
        <v>117.03</v>
      </c>
      <c r="I42" s="83">
        <f t="shared" si="0"/>
        <v>117.03</v>
      </c>
    </row>
    <row r="43" spans="1:9" ht="19.2" customHeight="1" x14ac:dyDescent="0.3">
      <c r="A43" s="17" t="s">
        <v>1090</v>
      </c>
      <c r="B43" s="267" t="s">
        <v>253</v>
      </c>
      <c r="C43" s="267" t="s">
        <v>41</v>
      </c>
      <c r="D43" s="267" t="s">
        <v>1208</v>
      </c>
      <c r="E43" s="271" t="s">
        <v>1209</v>
      </c>
      <c r="F43" s="266">
        <v>45460</v>
      </c>
      <c r="G43" s="267">
        <v>1</v>
      </c>
      <c r="H43" s="83">
        <v>200</v>
      </c>
      <c r="I43" s="83">
        <f t="shared" si="0"/>
        <v>200</v>
      </c>
    </row>
    <row r="44" spans="1:9" ht="19.2" customHeight="1" x14ac:dyDescent="0.3">
      <c r="A44" s="17" t="s">
        <v>1090</v>
      </c>
      <c r="B44" s="17" t="s">
        <v>573</v>
      </c>
      <c r="C44" s="267" t="s">
        <v>987</v>
      </c>
      <c r="D44" s="267" t="s">
        <v>675</v>
      </c>
      <c r="E44" s="271" t="s">
        <v>1210</v>
      </c>
      <c r="F44" s="266">
        <v>45461</v>
      </c>
      <c r="G44" s="267">
        <v>1</v>
      </c>
      <c r="H44" s="83">
        <v>10000</v>
      </c>
      <c r="I44" s="83">
        <f t="shared" ref="I44" si="2">H44*G44</f>
        <v>10000</v>
      </c>
    </row>
    <row r="45" spans="1:9" ht="19.2" customHeight="1" x14ac:dyDescent="0.3">
      <c r="A45" s="17" t="s">
        <v>1090</v>
      </c>
      <c r="B45" s="17" t="s">
        <v>988</v>
      </c>
      <c r="C45" s="267" t="s">
        <v>986</v>
      </c>
      <c r="D45" s="267" t="s">
        <v>1007</v>
      </c>
      <c r="E45" s="271">
        <v>2697768938</v>
      </c>
      <c r="F45" s="266">
        <v>45461</v>
      </c>
      <c r="G45" s="267">
        <v>1</v>
      </c>
      <c r="H45" s="83">
        <v>5000</v>
      </c>
      <c r="I45" s="83">
        <f t="shared" si="0"/>
        <v>5000</v>
      </c>
    </row>
    <row r="46" spans="1:9" ht="19.2" customHeight="1" x14ac:dyDescent="0.3">
      <c r="A46" s="17" t="s">
        <v>1090</v>
      </c>
      <c r="B46" s="17" t="s">
        <v>988</v>
      </c>
      <c r="C46" s="267" t="s">
        <v>986</v>
      </c>
      <c r="D46" s="267" t="s">
        <v>1007</v>
      </c>
      <c r="E46" s="271">
        <v>2697989113</v>
      </c>
      <c r="F46" s="266">
        <v>45461</v>
      </c>
      <c r="G46" s="267">
        <v>1</v>
      </c>
      <c r="H46" s="83">
        <v>5000</v>
      </c>
      <c r="I46" s="83">
        <f t="shared" si="0"/>
        <v>5000</v>
      </c>
    </row>
    <row r="47" spans="1:9" ht="19.2" customHeight="1" x14ac:dyDescent="0.3">
      <c r="A47" s="17" t="s">
        <v>1091</v>
      </c>
      <c r="B47" s="267" t="s">
        <v>633</v>
      </c>
      <c r="C47" s="267" t="s">
        <v>633</v>
      </c>
      <c r="D47" s="267" t="s">
        <v>1212</v>
      </c>
      <c r="E47" s="271" t="s">
        <v>1213</v>
      </c>
      <c r="F47" s="266">
        <v>45462</v>
      </c>
      <c r="G47" s="267">
        <v>1</v>
      </c>
      <c r="H47" s="83">
        <v>877.5</v>
      </c>
      <c r="I47" s="83">
        <f t="shared" si="0"/>
        <v>877.5</v>
      </c>
    </row>
    <row r="48" spans="1:9" ht="19.2" customHeight="1" x14ac:dyDescent="0.3">
      <c r="A48" s="17" t="s">
        <v>1090</v>
      </c>
      <c r="B48" s="267" t="s">
        <v>1280</v>
      </c>
      <c r="C48" s="267" t="s">
        <v>1280</v>
      </c>
      <c r="D48" s="267" t="s">
        <v>1214</v>
      </c>
      <c r="E48" s="320" t="s">
        <v>1216</v>
      </c>
      <c r="F48" s="266">
        <v>45462</v>
      </c>
      <c r="G48" s="267">
        <v>1</v>
      </c>
      <c r="H48" s="83">
        <v>25000</v>
      </c>
      <c r="I48" s="83">
        <f t="shared" si="0"/>
        <v>25000</v>
      </c>
    </row>
    <row r="49" spans="1:9" ht="19.2" customHeight="1" x14ac:dyDescent="0.3">
      <c r="A49" s="17" t="s">
        <v>1090</v>
      </c>
      <c r="B49" s="267" t="s">
        <v>1280</v>
      </c>
      <c r="C49" s="267" t="s">
        <v>1280</v>
      </c>
      <c r="D49" s="267" t="s">
        <v>1214</v>
      </c>
      <c r="E49" s="320" t="s">
        <v>1217</v>
      </c>
      <c r="F49" s="266">
        <v>45462</v>
      </c>
      <c r="G49" s="267">
        <v>1</v>
      </c>
      <c r="H49" s="83">
        <v>25000</v>
      </c>
      <c r="I49" s="83">
        <f t="shared" si="0"/>
        <v>25000</v>
      </c>
    </row>
    <row r="50" spans="1:9" ht="19.2" customHeight="1" x14ac:dyDescent="0.3">
      <c r="A50" s="17" t="s">
        <v>1090</v>
      </c>
      <c r="B50" s="267" t="s">
        <v>1280</v>
      </c>
      <c r="C50" s="267" t="s">
        <v>1280</v>
      </c>
      <c r="D50" s="267" t="s">
        <v>1214</v>
      </c>
      <c r="E50" s="320" t="s">
        <v>1218</v>
      </c>
      <c r="F50" s="266">
        <v>45462</v>
      </c>
      <c r="G50" s="267">
        <v>1</v>
      </c>
      <c r="H50" s="83">
        <v>25000</v>
      </c>
      <c r="I50" s="83">
        <f t="shared" si="0"/>
        <v>25000</v>
      </c>
    </row>
    <row r="51" spans="1:9" ht="19.2" customHeight="1" x14ac:dyDescent="0.3">
      <c r="A51" s="17" t="s">
        <v>1091</v>
      </c>
      <c r="B51" s="267" t="s">
        <v>1280</v>
      </c>
      <c r="C51" s="267" t="s">
        <v>1280</v>
      </c>
      <c r="D51" s="267" t="s">
        <v>1308</v>
      </c>
      <c r="E51" s="320" t="s">
        <v>1215</v>
      </c>
      <c r="F51" s="266">
        <v>45462</v>
      </c>
      <c r="G51" s="267">
        <v>1</v>
      </c>
      <c r="H51" s="83">
        <v>25000</v>
      </c>
      <c r="I51" s="83">
        <f t="shared" si="0"/>
        <v>25000</v>
      </c>
    </row>
    <row r="52" spans="1:9" ht="18.600000000000001" customHeight="1" x14ac:dyDescent="0.3">
      <c r="A52" s="17" t="s">
        <v>1090</v>
      </c>
      <c r="B52" s="267" t="s">
        <v>633</v>
      </c>
      <c r="C52" s="267" t="s">
        <v>654</v>
      </c>
      <c r="D52" s="267" t="s">
        <v>659</v>
      </c>
      <c r="E52" s="320" t="s">
        <v>1219</v>
      </c>
      <c r="F52" s="266">
        <v>45463</v>
      </c>
      <c r="G52" s="267">
        <v>1</v>
      </c>
      <c r="H52" s="83">
        <v>57</v>
      </c>
      <c r="I52" s="83">
        <f t="shared" si="0"/>
        <v>57</v>
      </c>
    </row>
    <row r="53" spans="1:9" ht="18.600000000000001" customHeight="1" x14ac:dyDescent="0.3">
      <c r="A53" s="17" t="s">
        <v>1090</v>
      </c>
      <c r="B53" s="17" t="s">
        <v>716</v>
      </c>
      <c r="C53" s="267" t="s">
        <v>436</v>
      </c>
      <c r="D53" s="267" t="s">
        <v>1220</v>
      </c>
      <c r="E53" s="320" t="s">
        <v>1222</v>
      </c>
      <c r="F53" s="266">
        <v>45463</v>
      </c>
      <c r="G53" s="267">
        <v>1</v>
      </c>
      <c r="H53" s="83">
        <v>70</v>
      </c>
      <c r="I53" s="83">
        <f t="shared" si="0"/>
        <v>70</v>
      </c>
    </row>
    <row r="54" spans="1:9" ht="18.600000000000001" customHeight="1" x14ac:dyDescent="0.3">
      <c r="A54" s="17" t="s">
        <v>1090</v>
      </c>
      <c r="B54" s="267" t="s">
        <v>1133</v>
      </c>
      <c r="C54" s="267" t="s">
        <v>990</v>
      </c>
      <c r="D54" s="267" t="s">
        <v>1223</v>
      </c>
      <c r="E54" s="320" t="s">
        <v>1221</v>
      </c>
      <c r="F54" s="266">
        <v>45464</v>
      </c>
      <c r="G54" s="267">
        <v>1</v>
      </c>
      <c r="H54" s="83">
        <v>10</v>
      </c>
      <c r="I54" s="83">
        <f t="shared" si="0"/>
        <v>10</v>
      </c>
    </row>
    <row r="55" spans="1:9" ht="18.600000000000001" customHeight="1" x14ac:dyDescent="0.3">
      <c r="A55" s="17" t="s">
        <v>1091</v>
      </c>
      <c r="B55" s="267" t="s">
        <v>456</v>
      </c>
      <c r="C55" s="267" t="s">
        <v>456</v>
      </c>
      <c r="D55" s="267" t="s">
        <v>1224</v>
      </c>
      <c r="E55" s="320" t="s">
        <v>1225</v>
      </c>
      <c r="F55" s="266">
        <v>45464</v>
      </c>
      <c r="G55" s="267">
        <v>1</v>
      </c>
      <c r="H55" s="83">
        <v>3500</v>
      </c>
      <c r="I55" s="83">
        <f t="shared" si="0"/>
        <v>3500</v>
      </c>
    </row>
    <row r="56" spans="1:9" ht="18.600000000000001" customHeight="1" x14ac:dyDescent="0.3">
      <c r="A56" s="17" t="s">
        <v>1091</v>
      </c>
      <c r="B56" s="17" t="s">
        <v>918</v>
      </c>
      <c r="C56" s="267" t="s">
        <v>918</v>
      </c>
      <c r="D56" s="267" t="s">
        <v>1288</v>
      </c>
      <c r="E56" s="320" t="s">
        <v>1230</v>
      </c>
      <c r="F56" s="266">
        <v>45464</v>
      </c>
      <c r="G56" s="267">
        <v>1</v>
      </c>
      <c r="H56" s="83">
        <v>3980</v>
      </c>
      <c r="I56" s="83">
        <f t="shared" si="0"/>
        <v>3980</v>
      </c>
    </row>
    <row r="57" spans="1:9" ht="18.600000000000001" customHeight="1" x14ac:dyDescent="0.3">
      <c r="A57" s="17" t="s">
        <v>1091</v>
      </c>
      <c r="B57" s="17" t="s">
        <v>918</v>
      </c>
      <c r="C57" s="267" t="s">
        <v>918</v>
      </c>
      <c r="D57" s="267" t="s">
        <v>1289</v>
      </c>
      <c r="E57" s="320" t="s">
        <v>1229</v>
      </c>
      <c r="F57" s="266">
        <v>45464</v>
      </c>
      <c r="G57" s="267">
        <v>1</v>
      </c>
      <c r="H57" s="83">
        <v>3980</v>
      </c>
      <c r="I57" s="83">
        <f t="shared" si="0"/>
        <v>3980</v>
      </c>
    </row>
    <row r="58" spans="1:9" ht="28.8" x14ac:dyDescent="0.3">
      <c r="A58" s="17" t="s">
        <v>1091</v>
      </c>
      <c r="B58" s="267" t="s">
        <v>1037</v>
      </c>
      <c r="C58" s="267" t="s">
        <v>1037</v>
      </c>
      <c r="D58" s="270" t="s">
        <v>1307</v>
      </c>
      <c r="E58" s="320" t="s">
        <v>1228</v>
      </c>
      <c r="F58" s="266">
        <v>45464</v>
      </c>
      <c r="G58" s="267">
        <v>1</v>
      </c>
      <c r="H58" s="83">
        <v>1690</v>
      </c>
      <c r="I58" s="83">
        <f t="shared" si="0"/>
        <v>1690</v>
      </c>
    </row>
    <row r="59" spans="1:9" ht="18.600000000000001" customHeight="1" x14ac:dyDescent="0.3">
      <c r="A59" s="17" t="s">
        <v>1091</v>
      </c>
      <c r="B59" s="267" t="s">
        <v>1037</v>
      </c>
      <c r="C59" s="267" t="s">
        <v>1037</v>
      </c>
      <c r="D59" s="267" t="s">
        <v>1226</v>
      </c>
      <c r="E59" s="320" t="s">
        <v>1227</v>
      </c>
      <c r="F59" s="266">
        <v>45464</v>
      </c>
      <c r="G59" s="267">
        <v>1</v>
      </c>
      <c r="H59" s="83">
        <v>95.4</v>
      </c>
      <c r="I59" s="83">
        <f t="shared" si="0"/>
        <v>95.4</v>
      </c>
    </row>
    <row r="60" spans="1:9" ht="18.600000000000001" customHeight="1" x14ac:dyDescent="0.3">
      <c r="A60" s="17" t="s">
        <v>1091</v>
      </c>
      <c r="B60" s="17" t="s">
        <v>918</v>
      </c>
      <c r="C60" s="267" t="s">
        <v>918</v>
      </c>
      <c r="D60" s="267" t="s">
        <v>1231</v>
      </c>
      <c r="E60" s="324" t="s">
        <v>1236</v>
      </c>
      <c r="F60" s="266">
        <v>45464</v>
      </c>
      <c r="G60" s="267">
        <v>1</v>
      </c>
      <c r="H60" s="83">
        <v>807.6</v>
      </c>
      <c r="I60" s="83">
        <f t="shared" si="0"/>
        <v>807.6</v>
      </c>
    </row>
    <row r="61" spans="1:9" ht="18.600000000000001" customHeight="1" x14ac:dyDescent="0.3">
      <c r="A61" s="17" t="s">
        <v>1091</v>
      </c>
      <c r="B61" s="17" t="s">
        <v>918</v>
      </c>
      <c r="C61" s="267" t="s">
        <v>918</v>
      </c>
      <c r="D61" s="267" t="s">
        <v>1232</v>
      </c>
      <c r="E61" s="324" t="s">
        <v>1236</v>
      </c>
      <c r="F61" s="266">
        <v>45464</v>
      </c>
      <c r="G61" s="267">
        <v>1</v>
      </c>
      <c r="H61" s="86">
        <v>810.4</v>
      </c>
      <c r="I61" s="86">
        <f t="shared" si="0"/>
        <v>810.4</v>
      </c>
    </row>
    <row r="62" spans="1:9" ht="18.600000000000001" customHeight="1" x14ac:dyDescent="0.3">
      <c r="A62" s="17" t="s">
        <v>1091</v>
      </c>
      <c r="B62" s="17" t="s">
        <v>918</v>
      </c>
      <c r="C62" s="267" t="s">
        <v>918</v>
      </c>
      <c r="D62" s="267" t="s">
        <v>1233</v>
      </c>
      <c r="E62" s="324" t="s">
        <v>1235</v>
      </c>
      <c r="F62" s="266">
        <v>45464</v>
      </c>
      <c r="G62" s="267">
        <v>1</v>
      </c>
      <c r="H62" s="86">
        <v>784.6</v>
      </c>
      <c r="I62" s="86">
        <f t="shared" si="0"/>
        <v>784.6</v>
      </c>
    </row>
    <row r="63" spans="1:9" ht="18.600000000000001" customHeight="1" x14ac:dyDescent="0.3">
      <c r="A63" s="17" t="s">
        <v>1091</v>
      </c>
      <c r="B63" s="17" t="s">
        <v>918</v>
      </c>
      <c r="C63" s="267" t="s">
        <v>918</v>
      </c>
      <c r="D63" s="327" t="s">
        <v>1234</v>
      </c>
      <c r="E63" s="324" t="s">
        <v>1235</v>
      </c>
      <c r="F63" s="266">
        <v>45464</v>
      </c>
      <c r="G63" s="327">
        <v>1</v>
      </c>
      <c r="H63" s="329">
        <v>566.79999999999995</v>
      </c>
      <c r="I63" s="329">
        <f t="shared" si="0"/>
        <v>566.79999999999995</v>
      </c>
    </row>
    <row r="64" spans="1:9" ht="18.600000000000001" customHeight="1" x14ac:dyDescent="0.3">
      <c r="A64" s="17" t="s">
        <v>1091</v>
      </c>
      <c r="B64" s="17" t="s">
        <v>918</v>
      </c>
      <c r="C64" s="267" t="s">
        <v>918</v>
      </c>
      <c r="D64" s="327" t="s">
        <v>1233</v>
      </c>
      <c r="E64" s="324" t="s">
        <v>1237</v>
      </c>
      <c r="F64" s="328">
        <v>45465</v>
      </c>
      <c r="G64" s="327">
        <v>1</v>
      </c>
      <c r="H64" s="329">
        <v>990.4</v>
      </c>
      <c r="I64" s="329">
        <f t="shared" si="0"/>
        <v>990.4</v>
      </c>
    </row>
    <row r="65" spans="1:10" s="317" customFormat="1" ht="18.600000000000001" customHeight="1" x14ac:dyDescent="0.3">
      <c r="A65" s="17" t="s">
        <v>1090</v>
      </c>
      <c r="B65" s="327" t="s">
        <v>988</v>
      </c>
      <c r="C65" s="327" t="s">
        <v>986</v>
      </c>
      <c r="D65" s="267" t="s">
        <v>1007</v>
      </c>
      <c r="E65" s="324">
        <v>2734751886</v>
      </c>
      <c r="F65" s="328">
        <v>45468</v>
      </c>
      <c r="G65" s="327">
        <v>1</v>
      </c>
      <c r="H65" s="329">
        <v>5000</v>
      </c>
      <c r="I65" s="329">
        <f t="shared" si="0"/>
        <v>5000</v>
      </c>
      <c r="J65" s="218"/>
    </row>
    <row r="66" spans="1:10" s="317" customFormat="1" ht="18.600000000000001" customHeight="1" x14ac:dyDescent="0.3">
      <c r="A66" s="17" t="s">
        <v>1090</v>
      </c>
      <c r="B66" s="17" t="s">
        <v>573</v>
      </c>
      <c r="C66" s="267" t="s">
        <v>987</v>
      </c>
      <c r="D66" s="267" t="s">
        <v>675</v>
      </c>
      <c r="E66" s="271" t="s">
        <v>1238</v>
      </c>
      <c r="F66" s="266">
        <v>45468</v>
      </c>
      <c r="G66" s="267">
        <v>1</v>
      </c>
      <c r="H66" s="83">
        <v>10000</v>
      </c>
      <c r="I66" s="329">
        <f t="shared" si="0"/>
        <v>10000</v>
      </c>
      <c r="J66" s="218"/>
    </row>
    <row r="67" spans="1:10" s="317" customFormat="1" ht="18.600000000000001" customHeight="1" x14ac:dyDescent="0.3">
      <c r="A67" s="17" t="s">
        <v>1090</v>
      </c>
      <c r="B67" s="17" t="s">
        <v>680</v>
      </c>
      <c r="C67" s="267" t="s">
        <v>680</v>
      </c>
      <c r="D67" s="267" t="s">
        <v>681</v>
      </c>
      <c r="E67" s="271" t="s">
        <v>1239</v>
      </c>
      <c r="F67" s="266">
        <v>45468</v>
      </c>
      <c r="G67" s="267">
        <v>1</v>
      </c>
      <c r="H67" s="83">
        <v>15000</v>
      </c>
      <c r="I67" s="329">
        <f t="shared" si="0"/>
        <v>15000</v>
      </c>
      <c r="J67" s="218"/>
    </row>
    <row r="68" spans="1:10" s="317" customFormat="1" ht="18.600000000000001" customHeight="1" x14ac:dyDescent="0.3">
      <c r="A68" s="17" t="s">
        <v>1090</v>
      </c>
      <c r="B68" s="327" t="s">
        <v>401</v>
      </c>
      <c r="C68" s="327" t="s">
        <v>654</v>
      </c>
      <c r="D68" s="327" t="s">
        <v>1241</v>
      </c>
      <c r="E68" s="271" t="s">
        <v>1242</v>
      </c>
      <c r="F68" s="328">
        <v>45469</v>
      </c>
      <c r="G68" s="327">
        <v>2</v>
      </c>
      <c r="H68" s="329">
        <v>711.91</v>
      </c>
      <c r="I68" s="329">
        <f t="shared" si="0"/>
        <v>1423.82</v>
      </c>
      <c r="J68" s="218"/>
    </row>
    <row r="69" spans="1:10" s="317" customFormat="1" ht="18.600000000000001" customHeight="1" x14ac:dyDescent="0.3">
      <c r="A69" s="17" t="s">
        <v>1090</v>
      </c>
      <c r="B69" s="327" t="s">
        <v>1244</v>
      </c>
      <c r="C69" s="327" t="s">
        <v>654</v>
      </c>
      <c r="D69" s="327" t="s">
        <v>1243</v>
      </c>
      <c r="E69" s="271" t="s">
        <v>1245</v>
      </c>
      <c r="F69" s="328">
        <v>45469</v>
      </c>
      <c r="G69" s="327">
        <v>2</v>
      </c>
      <c r="H69" s="329">
        <v>830</v>
      </c>
      <c r="I69" s="329">
        <f t="shared" si="0"/>
        <v>1660</v>
      </c>
      <c r="J69" s="218"/>
    </row>
    <row r="70" spans="1:10" s="317" customFormat="1" ht="18.600000000000001" customHeight="1" x14ac:dyDescent="0.3">
      <c r="A70" s="17" t="s">
        <v>1091</v>
      </c>
      <c r="B70" s="267" t="s">
        <v>1280</v>
      </c>
      <c r="C70" s="267" t="s">
        <v>1280</v>
      </c>
      <c r="D70" s="267" t="s">
        <v>1308</v>
      </c>
      <c r="E70" s="271" t="s">
        <v>1246</v>
      </c>
      <c r="F70" s="328">
        <v>45469</v>
      </c>
      <c r="G70" s="327">
        <v>1</v>
      </c>
      <c r="H70" s="329">
        <v>50000</v>
      </c>
      <c r="I70" s="329">
        <f t="shared" si="0"/>
        <v>50000</v>
      </c>
      <c r="J70" s="218"/>
    </row>
    <row r="71" spans="1:10" s="317" customFormat="1" ht="28.8" x14ac:dyDescent="0.3">
      <c r="A71" s="17" t="s">
        <v>1090</v>
      </c>
      <c r="B71" s="267" t="s">
        <v>691</v>
      </c>
      <c r="C71" s="267" t="s">
        <v>985</v>
      </c>
      <c r="D71" s="267" t="s">
        <v>692</v>
      </c>
      <c r="E71" s="318" t="s">
        <v>1248</v>
      </c>
      <c r="F71" s="328">
        <v>45470</v>
      </c>
      <c r="G71" s="327">
        <v>1</v>
      </c>
      <c r="H71" s="329">
        <v>56038.400000000001</v>
      </c>
      <c r="I71" s="329">
        <f t="shared" si="0"/>
        <v>56038.400000000001</v>
      </c>
      <c r="J71" s="218"/>
    </row>
    <row r="72" spans="1:10" s="317" customFormat="1" ht="18.600000000000001" customHeight="1" x14ac:dyDescent="0.3">
      <c r="A72" s="17" t="s">
        <v>1090</v>
      </c>
      <c r="B72" s="327" t="s">
        <v>691</v>
      </c>
      <c r="C72" s="327" t="s">
        <v>989</v>
      </c>
      <c r="D72" s="327" t="s">
        <v>1080</v>
      </c>
      <c r="E72" s="271" t="s">
        <v>1247</v>
      </c>
      <c r="F72" s="328">
        <v>45470</v>
      </c>
      <c r="G72" s="327">
        <v>1</v>
      </c>
      <c r="H72" s="329">
        <v>49355.45</v>
      </c>
      <c r="I72" s="329">
        <f t="shared" ref="I72:I98" si="3">H72*G72</f>
        <v>49355.45</v>
      </c>
      <c r="J72" s="218"/>
    </row>
    <row r="73" spans="1:10" s="317" customFormat="1" ht="18.600000000000001" customHeight="1" x14ac:dyDescent="0.3">
      <c r="A73" s="17" t="s">
        <v>1091</v>
      </c>
      <c r="B73" s="327" t="s">
        <v>1085</v>
      </c>
      <c r="C73" s="267" t="s">
        <v>633</v>
      </c>
      <c r="D73" s="327" t="s">
        <v>1249</v>
      </c>
      <c r="E73" s="271" t="s">
        <v>1250</v>
      </c>
      <c r="F73" s="328">
        <v>45470</v>
      </c>
      <c r="G73" s="327">
        <v>1</v>
      </c>
      <c r="H73" s="329">
        <v>2000</v>
      </c>
      <c r="I73" s="329">
        <f t="shared" si="3"/>
        <v>2000</v>
      </c>
      <c r="J73" s="218"/>
    </row>
    <row r="74" spans="1:10" s="317" customFormat="1" ht="18.600000000000001" customHeight="1" x14ac:dyDescent="0.3">
      <c r="A74" s="17" t="s">
        <v>1090</v>
      </c>
      <c r="B74" s="327" t="s">
        <v>1085</v>
      </c>
      <c r="C74" s="267" t="s">
        <v>633</v>
      </c>
      <c r="D74" s="327" t="s">
        <v>1090</v>
      </c>
      <c r="E74" s="271" t="s">
        <v>1251</v>
      </c>
      <c r="F74" s="328">
        <v>45470</v>
      </c>
      <c r="G74" s="327">
        <v>1</v>
      </c>
      <c r="H74" s="329">
        <v>1500</v>
      </c>
      <c r="I74" s="329">
        <f t="shared" si="3"/>
        <v>1500</v>
      </c>
      <c r="J74" s="218"/>
    </row>
    <row r="75" spans="1:10" s="317" customFormat="1" ht="18.600000000000001" customHeight="1" x14ac:dyDescent="0.3">
      <c r="A75" s="17" t="s">
        <v>1092</v>
      </c>
      <c r="B75" s="327" t="s">
        <v>37</v>
      </c>
      <c r="C75" s="327" t="s">
        <v>37</v>
      </c>
      <c r="D75" s="327" t="s">
        <v>1252</v>
      </c>
      <c r="E75" s="271" t="s">
        <v>1277</v>
      </c>
      <c r="F75" s="328">
        <v>45470</v>
      </c>
      <c r="G75" s="327">
        <v>41</v>
      </c>
      <c r="H75" s="329">
        <v>0.65</v>
      </c>
      <c r="I75" s="329">
        <f t="shared" si="3"/>
        <v>26.650000000000002</v>
      </c>
      <c r="J75" s="218"/>
    </row>
    <row r="76" spans="1:10" s="317" customFormat="1" ht="18.600000000000001" customHeight="1" x14ac:dyDescent="0.3">
      <c r="A76" s="17" t="s">
        <v>1092</v>
      </c>
      <c r="B76" s="327" t="s">
        <v>1253</v>
      </c>
      <c r="C76" s="327" t="s">
        <v>654</v>
      </c>
      <c r="D76" s="327" t="s">
        <v>1267</v>
      </c>
      <c r="E76" s="271" t="s">
        <v>1277</v>
      </c>
      <c r="F76" s="328">
        <v>45470</v>
      </c>
      <c r="G76" s="327">
        <v>1</v>
      </c>
      <c r="H76" s="329">
        <v>250</v>
      </c>
      <c r="I76" s="329">
        <f t="shared" si="3"/>
        <v>250</v>
      </c>
      <c r="J76" s="218"/>
    </row>
    <row r="77" spans="1:10" s="317" customFormat="1" ht="18.600000000000001" customHeight="1" x14ac:dyDescent="0.3">
      <c r="A77" s="17" t="s">
        <v>1092</v>
      </c>
      <c r="B77" s="327" t="s">
        <v>1253</v>
      </c>
      <c r="C77" s="327" t="s">
        <v>654</v>
      </c>
      <c r="D77" s="327" t="s">
        <v>1268</v>
      </c>
      <c r="E77" s="271" t="s">
        <v>1277</v>
      </c>
      <c r="F77" s="328">
        <v>45470</v>
      </c>
      <c r="G77" s="327">
        <v>1</v>
      </c>
      <c r="H77" s="329">
        <v>25</v>
      </c>
      <c r="I77" s="329">
        <f t="shared" si="3"/>
        <v>25</v>
      </c>
      <c r="J77" s="218"/>
    </row>
    <row r="78" spans="1:10" ht="18.600000000000001" customHeight="1" x14ac:dyDescent="0.3">
      <c r="A78" s="17" t="s">
        <v>1092</v>
      </c>
      <c r="B78" s="327" t="s">
        <v>1254</v>
      </c>
      <c r="C78" s="327" t="s">
        <v>654</v>
      </c>
      <c r="D78" s="327" t="s">
        <v>1269</v>
      </c>
      <c r="E78" s="271" t="s">
        <v>1277</v>
      </c>
      <c r="F78" s="328">
        <v>45470</v>
      </c>
      <c r="G78" s="327">
        <v>1</v>
      </c>
      <c r="H78" s="329">
        <v>15</v>
      </c>
      <c r="I78" s="329">
        <f t="shared" si="3"/>
        <v>15</v>
      </c>
    </row>
    <row r="79" spans="1:10" ht="18.600000000000001" customHeight="1" x14ac:dyDescent="0.3">
      <c r="A79" s="17" t="s">
        <v>1092</v>
      </c>
      <c r="B79" s="267" t="s">
        <v>633</v>
      </c>
      <c r="C79" s="327" t="s">
        <v>654</v>
      </c>
      <c r="D79" s="327" t="s">
        <v>1270</v>
      </c>
      <c r="E79" s="271" t="s">
        <v>1277</v>
      </c>
      <c r="F79" s="328">
        <v>45470</v>
      </c>
      <c r="G79" s="327">
        <v>1</v>
      </c>
      <c r="H79" s="86">
        <v>200.97</v>
      </c>
      <c r="I79" s="329">
        <f t="shared" si="3"/>
        <v>200.97</v>
      </c>
    </row>
    <row r="80" spans="1:10" s="317" customFormat="1" ht="18.600000000000001" customHeight="1" x14ac:dyDescent="0.3">
      <c r="A80" s="17" t="s">
        <v>1092</v>
      </c>
      <c r="B80" s="267" t="s">
        <v>633</v>
      </c>
      <c r="C80" s="327" t="s">
        <v>654</v>
      </c>
      <c r="D80" s="327" t="s">
        <v>1271</v>
      </c>
      <c r="E80" s="271" t="s">
        <v>1277</v>
      </c>
      <c r="F80" s="328">
        <v>45470</v>
      </c>
      <c r="G80" s="327">
        <v>1</v>
      </c>
      <c r="H80" s="86">
        <v>251</v>
      </c>
      <c r="I80" s="329">
        <f t="shared" si="3"/>
        <v>251</v>
      </c>
      <c r="J80" s="218"/>
    </row>
    <row r="81" spans="1:9" ht="18.600000000000001" customHeight="1" x14ac:dyDescent="0.3">
      <c r="A81" s="17" t="s">
        <v>1092</v>
      </c>
      <c r="B81" s="327" t="s">
        <v>668</v>
      </c>
      <c r="C81" s="327" t="s">
        <v>654</v>
      </c>
      <c r="D81" s="327" t="s">
        <v>1256</v>
      </c>
      <c r="E81" s="271" t="s">
        <v>1277</v>
      </c>
      <c r="F81" s="328">
        <v>45470</v>
      </c>
      <c r="G81" s="327">
        <v>1</v>
      </c>
      <c r="H81" s="86">
        <v>30</v>
      </c>
      <c r="I81" s="329">
        <f t="shared" si="3"/>
        <v>30</v>
      </c>
    </row>
    <row r="82" spans="1:9" ht="18.600000000000001" customHeight="1" x14ac:dyDescent="0.3">
      <c r="A82" s="17" t="s">
        <v>1092</v>
      </c>
      <c r="B82" s="327" t="s">
        <v>633</v>
      </c>
      <c r="C82" s="327" t="s">
        <v>654</v>
      </c>
      <c r="D82" s="327" t="s">
        <v>1257</v>
      </c>
      <c r="E82" s="271" t="s">
        <v>1277</v>
      </c>
      <c r="F82" s="328">
        <v>45470</v>
      </c>
      <c r="G82" s="327">
        <v>1</v>
      </c>
      <c r="H82" s="86">
        <v>20</v>
      </c>
      <c r="I82" s="329">
        <f t="shared" si="3"/>
        <v>20</v>
      </c>
    </row>
    <row r="83" spans="1:9" ht="18.600000000000001" customHeight="1" x14ac:dyDescent="0.3">
      <c r="A83" s="17" t="s">
        <v>1092</v>
      </c>
      <c r="B83" s="267" t="s">
        <v>633</v>
      </c>
      <c r="C83" s="327" t="s">
        <v>654</v>
      </c>
      <c r="D83" s="327" t="s">
        <v>1082</v>
      </c>
      <c r="E83" s="271" t="s">
        <v>1277</v>
      </c>
      <c r="F83" s="328">
        <v>45470</v>
      </c>
      <c r="G83" s="327">
        <v>1</v>
      </c>
      <c r="H83" s="74">
        <v>132.71</v>
      </c>
      <c r="I83" s="329">
        <f t="shared" si="3"/>
        <v>132.71</v>
      </c>
    </row>
    <row r="84" spans="1:9" ht="18.600000000000001" customHeight="1" x14ac:dyDescent="0.3">
      <c r="A84" s="17" t="s">
        <v>1092</v>
      </c>
      <c r="B84" s="267" t="s">
        <v>633</v>
      </c>
      <c r="C84" s="327" t="s">
        <v>654</v>
      </c>
      <c r="D84" s="327" t="s">
        <v>1272</v>
      </c>
      <c r="E84" s="271" t="s">
        <v>1277</v>
      </c>
      <c r="F84" s="328">
        <v>45470</v>
      </c>
      <c r="G84" s="327">
        <v>1</v>
      </c>
      <c r="H84" s="74">
        <v>15</v>
      </c>
      <c r="I84" s="329">
        <f t="shared" si="3"/>
        <v>15</v>
      </c>
    </row>
    <row r="85" spans="1:9" x14ac:dyDescent="0.3">
      <c r="A85" s="17" t="s">
        <v>1092</v>
      </c>
      <c r="B85" s="267" t="s">
        <v>633</v>
      </c>
      <c r="C85" s="327" t="s">
        <v>654</v>
      </c>
      <c r="D85" s="327" t="s">
        <v>1093</v>
      </c>
      <c r="E85" s="271" t="s">
        <v>1277</v>
      </c>
      <c r="F85" s="328">
        <v>45470</v>
      </c>
      <c r="G85" s="327">
        <v>1</v>
      </c>
      <c r="H85" s="74">
        <v>25.81</v>
      </c>
      <c r="I85" s="329">
        <f t="shared" si="3"/>
        <v>25.81</v>
      </c>
    </row>
    <row r="86" spans="1:9" x14ac:dyDescent="0.3">
      <c r="A86" s="17" t="s">
        <v>1092</v>
      </c>
      <c r="B86" s="327" t="s">
        <v>633</v>
      </c>
      <c r="C86" s="327" t="s">
        <v>654</v>
      </c>
      <c r="D86" s="327" t="s">
        <v>1258</v>
      </c>
      <c r="E86" s="271" t="s">
        <v>1277</v>
      </c>
      <c r="F86" s="328">
        <v>45470</v>
      </c>
      <c r="G86" s="327">
        <v>1</v>
      </c>
      <c r="H86" s="74">
        <v>50</v>
      </c>
      <c r="I86" s="329">
        <f t="shared" si="3"/>
        <v>50</v>
      </c>
    </row>
    <row r="87" spans="1:9" x14ac:dyDescent="0.3">
      <c r="A87" s="17" t="s">
        <v>1092</v>
      </c>
      <c r="B87" s="327" t="s">
        <v>633</v>
      </c>
      <c r="C87" s="327" t="s">
        <v>654</v>
      </c>
      <c r="D87" s="327" t="s">
        <v>1273</v>
      </c>
      <c r="E87" s="271" t="s">
        <v>1277</v>
      </c>
      <c r="F87" s="328">
        <v>45470</v>
      </c>
      <c r="G87" s="327">
        <v>1</v>
      </c>
      <c r="H87" s="74">
        <v>102.97</v>
      </c>
      <c r="I87" s="329">
        <f t="shared" si="3"/>
        <v>102.97</v>
      </c>
    </row>
    <row r="88" spans="1:9" x14ac:dyDescent="0.3">
      <c r="A88" s="17" t="s">
        <v>1092</v>
      </c>
      <c r="B88" s="327" t="s">
        <v>633</v>
      </c>
      <c r="C88" s="327" t="s">
        <v>654</v>
      </c>
      <c r="D88" s="327" t="s">
        <v>1274</v>
      </c>
      <c r="E88" s="271" t="s">
        <v>1277</v>
      </c>
      <c r="F88" s="328">
        <v>45470</v>
      </c>
      <c r="G88" s="327">
        <v>1</v>
      </c>
      <c r="H88" s="74">
        <v>500</v>
      </c>
      <c r="I88" s="329">
        <f t="shared" si="3"/>
        <v>500</v>
      </c>
    </row>
    <row r="89" spans="1:9" x14ac:dyDescent="0.3">
      <c r="A89" s="17" t="s">
        <v>1092</v>
      </c>
      <c r="B89" s="327" t="s">
        <v>633</v>
      </c>
      <c r="C89" s="327" t="s">
        <v>990</v>
      </c>
      <c r="D89" s="327" t="s">
        <v>1259</v>
      </c>
      <c r="E89" s="271" t="s">
        <v>1277</v>
      </c>
      <c r="F89" s="328">
        <v>45470</v>
      </c>
      <c r="G89" s="327">
        <v>1</v>
      </c>
      <c r="H89" s="74">
        <v>40</v>
      </c>
      <c r="I89" s="329">
        <f t="shared" si="3"/>
        <v>40</v>
      </c>
    </row>
    <row r="90" spans="1:9" x14ac:dyDescent="0.3">
      <c r="A90" s="17" t="s">
        <v>1092</v>
      </c>
      <c r="B90" s="327" t="s">
        <v>436</v>
      </c>
      <c r="C90" s="327" t="s">
        <v>436</v>
      </c>
      <c r="D90" s="327" t="s">
        <v>1260</v>
      </c>
      <c r="E90" s="271" t="s">
        <v>1277</v>
      </c>
      <c r="F90" s="328">
        <v>45470</v>
      </c>
      <c r="G90" s="327">
        <v>1</v>
      </c>
      <c r="H90" s="74">
        <v>104</v>
      </c>
      <c r="I90" s="329">
        <f t="shared" si="3"/>
        <v>104</v>
      </c>
    </row>
    <row r="91" spans="1:9" x14ac:dyDescent="0.3">
      <c r="A91" s="17" t="s">
        <v>1092</v>
      </c>
      <c r="B91" s="327" t="s">
        <v>633</v>
      </c>
      <c r="C91" s="327" t="s">
        <v>990</v>
      </c>
      <c r="D91" s="327" t="s">
        <v>1261</v>
      </c>
      <c r="E91" s="271" t="s">
        <v>1277</v>
      </c>
      <c r="F91" s="328">
        <v>45470</v>
      </c>
      <c r="G91" s="327">
        <v>1</v>
      </c>
      <c r="H91" s="74">
        <v>23.9</v>
      </c>
      <c r="I91" s="329">
        <f t="shared" si="3"/>
        <v>23.9</v>
      </c>
    </row>
    <row r="92" spans="1:9" x14ac:dyDescent="0.3">
      <c r="A92" s="17" t="s">
        <v>1092</v>
      </c>
      <c r="B92" s="327" t="s">
        <v>633</v>
      </c>
      <c r="C92" s="327" t="s">
        <v>654</v>
      </c>
      <c r="D92" s="327" t="s">
        <v>1262</v>
      </c>
      <c r="E92" s="271" t="s">
        <v>1277</v>
      </c>
      <c r="F92" s="328">
        <v>45470</v>
      </c>
      <c r="G92" s="327">
        <v>1</v>
      </c>
      <c r="H92" s="74">
        <v>30</v>
      </c>
      <c r="I92" s="329">
        <f t="shared" si="3"/>
        <v>30</v>
      </c>
    </row>
    <row r="93" spans="1:9" x14ac:dyDescent="0.3">
      <c r="A93" s="17" t="s">
        <v>1092</v>
      </c>
      <c r="B93" s="267" t="s">
        <v>633</v>
      </c>
      <c r="C93" s="327" t="s">
        <v>654</v>
      </c>
      <c r="D93" s="327" t="s">
        <v>1275</v>
      </c>
      <c r="E93" s="271" t="s">
        <v>1277</v>
      </c>
      <c r="F93" s="328">
        <v>45470</v>
      </c>
      <c r="G93" s="327">
        <v>1</v>
      </c>
      <c r="H93" s="74">
        <v>198.9</v>
      </c>
      <c r="I93" s="329">
        <f t="shared" si="3"/>
        <v>198.9</v>
      </c>
    </row>
    <row r="94" spans="1:9" x14ac:dyDescent="0.3">
      <c r="A94" s="17" t="s">
        <v>1092</v>
      </c>
      <c r="B94" s="327" t="s">
        <v>1255</v>
      </c>
      <c r="C94" s="327" t="s">
        <v>654</v>
      </c>
      <c r="D94" s="327" t="s">
        <v>1263</v>
      </c>
      <c r="E94" s="271" t="s">
        <v>1277</v>
      </c>
      <c r="F94" s="328">
        <v>45470</v>
      </c>
      <c r="G94" s="327">
        <v>1</v>
      </c>
      <c r="H94" s="74">
        <v>37.200000000000003</v>
      </c>
      <c r="I94" s="329">
        <f t="shared" si="3"/>
        <v>37.200000000000003</v>
      </c>
    </row>
    <row r="95" spans="1:9" x14ac:dyDescent="0.3">
      <c r="A95" s="17" t="s">
        <v>1092</v>
      </c>
      <c r="B95" s="327" t="s">
        <v>668</v>
      </c>
      <c r="C95" s="327" t="s">
        <v>654</v>
      </c>
      <c r="D95" s="327" t="s">
        <v>1264</v>
      </c>
      <c r="E95" s="271" t="s">
        <v>1277</v>
      </c>
      <c r="F95" s="328">
        <v>45470</v>
      </c>
      <c r="G95" s="327">
        <v>1</v>
      </c>
      <c r="H95" s="74">
        <v>256.67</v>
      </c>
      <c r="I95" s="329">
        <f t="shared" si="3"/>
        <v>256.67</v>
      </c>
    </row>
    <row r="96" spans="1:9" x14ac:dyDescent="0.3">
      <c r="A96" s="17" t="s">
        <v>1092</v>
      </c>
      <c r="B96" s="267" t="s">
        <v>633</v>
      </c>
      <c r="C96" s="327" t="s">
        <v>654</v>
      </c>
      <c r="D96" s="327" t="s">
        <v>1265</v>
      </c>
      <c r="E96" s="271" t="s">
        <v>1277</v>
      </c>
      <c r="F96" s="328">
        <v>45470</v>
      </c>
      <c r="G96" s="327">
        <v>1</v>
      </c>
      <c r="H96" s="74">
        <v>100</v>
      </c>
      <c r="I96" s="329">
        <f t="shared" si="3"/>
        <v>100</v>
      </c>
    </row>
    <row r="97" spans="1:9" x14ac:dyDescent="0.3">
      <c r="A97" s="17" t="s">
        <v>1092</v>
      </c>
      <c r="B97" s="327" t="s">
        <v>633</v>
      </c>
      <c r="C97" s="327" t="s">
        <v>654</v>
      </c>
      <c r="D97" s="327" t="s">
        <v>1266</v>
      </c>
      <c r="E97" s="271" t="s">
        <v>1277</v>
      </c>
      <c r="F97" s="328">
        <v>45470</v>
      </c>
      <c r="G97" s="327">
        <v>1</v>
      </c>
      <c r="H97" s="74">
        <v>60</v>
      </c>
      <c r="I97" s="329">
        <f t="shared" si="3"/>
        <v>60</v>
      </c>
    </row>
    <row r="98" spans="1:9" x14ac:dyDescent="0.3">
      <c r="A98" s="17" t="s">
        <v>1090</v>
      </c>
      <c r="B98" s="267" t="s">
        <v>1299</v>
      </c>
      <c r="C98" s="267" t="s">
        <v>1299</v>
      </c>
      <c r="D98" s="267" t="s">
        <v>1343</v>
      </c>
      <c r="E98" s="320" t="s">
        <v>1276</v>
      </c>
      <c r="F98" s="328">
        <v>45470</v>
      </c>
      <c r="G98" s="327">
        <v>1</v>
      </c>
      <c r="H98" s="74">
        <v>5000</v>
      </c>
      <c r="I98" s="329">
        <f t="shared" si="3"/>
        <v>5000</v>
      </c>
    </row>
    <row r="99" spans="1:9" x14ac:dyDescent="0.3">
      <c r="A99" s="17" t="s">
        <v>1302</v>
      </c>
      <c r="B99" s="267" t="s">
        <v>456</v>
      </c>
      <c r="C99" s="267" t="s">
        <v>456</v>
      </c>
      <c r="D99" s="327" t="s">
        <v>1282</v>
      </c>
      <c r="E99" s="320" t="s">
        <v>1281</v>
      </c>
      <c r="F99" s="328">
        <v>45471</v>
      </c>
      <c r="G99" s="327">
        <v>1</v>
      </c>
      <c r="H99" s="74">
        <v>5000</v>
      </c>
      <c r="I99" s="329">
        <f t="shared" ref="I99" si="4">H99*G99</f>
        <v>5000</v>
      </c>
    </row>
    <row r="100" spans="1:9" x14ac:dyDescent="0.3">
      <c r="A100" s="17" t="s">
        <v>1302</v>
      </c>
      <c r="B100" s="267" t="s">
        <v>456</v>
      </c>
      <c r="C100" s="267" t="s">
        <v>456</v>
      </c>
      <c r="D100" s="327" t="s">
        <v>1296</v>
      </c>
      <c r="E100" s="320" t="s">
        <v>1283</v>
      </c>
      <c r="F100" s="328">
        <v>45471</v>
      </c>
      <c r="G100" s="327">
        <v>1</v>
      </c>
      <c r="H100" s="74">
        <v>2500</v>
      </c>
      <c r="I100" s="329">
        <f t="shared" ref="I100" si="5">H100*G100</f>
        <v>2500</v>
      </c>
    </row>
    <row r="101" spans="1:9" x14ac:dyDescent="0.3">
      <c r="A101" s="17" t="s">
        <v>1091</v>
      </c>
      <c r="B101" s="267" t="s">
        <v>918</v>
      </c>
      <c r="C101" s="267" t="s">
        <v>918</v>
      </c>
      <c r="D101" s="327" t="s">
        <v>1285</v>
      </c>
      <c r="E101" s="320" t="s">
        <v>1284</v>
      </c>
      <c r="F101" s="328">
        <v>45471</v>
      </c>
      <c r="G101" s="327">
        <v>1</v>
      </c>
      <c r="H101" s="74">
        <v>12000</v>
      </c>
      <c r="I101" s="329">
        <f t="shared" ref="I101" si="6">H101*G101</f>
        <v>12000</v>
      </c>
    </row>
    <row r="102" spans="1:9" x14ac:dyDescent="0.3">
      <c r="A102" s="17" t="s">
        <v>1301</v>
      </c>
      <c r="B102" s="17" t="s">
        <v>918</v>
      </c>
      <c r="C102" s="267" t="s">
        <v>918</v>
      </c>
      <c r="D102" s="267" t="s">
        <v>1286</v>
      </c>
      <c r="E102" s="320" t="s">
        <v>1287</v>
      </c>
      <c r="F102" s="328">
        <v>45471</v>
      </c>
      <c r="G102" s="327">
        <v>1</v>
      </c>
      <c r="H102" s="74">
        <v>715</v>
      </c>
      <c r="I102" s="329">
        <f t="shared" ref="I102:I104" si="7">H102*G102</f>
        <v>715</v>
      </c>
    </row>
    <row r="103" spans="1:9" x14ac:dyDescent="0.3">
      <c r="A103" s="17" t="s">
        <v>1302</v>
      </c>
      <c r="B103" s="17" t="s">
        <v>918</v>
      </c>
      <c r="C103" s="267" t="s">
        <v>918</v>
      </c>
      <c r="D103" s="327" t="s">
        <v>1291</v>
      </c>
      <c r="E103" s="320" t="s">
        <v>1283</v>
      </c>
      <c r="F103" s="328">
        <v>45471</v>
      </c>
      <c r="G103" s="327">
        <v>1</v>
      </c>
      <c r="H103" s="74">
        <v>10000</v>
      </c>
      <c r="I103" s="329">
        <f t="shared" si="7"/>
        <v>10000</v>
      </c>
    </row>
    <row r="104" spans="1:9" x14ac:dyDescent="0.3">
      <c r="A104" s="17" t="s">
        <v>1302</v>
      </c>
      <c r="B104" s="17" t="s">
        <v>918</v>
      </c>
      <c r="C104" s="267" t="s">
        <v>918</v>
      </c>
      <c r="D104" s="327" t="s">
        <v>1291</v>
      </c>
      <c r="E104" s="320" t="s">
        <v>1283</v>
      </c>
      <c r="F104" s="328">
        <v>45471</v>
      </c>
      <c r="G104" s="327">
        <v>1</v>
      </c>
      <c r="H104" s="74">
        <v>5000</v>
      </c>
      <c r="I104" s="329">
        <f t="shared" si="7"/>
        <v>5000</v>
      </c>
    </row>
    <row r="105" spans="1:9" x14ac:dyDescent="0.3">
      <c r="A105" s="17" t="s">
        <v>1091</v>
      </c>
      <c r="B105" s="17" t="s">
        <v>918</v>
      </c>
      <c r="C105" s="267" t="s">
        <v>918</v>
      </c>
      <c r="D105" s="327" t="s">
        <v>1290</v>
      </c>
      <c r="E105" s="320" t="s">
        <v>1295</v>
      </c>
      <c r="F105" s="328">
        <v>45472</v>
      </c>
      <c r="G105" s="327">
        <v>1</v>
      </c>
      <c r="H105" s="74">
        <v>25000</v>
      </c>
      <c r="I105" s="329">
        <f t="shared" ref="I105:I107" si="8">H105*G105</f>
        <v>25000</v>
      </c>
    </row>
    <row r="106" spans="1:9" x14ac:dyDescent="0.3">
      <c r="A106" s="17" t="s">
        <v>1302</v>
      </c>
      <c r="B106" s="17" t="s">
        <v>918</v>
      </c>
      <c r="C106" s="267" t="s">
        <v>918</v>
      </c>
      <c r="D106" s="327" t="s">
        <v>1291</v>
      </c>
      <c r="E106" s="320" t="s">
        <v>1293</v>
      </c>
      <c r="F106" s="328">
        <v>45472</v>
      </c>
      <c r="G106" s="327">
        <v>1</v>
      </c>
      <c r="H106" s="74">
        <v>2000</v>
      </c>
      <c r="I106" s="329">
        <f t="shared" si="8"/>
        <v>2000</v>
      </c>
    </row>
    <row r="107" spans="1:9" x14ac:dyDescent="0.3">
      <c r="A107" s="17" t="s">
        <v>1090</v>
      </c>
      <c r="B107" s="17" t="s">
        <v>1292</v>
      </c>
      <c r="C107" s="267" t="s">
        <v>654</v>
      </c>
      <c r="D107" s="327" t="s">
        <v>666</v>
      </c>
      <c r="E107" s="353" t="s">
        <v>1294</v>
      </c>
      <c r="F107" s="328">
        <v>45472</v>
      </c>
      <c r="G107" s="327">
        <v>1</v>
      </c>
      <c r="H107" s="74">
        <v>85</v>
      </c>
      <c r="I107" s="329">
        <f t="shared" si="8"/>
        <v>85</v>
      </c>
    </row>
    <row r="108" spans="1:9" x14ac:dyDescent="0.3">
      <c r="A108" s="17" t="s">
        <v>1090</v>
      </c>
      <c r="B108" s="17" t="s">
        <v>1292</v>
      </c>
      <c r="C108" s="267" t="s">
        <v>650</v>
      </c>
      <c r="D108" s="327" t="s">
        <v>666</v>
      </c>
      <c r="E108" s="353" t="s">
        <v>1294</v>
      </c>
      <c r="F108" s="328">
        <v>45472</v>
      </c>
      <c r="G108" s="327">
        <v>1</v>
      </c>
      <c r="H108" s="74">
        <v>85</v>
      </c>
      <c r="I108" s="329">
        <f t="shared" ref="I108:I109" si="9">H108*G108</f>
        <v>85</v>
      </c>
    </row>
    <row r="109" spans="1:9" x14ac:dyDescent="0.3">
      <c r="A109" s="17" t="s">
        <v>1091</v>
      </c>
      <c r="B109" s="17" t="s">
        <v>918</v>
      </c>
      <c r="C109" s="267" t="s">
        <v>918</v>
      </c>
      <c r="D109" s="327" t="s">
        <v>1290</v>
      </c>
      <c r="E109" s="320" t="s">
        <v>1297</v>
      </c>
      <c r="F109" s="328">
        <v>45473</v>
      </c>
      <c r="G109" s="327">
        <v>1</v>
      </c>
      <c r="H109" s="74">
        <v>10000</v>
      </c>
      <c r="I109" s="329">
        <f t="shared" si="9"/>
        <v>10000</v>
      </c>
    </row>
  </sheetData>
  <autoFilter ref="A2:I109" xr:uid="{C9E07532-9202-47C1-8455-AB732799C083}"/>
  <phoneticPr fontId="54" type="noConversion"/>
  <hyperlinks>
    <hyperlink ref="E1" r:id="rId1" xr:uid="{F501A0A3-E881-4EBB-9D2D-DE67B85CDA74}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2"/>
  <legacyDrawing r:id="rId3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374A9-7D10-4B9D-BFC6-BAFD0A24B65C}">
  <sheetPr>
    <pageSetUpPr fitToPage="1"/>
  </sheetPr>
  <dimension ref="A1:P171"/>
  <sheetViews>
    <sheetView topLeftCell="A136" zoomScale="90" zoomScaleNormal="90" workbookViewId="0">
      <selection activeCell="D30" sqref="D30"/>
    </sheetView>
  </sheetViews>
  <sheetFormatPr defaultRowHeight="14.4" x14ac:dyDescent="0.3"/>
  <cols>
    <col min="1" max="1" width="13.6640625" style="4" bestFit="1" customWidth="1"/>
    <col min="2" max="2" width="34.21875" style="4" bestFit="1" customWidth="1"/>
    <col min="3" max="3" width="26.44140625" style="4" bestFit="1" customWidth="1"/>
    <col min="4" max="4" width="78" style="4" customWidth="1"/>
    <col min="5" max="5" width="39.77734375" style="4" customWidth="1"/>
    <col min="6" max="6" width="13.77734375" style="4" customWidth="1"/>
    <col min="7" max="7" width="10.5546875" style="4" customWidth="1"/>
    <col min="8" max="8" width="15" customWidth="1"/>
    <col min="9" max="9" width="15" bestFit="1" customWidth="1"/>
    <col min="10" max="10" width="19.21875" style="218" customWidth="1"/>
    <col min="11" max="11" width="23.33203125" bestFit="1" customWidth="1"/>
    <col min="12" max="12" width="20.77734375" customWidth="1"/>
  </cols>
  <sheetData>
    <row r="1" spans="1:16" ht="18" x14ac:dyDescent="0.3">
      <c r="E1" s="312" t="s">
        <v>940</v>
      </c>
      <c r="I1" s="342"/>
      <c r="K1" s="344" t="s">
        <v>1610</v>
      </c>
      <c r="L1" s="83">
        <v>851.4</v>
      </c>
      <c r="P1" s="409"/>
    </row>
    <row r="2" spans="1:16" ht="18" x14ac:dyDescent="0.3">
      <c r="A2" s="79" t="s">
        <v>1300</v>
      </c>
      <c r="B2" s="79" t="s">
        <v>636</v>
      </c>
      <c r="C2" s="79" t="s">
        <v>660</v>
      </c>
      <c r="D2" s="79" t="s">
        <v>542</v>
      </c>
      <c r="E2" s="79" t="s">
        <v>919</v>
      </c>
      <c r="F2" s="79" t="s">
        <v>634</v>
      </c>
      <c r="G2" s="79" t="s">
        <v>635</v>
      </c>
      <c r="H2" s="79" t="s">
        <v>42</v>
      </c>
      <c r="I2" s="79" t="s">
        <v>31</v>
      </c>
      <c r="K2" s="344" t="s">
        <v>1176</v>
      </c>
      <c r="L2" s="83">
        <v>5000</v>
      </c>
      <c r="P2" s="409"/>
    </row>
    <row r="3" spans="1:16" ht="21" x14ac:dyDescent="0.3">
      <c r="A3" s="17" t="s">
        <v>1091</v>
      </c>
      <c r="B3" s="267" t="s">
        <v>898</v>
      </c>
      <c r="C3" s="267" t="s">
        <v>1280</v>
      </c>
      <c r="D3" s="267" t="s">
        <v>1528</v>
      </c>
      <c r="E3" s="271" t="s">
        <v>1306</v>
      </c>
      <c r="F3" s="266">
        <v>45474</v>
      </c>
      <c r="G3" s="267">
        <v>1</v>
      </c>
      <c r="H3" s="83">
        <v>10000</v>
      </c>
      <c r="I3" s="83">
        <f t="shared" ref="I3:I34" si="0">H3*G3</f>
        <v>10000</v>
      </c>
      <c r="K3" s="273" t="s">
        <v>581</v>
      </c>
      <c r="L3" s="83">
        <f>SUM(L7:L27)</f>
        <v>760917.49</v>
      </c>
      <c r="P3" s="409"/>
    </row>
    <row r="4" spans="1:16" ht="18.600000000000001" customHeight="1" x14ac:dyDescent="0.3">
      <c r="A4" s="17" t="s">
        <v>1090</v>
      </c>
      <c r="B4" s="267" t="s">
        <v>1299</v>
      </c>
      <c r="C4" s="267" t="s">
        <v>1299</v>
      </c>
      <c r="D4" s="267" t="s">
        <v>1299</v>
      </c>
      <c r="E4" s="271">
        <v>2769640995</v>
      </c>
      <c r="F4" s="266">
        <v>45474</v>
      </c>
      <c r="G4" s="267">
        <v>1</v>
      </c>
      <c r="H4" s="83">
        <v>1000</v>
      </c>
      <c r="I4" s="83">
        <f t="shared" si="0"/>
        <v>1000</v>
      </c>
    </row>
    <row r="5" spans="1:16" ht="19.2" customHeight="1" x14ac:dyDescent="0.3">
      <c r="A5" s="17" t="s">
        <v>1090</v>
      </c>
      <c r="B5" s="267" t="s">
        <v>668</v>
      </c>
      <c r="C5" s="267" t="s">
        <v>633</v>
      </c>
      <c r="D5" s="267" t="s">
        <v>1169</v>
      </c>
      <c r="E5" s="271" t="s">
        <v>1304</v>
      </c>
      <c r="F5" s="266">
        <v>45474</v>
      </c>
      <c r="G5" s="267">
        <v>1</v>
      </c>
      <c r="H5" s="83">
        <v>220</v>
      </c>
      <c r="I5" s="83">
        <f t="shared" si="0"/>
        <v>220</v>
      </c>
    </row>
    <row r="6" spans="1:16" ht="18.600000000000001" customHeight="1" x14ac:dyDescent="0.4">
      <c r="A6" s="17" t="s">
        <v>1090</v>
      </c>
      <c r="B6" s="327" t="s">
        <v>436</v>
      </c>
      <c r="C6" s="327" t="s">
        <v>436</v>
      </c>
      <c r="D6" s="267" t="s">
        <v>1047</v>
      </c>
      <c r="E6" s="271" t="s">
        <v>1305</v>
      </c>
      <c r="F6" s="266">
        <v>45474</v>
      </c>
      <c r="G6" s="267">
        <v>1</v>
      </c>
      <c r="H6" s="83">
        <v>112</v>
      </c>
      <c r="I6" s="83">
        <f t="shared" si="0"/>
        <v>112</v>
      </c>
      <c r="K6" s="272" t="s">
        <v>662</v>
      </c>
      <c r="L6" s="272" t="s">
        <v>42</v>
      </c>
    </row>
    <row r="7" spans="1:16" ht="18.600000000000001" customHeight="1" x14ac:dyDescent="0.3">
      <c r="A7" s="267" t="s">
        <v>1091</v>
      </c>
      <c r="B7" s="327" t="s">
        <v>436</v>
      </c>
      <c r="C7" s="327" t="s">
        <v>436</v>
      </c>
      <c r="D7" s="267" t="s">
        <v>1046</v>
      </c>
      <c r="E7" s="271" t="s">
        <v>1303</v>
      </c>
      <c r="F7" s="266">
        <v>45474</v>
      </c>
      <c r="G7" s="267">
        <v>1</v>
      </c>
      <c r="H7" s="83">
        <v>81</v>
      </c>
      <c r="I7" s="83">
        <f t="shared" si="0"/>
        <v>81</v>
      </c>
      <c r="K7" s="271" t="s">
        <v>654</v>
      </c>
      <c r="L7" s="274">
        <f t="shared" ref="L7:L27" si="1">SUMIF(C:C,K7,I:I)</f>
        <v>26369.45</v>
      </c>
    </row>
    <row r="8" spans="1:16" ht="18.600000000000001" customHeight="1" x14ac:dyDescent="0.3">
      <c r="A8" s="17" t="s">
        <v>1090</v>
      </c>
      <c r="B8" s="267" t="s">
        <v>1299</v>
      </c>
      <c r="C8" s="267" t="s">
        <v>1299</v>
      </c>
      <c r="D8" s="388" t="s">
        <v>1299</v>
      </c>
      <c r="E8" s="271">
        <v>2785939982</v>
      </c>
      <c r="F8" s="266">
        <v>45476</v>
      </c>
      <c r="G8" s="267">
        <v>1</v>
      </c>
      <c r="H8" s="83">
        <v>500</v>
      </c>
      <c r="I8" s="83">
        <f t="shared" si="0"/>
        <v>500</v>
      </c>
      <c r="K8" s="271" t="s">
        <v>650</v>
      </c>
      <c r="L8" s="274">
        <f t="shared" si="1"/>
        <v>2908.9</v>
      </c>
    </row>
    <row r="9" spans="1:16" ht="18.600000000000001" customHeight="1" x14ac:dyDescent="0.3">
      <c r="A9" s="17" t="s">
        <v>1090</v>
      </c>
      <c r="B9" s="267" t="s">
        <v>1299</v>
      </c>
      <c r="C9" s="267" t="s">
        <v>1299</v>
      </c>
      <c r="D9" s="267" t="s">
        <v>1299</v>
      </c>
      <c r="E9" s="271">
        <v>2785981953</v>
      </c>
      <c r="F9" s="266">
        <v>45476</v>
      </c>
      <c r="G9" s="267">
        <v>1</v>
      </c>
      <c r="H9" s="83">
        <v>500</v>
      </c>
      <c r="I9" s="83">
        <f t="shared" si="0"/>
        <v>500</v>
      </c>
      <c r="K9" s="271" t="s">
        <v>456</v>
      </c>
      <c r="L9" s="274">
        <f t="shared" si="1"/>
        <v>69250</v>
      </c>
    </row>
    <row r="10" spans="1:16" ht="18.600000000000001" customHeight="1" x14ac:dyDescent="0.3">
      <c r="A10" s="17" t="s">
        <v>1090</v>
      </c>
      <c r="B10" s="17" t="s">
        <v>573</v>
      </c>
      <c r="C10" s="267" t="s">
        <v>987</v>
      </c>
      <c r="D10" s="267" t="s">
        <v>1312</v>
      </c>
      <c r="E10" s="271" t="s">
        <v>1311</v>
      </c>
      <c r="F10" s="266">
        <v>45476</v>
      </c>
      <c r="G10" s="267">
        <v>1</v>
      </c>
      <c r="H10" s="83">
        <v>10000</v>
      </c>
      <c r="I10" s="83">
        <f t="shared" si="0"/>
        <v>10000</v>
      </c>
      <c r="K10" s="271" t="s">
        <v>987</v>
      </c>
      <c r="L10" s="274">
        <f t="shared" si="1"/>
        <v>15000</v>
      </c>
    </row>
    <row r="11" spans="1:16" ht="18.600000000000001" customHeight="1" x14ac:dyDescent="0.3">
      <c r="A11" s="17" t="s">
        <v>1302</v>
      </c>
      <c r="B11" s="267" t="s">
        <v>1280</v>
      </c>
      <c r="C11" s="267" t="s">
        <v>1280</v>
      </c>
      <c r="D11" s="267" t="s">
        <v>1314</v>
      </c>
      <c r="E11" s="271" t="s">
        <v>1313</v>
      </c>
      <c r="F11" s="266">
        <v>45476</v>
      </c>
      <c r="G11" s="267">
        <v>1</v>
      </c>
      <c r="H11" s="83">
        <v>1500</v>
      </c>
      <c r="I11" s="83">
        <f t="shared" si="0"/>
        <v>1500</v>
      </c>
      <c r="K11" s="271" t="s">
        <v>436</v>
      </c>
      <c r="L11" s="274">
        <f t="shared" si="1"/>
        <v>6146.0499999999993</v>
      </c>
    </row>
    <row r="12" spans="1:16" ht="18.600000000000001" customHeight="1" x14ac:dyDescent="0.3">
      <c r="A12" s="17" t="s">
        <v>1302</v>
      </c>
      <c r="B12" s="267" t="s">
        <v>456</v>
      </c>
      <c r="C12" s="267" t="s">
        <v>456</v>
      </c>
      <c r="D12" s="267" t="s">
        <v>1517</v>
      </c>
      <c r="E12" s="271" t="s">
        <v>1316</v>
      </c>
      <c r="F12" s="266">
        <v>45476</v>
      </c>
      <c r="G12" s="267">
        <v>1</v>
      </c>
      <c r="H12" s="83">
        <v>1500</v>
      </c>
      <c r="I12" s="83">
        <f t="shared" si="0"/>
        <v>1500</v>
      </c>
      <c r="K12" s="271" t="s">
        <v>1496</v>
      </c>
      <c r="L12" s="274">
        <f t="shared" si="1"/>
        <v>50000</v>
      </c>
    </row>
    <row r="13" spans="1:16" ht="18.600000000000001" customHeight="1" x14ac:dyDescent="0.3">
      <c r="A13" s="17" t="s">
        <v>1302</v>
      </c>
      <c r="B13" s="267" t="s">
        <v>456</v>
      </c>
      <c r="C13" s="267" t="s">
        <v>456</v>
      </c>
      <c r="D13" s="267" t="s">
        <v>1168</v>
      </c>
      <c r="E13" s="271" t="s">
        <v>1318</v>
      </c>
      <c r="F13" s="266">
        <v>45477</v>
      </c>
      <c r="G13" s="267">
        <v>1</v>
      </c>
      <c r="H13" s="83">
        <v>10000</v>
      </c>
      <c r="I13" s="83">
        <f t="shared" si="0"/>
        <v>10000</v>
      </c>
      <c r="K13" s="87" t="s">
        <v>633</v>
      </c>
      <c r="L13" s="274">
        <f t="shared" si="1"/>
        <v>3723.9300000000003</v>
      </c>
    </row>
    <row r="14" spans="1:16" x14ac:dyDescent="0.3">
      <c r="A14" s="17" t="s">
        <v>1091</v>
      </c>
      <c r="B14" s="267" t="s">
        <v>898</v>
      </c>
      <c r="C14" s="267" t="s">
        <v>1280</v>
      </c>
      <c r="D14" s="267" t="s">
        <v>1308</v>
      </c>
      <c r="E14" s="271" t="s">
        <v>1319</v>
      </c>
      <c r="F14" s="266">
        <v>45477</v>
      </c>
      <c r="G14" s="267">
        <v>1</v>
      </c>
      <c r="H14" s="83">
        <v>15000</v>
      </c>
      <c r="I14" s="83">
        <f t="shared" si="0"/>
        <v>15000</v>
      </c>
      <c r="K14" s="271" t="s">
        <v>41</v>
      </c>
      <c r="L14" s="274">
        <f t="shared" si="1"/>
        <v>5237.4799999999996</v>
      </c>
    </row>
    <row r="15" spans="1:16" ht="18.600000000000001" customHeight="1" x14ac:dyDescent="0.3">
      <c r="A15" s="17" t="s">
        <v>1090</v>
      </c>
      <c r="B15" s="267" t="s">
        <v>1008</v>
      </c>
      <c r="C15" s="267" t="s">
        <v>1008</v>
      </c>
      <c r="D15" s="267" t="s">
        <v>1320</v>
      </c>
      <c r="E15" s="271" t="s">
        <v>1327</v>
      </c>
      <c r="F15" s="266">
        <v>45477</v>
      </c>
      <c r="G15" s="267">
        <v>1</v>
      </c>
      <c r="H15" s="83">
        <v>84689.09</v>
      </c>
      <c r="I15" s="83">
        <f t="shared" si="0"/>
        <v>84689.09</v>
      </c>
      <c r="K15" s="271" t="s">
        <v>1541</v>
      </c>
      <c r="L15" s="291">
        <f t="shared" si="1"/>
        <v>11497</v>
      </c>
    </row>
    <row r="16" spans="1:16" ht="18.600000000000001" customHeight="1" x14ac:dyDescent="0.3">
      <c r="A16" s="17" t="s">
        <v>1090</v>
      </c>
      <c r="B16" s="267" t="s">
        <v>1321</v>
      </c>
      <c r="C16" s="267" t="s">
        <v>654</v>
      </c>
      <c r="D16" s="267" t="s">
        <v>1323</v>
      </c>
      <c r="E16" s="271" t="s">
        <v>1326</v>
      </c>
      <c r="F16" s="266">
        <v>45477</v>
      </c>
      <c r="G16" s="267">
        <v>1</v>
      </c>
      <c r="H16" s="83">
        <v>736</v>
      </c>
      <c r="I16" s="83">
        <f t="shared" si="0"/>
        <v>736</v>
      </c>
      <c r="K16" s="271" t="s">
        <v>989</v>
      </c>
      <c r="L16" s="291">
        <f t="shared" si="1"/>
        <v>65962.25</v>
      </c>
    </row>
    <row r="17" spans="1:12" ht="18.600000000000001" customHeight="1" x14ac:dyDescent="0.3">
      <c r="A17" s="17" t="s">
        <v>1090</v>
      </c>
      <c r="B17" s="267" t="s">
        <v>1322</v>
      </c>
      <c r="C17" s="267" t="s">
        <v>654</v>
      </c>
      <c r="D17" s="267" t="s">
        <v>1324</v>
      </c>
      <c r="E17" s="271" t="s">
        <v>1325</v>
      </c>
      <c r="F17" s="266">
        <v>45477</v>
      </c>
      <c r="G17" s="267">
        <v>100</v>
      </c>
      <c r="H17" s="83">
        <v>13.5</v>
      </c>
      <c r="I17" s="83">
        <f t="shared" si="0"/>
        <v>1350</v>
      </c>
      <c r="K17" s="271" t="s">
        <v>985</v>
      </c>
      <c r="L17" s="291">
        <f t="shared" si="1"/>
        <v>53000</v>
      </c>
    </row>
    <row r="18" spans="1:12" ht="18.600000000000001" customHeight="1" x14ac:dyDescent="0.3">
      <c r="A18" s="17" t="s">
        <v>1302</v>
      </c>
      <c r="B18" s="267" t="s">
        <v>1280</v>
      </c>
      <c r="C18" s="267" t="s">
        <v>1280</v>
      </c>
      <c r="D18" s="267" t="s">
        <v>1328</v>
      </c>
      <c r="E18" s="271" t="s">
        <v>1329</v>
      </c>
      <c r="F18" s="266">
        <v>45477</v>
      </c>
      <c r="G18" s="267">
        <v>1</v>
      </c>
      <c r="H18" s="83">
        <v>2500</v>
      </c>
      <c r="I18" s="83">
        <f t="shared" si="0"/>
        <v>2500</v>
      </c>
      <c r="K18" s="271" t="s">
        <v>986</v>
      </c>
      <c r="L18" s="291">
        <f t="shared" si="1"/>
        <v>16500</v>
      </c>
    </row>
    <row r="19" spans="1:12" ht="18.600000000000001" customHeight="1" x14ac:dyDescent="0.3">
      <c r="A19" s="17" t="s">
        <v>1302</v>
      </c>
      <c r="B19" s="267" t="s">
        <v>1280</v>
      </c>
      <c r="C19" s="267" t="s">
        <v>1280</v>
      </c>
      <c r="D19" s="267" t="s">
        <v>1332</v>
      </c>
      <c r="E19" s="271" t="s">
        <v>1330</v>
      </c>
      <c r="F19" s="266">
        <v>45477</v>
      </c>
      <c r="G19" s="267">
        <v>1</v>
      </c>
      <c r="H19" s="83">
        <v>5000</v>
      </c>
      <c r="I19" s="83">
        <f t="shared" si="0"/>
        <v>5000</v>
      </c>
      <c r="K19" s="271" t="s">
        <v>990</v>
      </c>
      <c r="L19" s="291">
        <f t="shared" si="1"/>
        <v>4360</v>
      </c>
    </row>
    <row r="20" spans="1:12" ht="18.600000000000001" customHeight="1" x14ac:dyDescent="0.3">
      <c r="A20" s="17" t="s">
        <v>1302</v>
      </c>
      <c r="B20" s="267" t="s">
        <v>898</v>
      </c>
      <c r="C20" s="267" t="s">
        <v>1280</v>
      </c>
      <c r="D20" s="267" t="s">
        <v>1315</v>
      </c>
      <c r="E20" s="271" t="s">
        <v>1331</v>
      </c>
      <c r="F20" s="266">
        <v>45477</v>
      </c>
      <c r="G20" s="267">
        <v>1</v>
      </c>
      <c r="H20" s="83">
        <v>5000</v>
      </c>
      <c r="I20" s="83">
        <f t="shared" si="0"/>
        <v>5000</v>
      </c>
      <c r="K20" s="271" t="s">
        <v>918</v>
      </c>
      <c r="L20" s="291">
        <f t="shared" si="1"/>
        <v>41993.57</v>
      </c>
    </row>
    <row r="21" spans="1:12" ht="18.600000000000001" customHeight="1" x14ac:dyDescent="0.3">
      <c r="A21" s="17" t="s">
        <v>1302</v>
      </c>
      <c r="B21" s="267" t="s">
        <v>633</v>
      </c>
      <c r="C21" s="267" t="s">
        <v>633</v>
      </c>
      <c r="D21" s="267" t="s">
        <v>1335</v>
      </c>
      <c r="E21" s="271" t="s">
        <v>1334</v>
      </c>
      <c r="F21" s="266">
        <v>45478</v>
      </c>
      <c r="G21" s="267">
        <v>1</v>
      </c>
      <c r="H21" s="83">
        <v>2091</v>
      </c>
      <c r="I21" s="83">
        <f t="shared" si="0"/>
        <v>2091</v>
      </c>
      <c r="K21" s="271" t="s">
        <v>1008</v>
      </c>
      <c r="L21" s="291">
        <f t="shared" si="1"/>
        <v>188364.3</v>
      </c>
    </row>
    <row r="22" spans="1:12" ht="18.600000000000001" customHeight="1" x14ac:dyDescent="0.3">
      <c r="A22" s="17" t="s">
        <v>1091</v>
      </c>
      <c r="B22" s="267" t="s">
        <v>1037</v>
      </c>
      <c r="C22" s="267" t="s">
        <v>1037</v>
      </c>
      <c r="D22" s="267" t="s">
        <v>1200</v>
      </c>
      <c r="E22" s="271" t="s">
        <v>1336</v>
      </c>
      <c r="F22" s="266">
        <v>45478</v>
      </c>
      <c r="G22" s="267">
        <v>1</v>
      </c>
      <c r="H22" s="83">
        <v>16633</v>
      </c>
      <c r="I22" s="83">
        <f t="shared" si="0"/>
        <v>16633</v>
      </c>
      <c r="K22" s="271" t="s">
        <v>1280</v>
      </c>
      <c r="L22" s="291">
        <f t="shared" si="1"/>
        <v>139000</v>
      </c>
    </row>
    <row r="23" spans="1:12" ht="18.600000000000001" customHeight="1" x14ac:dyDescent="0.3">
      <c r="A23" s="17" t="s">
        <v>1090</v>
      </c>
      <c r="B23" s="267" t="s">
        <v>1349</v>
      </c>
      <c r="C23" s="267" t="s">
        <v>654</v>
      </c>
      <c r="D23" s="267" t="s">
        <v>1350</v>
      </c>
      <c r="E23" s="271">
        <v>2800517401</v>
      </c>
      <c r="F23" s="266">
        <v>45478</v>
      </c>
      <c r="G23" s="267">
        <v>1</v>
      </c>
      <c r="H23" s="83">
        <v>143.96</v>
      </c>
      <c r="I23" s="83">
        <f t="shared" si="0"/>
        <v>143.96</v>
      </c>
      <c r="K23" s="271" t="s">
        <v>1037</v>
      </c>
      <c r="L23" s="291">
        <f t="shared" si="1"/>
        <v>34062.959999999999</v>
      </c>
    </row>
    <row r="24" spans="1:12" ht="18.600000000000001" customHeight="1" x14ac:dyDescent="0.3">
      <c r="A24" s="17" t="s">
        <v>1090</v>
      </c>
      <c r="B24" s="17" t="s">
        <v>988</v>
      </c>
      <c r="C24" s="267" t="s">
        <v>986</v>
      </c>
      <c r="D24" s="267" t="s">
        <v>1007</v>
      </c>
      <c r="E24" s="271">
        <v>2808269844</v>
      </c>
      <c r="F24" s="266">
        <v>45479</v>
      </c>
      <c r="G24" s="267">
        <v>1</v>
      </c>
      <c r="H24" s="83">
        <v>5000</v>
      </c>
      <c r="I24" s="83">
        <f t="shared" si="0"/>
        <v>5000</v>
      </c>
      <c r="K24" s="271" t="s">
        <v>1299</v>
      </c>
      <c r="L24" s="291">
        <f t="shared" si="1"/>
        <v>27000</v>
      </c>
    </row>
    <row r="25" spans="1:12" ht="18.600000000000001" customHeight="1" x14ac:dyDescent="0.3">
      <c r="A25" s="17" t="s">
        <v>1090</v>
      </c>
      <c r="B25" s="17" t="s">
        <v>988</v>
      </c>
      <c r="C25" s="267" t="s">
        <v>986</v>
      </c>
      <c r="D25" s="267" t="s">
        <v>1007</v>
      </c>
      <c r="E25" s="271">
        <v>2808268881</v>
      </c>
      <c r="F25" s="266">
        <v>45479</v>
      </c>
      <c r="G25" s="267">
        <v>1</v>
      </c>
      <c r="H25" s="83">
        <v>5000</v>
      </c>
      <c r="I25" s="83">
        <f t="shared" si="0"/>
        <v>5000</v>
      </c>
      <c r="K25" s="271" t="s">
        <v>1184</v>
      </c>
      <c r="L25" s="291">
        <f t="shared" si="1"/>
        <v>0</v>
      </c>
    </row>
    <row r="26" spans="1:12" ht="19.2" customHeight="1" x14ac:dyDescent="0.3">
      <c r="A26" s="17" t="s">
        <v>1090</v>
      </c>
      <c r="B26" s="17" t="s">
        <v>988</v>
      </c>
      <c r="C26" s="267" t="s">
        <v>986</v>
      </c>
      <c r="D26" s="267" t="s">
        <v>1007</v>
      </c>
      <c r="E26" s="271" t="s">
        <v>1337</v>
      </c>
      <c r="F26" s="266">
        <v>45479</v>
      </c>
      <c r="G26" s="267">
        <v>1</v>
      </c>
      <c r="H26" s="83">
        <v>1500</v>
      </c>
      <c r="I26" s="83">
        <f t="shared" si="0"/>
        <v>1500</v>
      </c>
      <c r="K26" s="271" t="s">
        <v>37</v>
      </c>
      <c r="L26" s="291">
        <f t="shared" si="1"/>
        <v>41.6</v>
      </c>
    </row>
    <row r="27" spans="1:12" ht="19.2" customHeight="1" x14ac:dyDescent="0.3">
      <c r="A27" s="17" t="s">
        <v>1090</v>
      </c>
      <c r="B27" s="17" t="s">
        <v>702</v>
      </c>
      <c r="C27" s="267" t="s">
        <v>654</v>
      </c>
      <c r="D27" s="267" t="s">
        <v>1123</v>
      </c>
      <c r="E27" s="271">
        <v>2809095821</v>
      </c>
      <c r="F27" s="266">
        <v>45479</v>
      </c>
      <c r="G27" s="267">
        <v>1</v>
      </c>
      <c r="H27" s="83">
        <v>250</v>
      </c>
      <c r="I27" s="83">
        <f t="shared" si="0"/>
        <v>250</v>
      </c>
      <c r="K27" s="271" t="s">
        <v>1506</v>
      </c>
      <c r="L27" s="291">
        <f t="shared" si="1"/>
        <v>500</v>
      </c>
    </row>
    <row r="28" spans="1:12" ht="19.2" customHeight="1" x14ac:dyDescent="0.3">
      <c r="A28" s="17" t="s">
        <v>1090</v>
      </c>
      <c r="B28" s="17" t="s">
        <v>702</v>
      </c>
      <c r="C28" s="267" t="s">
        <v>650</v>
      </c>
      <c r="D28" s="267" t="s">
        <v>1124</v>
      </c>
      <c r="E28" s="271">
        <v>2809097739</v>
      </c>
      <c r="F28" s="266">
        <v>45479</v>
      </c>
      <c r="G28" s="267">
        <v>1</v>
      </c>
      <c r="H28" s="83">
        <v>170</v>
      </c>
      <c r="I28" s="83">
        <f t="shared" si="0"/>
        <v>170</v>
      </c>
    </row>
    <row r="29" spans="1:12" ht="19.2" customHeight="1" x14ac:dyDescent="0.3">
      <c r="A29" s="17" t="s">
        <v>1091</v>
      </c>
      <c r="B29" s="267" t="s">
        <v>898</v>
      </c>
      <c r="C29" s="267" t="s">
        <v>918</v>
      </c>
      <c r="D29" s="267" t="s">
        <v>1348</v>
      </c>
      <c r="E29" s="271" t="s">
        <v>1649</v>
      </c>
      <c r="F29" s="266">
        <v>45480</v>
      </c>
      <c r="G29" s="267">
        <v>1</v>
      </c>
      <c r="H29" s="83">
        <v>4000</v>
      </c>
      <c r="I29" s="83">
        <f t="shared" si="0"/>
        <v>4000</v>
      </c>
    </row>
    <row r="30" spans="1:12" ht="19.2" customHeight="1" x14ac:dyDescent="0.3">
      <c r="A30" s="17" t="s">
        <v>1090</v>
      </c>
      <c r="B30" s="267" t="s">
        <v>658</v>
      </c>
      <c r="C30" s="267" t="s">
        <v>654</v>
      </c>
      <c r="D30" s="267" t="s">
        <v>654</v>
      </c>
      <c r="E30" s="271" t="s">
        <v>1339</v>
      </c>
      <c r="F30" s="266">
        <v>45481</v>
      </c>
      <c r="G30" s="267">
        <v>1</v>
      </c>
      <c r="H30" s="83">
        <v>6800</v>
      </c>
      <c r="I30" s="83">
        <f t="shared" si="0"/>
        <v>6800</v>
      </c>
    </row>
    <row r="31" spans="1:12" ht="19.2" customHeight="1" x14ac:dyDescent="0.3">
      <c r="A31" s="17" t="s">
        <v>1090</v>
      </c>
      <c r="B31" s="267" t="s">
        <v>708</v>
      </c>
      <c r="C31" s="267" t="s">
        <v>650</v>
      </c>
      <c r="D31" s="267" t="s">
        <v>650</v>
      </c>
      <c r="E31" s="271" t="s">
        <v>1340</v>
      </c>
      <c r="F31" s="266">
        <v>45481</v>
      </c>
      <c r="G31" s="267">
        <v>1</v>
      </c>
      <c r="H31" s="83">
        <v>2738.9</v>
      </c>
      <c r="I31" s="83">
        <f t="shared" si="0"/>
        <v>2738.9</v>
      </c>
    </row>
    <row r="32" spans="1:12" ht="19.2" customHeight="1" x14ac:dyDescent="0.3">
      <c r="A32" s="17" t="s">
        <v>1090</v>
      </c>
      <c r="B32" s="267" t="s">
        <v>1543</v>
      </c>
      <c r="C32" s="267" t="s">
        <v>1541</v>
      </c>
      <c r="D32" s="267" t="s">
        <v>1341</v>
      </c>
      <c r="E32" s="271" t="s">
        <v>1342</v>
      </c>
      <c r="F32" s="266">
        <v>45481</v>
      </c>
      <c r="G32" s="267">
        <v>1</v>
      </c>
      <c r="H32" s="83">
        <v>3000</v>
      </c>
      <c r="I32" s="83">
        <f t="shared" si="0"/>
        <v>3000</v>
      </c>
    </row>
    <row r="33" spans="1:10" ht="19.2" customHeight="1" x14ac:dyDescent="0.3">
      <c r="A33" s="17" t="s">
        <v>1090</v>
      </c>
      <c r="B33" s="267" t="s">
        <v>436</v>
      </c>
      <c r="C33" s="267" t="s">
        <v>436</v>
      </c>
      <c r="D33" s="267" t="s">
        <v>914</v>
      </c>
      <c r="E33" s="271">
        <v>2820263176</v>
      </c>
      <c r="F33" s="266">
        <v>45481</v>
      </c>
      <c r="G33" s="267">
        <v>1</v>
      </c>
      <c r="H33" s="83">
        <v>1700.19</v>
      </c>
      <c r="I33" s="83">
        <f t="shared" si="0"/>
        <v>1700.19</v>
      </c>
    </row>
    <row r="34" spans="1:10" ht="19.2" customHeight="1" x14ac:dyDescent="0.3">
      <c r="A34" s="17" t="s">
        <v>1090</v>
      </c>
      <c r="B34" s="267" t="s">
        <v>436</v>
      </c>
      <c r="C34" s="267" t="s">
        <v>436</v>
      </c>
      <c r="D34" s="267" t="s">
        <v>915</v>
      </c>
      <c r="E34" s="271">
        <v>2820416490</v>
      </c>
      <c r="F34" s="266">
        <v>45481</v>
      </c>
      <c r="G34" s="267">
        <v>1</v>
      </c>
      <c r="H34" s="83">
        <v>528</v>
      </c>
      <c r="I34" s="83">
        <f t="shared" si="0"/>
        <v>528</v>
      </c>
    </row>
    <row r="35" spans="1:10" ht="19.2" customHeight="1" x14ac:dyDescent="0.3">
      <c r="A35" s="17" t="s">
        <v>1090</v>
      </c>
      <c r="B35" s="267" t="s">
        <v>1299</v>
      </c>
      <c r="C35" s="267" t="s">
        <v>1299</v>
      </c>
      <c r="D35" s="267" t="s">
        <v>1343</v>
      </c>
      <c r="E35" s="271">
        <v>2823651350</v>
      </c>
      <c r="F35" s="266">
        <v>45481</v>
      </c>
      <c r="G35" s="267">
        <v>1</v>
      </c>
      <c r="H35" s="83">
        <v>5000</v>
      </c>
      <c r="I35" s="83">
        <f t="shared" ref="I35:I66" si="2">H35*G35</f>
        <v>5000</v>
      </c>
    </row>
    <row r="36" spans="1:10" ht="19.2" customHeight="1" x14ac:dyDescent="0.3">
      <c r="A36" s="17" t="s">
        <v>1090</v>
      </c>
      <c r="B36" s="17" t="s">
        <v>456</v>
      </c>
      <c r="C36" s="267" t="s">
        <v>456</v>
      </c>
      <c r="D36" s="267" t="s">
        <v>1988</v>
      </c>
      <c r="E36" s="271" t="s">
        <v>1345</v>
      </c>
      <c r="F36" s="266">
        <v>45481</v>
      </c>
      <c r="G36" s="267">
        <v>1</v>
      </c>
      <c r="H36" s="83">
        <v>10000</v>
      </c>
      <c r="I36" s="83">
        <f t="shared" si="2"/>
        <v>10000</v>
      </c>
    </row>
    <row r="37" spans="1:10" ht="19.2" customHeight="1" x14ac:dyDescent="0.3">
      <c r="A37" s="17" t="s">
        <v>1090</v>
      </c>
      <c r="B37" s="17" t="s">
        <v>456</v>
      </c>
      <c r="C37" s="267" t="s">
        <v>456</v>
      </c>
      <c r="D37" s="267" t="s">
        <v>1989</v>
      </c>
      <c r="E37" s="271" t="s">
        <v>1346</v>
      </c>
      <c r="F37" s="266">
        <v>45481</v>
      </c>
      <c r="G37" s="267">
        <v>1</v>
      </c>
      <c r="H37" s="83">
        <v>20000</v>
      </c>
      <c r="I37" s="83">
        <f t="shared" si="2"/>
        <v>20000</v>
      </c>
    </row>
    <row r="38" spans="1:10" ht="19.2" customHeight="1" x14ac:dyDescent="0.3">
      <c r="A38" s="380" t="s">
        <v>1090</v>
      </c>
      <c r="B38" s="381" t="s">
        <v>1494</v>
      </c>
      <c r="C38" s="381" t="s">
        <v>1494</v>
      </c>
      <c r="D38" s="381" t="s">
        <v>1351</v>
      </c>
      <c r="E38" s="382" t="s">
        <v>1352</v>
      </c>
      <c r="F38" s="383">
        <v>45481</v>
      </c>
      <c r="G38" s="381">
        <v>1</v>
      </c>
      <c r="H38" s="384">
        <v>2000</v>
      </c>
      <c r="I38" s="395">
        <f t="shared" si="2"/>
        <v>2000</v>
      </c>
    </row>
    <row r="39" spans="1:10" ht="19.2" customHeight="1" x14ac:dyDescent="0.3">
      <c r="A39" s="17" t="s">
        <v>1090</v>
      </c>
      <c r="B39" s="267" t="s">
        <v>1353</v>
      </c>
      <c r="C39" s="267" t="s">
        <v>41</v>
      </c>
      <c r="D39" s="267" t="s">
        <v>1354</v>
      </c>
      <c r="E39" s="271" t="s">
        <v>1355</v>
      </c>
      <c r="F39" s="266">
        <v>45482</v>
      </c>
      <c r="G39" s="267">
        <v>1</v>
      </c>
      <c r="H39" s="83">
        <v>5237.4799999999996</v>
      </c>
      <c r="I39" s="83">
        <f t="shared" si="2"/>
        <v>5237.4799999999996</v>
      </c>
    </row>
    <row r="40" spans="1:10" ht="18.600000000000001" customHeight="1" x14ac:dyDescent="0.3">
      <c r="A40" s="17" t="s">
        <v>1090</v>
      </c>
      <c r="B40" s="267" t="s">
        <v>1356</v>
      </c>
      <c r="C40" s="267" t="s">
        <v>654</v>
      </c>
      <c r="D40" s="267" t="s">
        <v>1357</v>
      </c>
      <c r="E40" s="320" t="s">
        <v>1358</v>
      </c>
      <c r="F40" s="266">
        <v>45482</v>
      </c>
      <c r="G40" s="267">
        <v>1</v>
      </c>
      <c r="H40" s="83">
        <v>50.15</v>
      </c>
      <c r="I40" s="83">
        <f t="shared" si="2"/>
        <v>50.15</v>
      </c>
    </row>
    <row r="41" spans="1:10" ht="19.2" customHeight="1" x14ac:dyDescent="0.3">
      <c r="A41" s="17" t="s">
        <v>1091</v>
      </c>
      <c r="B41" s="267" t="s">
        <v>456</v>
      </c>
      <c r="C41" s="267" t="s">
        <v>456</v>
      </c>
      <c r="D41" s="267" t="s">
        <v>1364</v>
      </c>
      <c r="E41" s="271" t="s">
        <v>1360</v>
      </c>
      <c r="F41" s="266">
        <v>45482</v>
      </c>
      <c r="G41" s="267">
        <v>1</v>
      </c>
      <c r="H41" s="83">
        <v>500</v>
      </c>
      <c r="I41" s="83">
        <f t="shared" si="2"/>
        <v>500</v>
      </c>
    </row>
    <row r="42" spans="1:10" ht="19.2" customHeight="1" x14ac:dyDescent="0.3">
      <c r="A42" s="17" t="s">
        <v>1091</v>
      </c>
      <c r="B42" s="267" t="s">
        <v>456</v>
      </c>
      <c r="C42" s="267" t="s">
        <v>456</v>
      </c>
      <c r="D42" s="267" t="s">
        <v>1365</v>
      </c>
      <c r="E42" s="271" t="s">
        <v>1362</v>
      </c>
      <c r="F42" s="266">
        <v>45482</v>
      </c>
      <c r="G42" s="267">
        <v>1</v>
      </c>
      <c r="H42" s="83">
        <v>1250</v>
      </c>
      <c r="I42" s="83">
        <f t="shared" si="2"/>
        <v>1250</v>
      </c>
    </row>
    <row r="43" spans="1:10" ht="19.2" customHeight="1" x14ac:dyDescent="0.3">
      <c r="A43" s="17" t="s">
        <v>1091</v>
      </c>
      <c r="B43" s="267" t="s">
        <v>456</v>
      </c>
      <c r="C43" s="267" t="s">
        <v>456</v>
      </c>
      <c r="D43" s="267" t="s">
        <v>1366</v>
      </c>
      <c r="E43" s="271" t="s">
        <v>1361</v>
      </c>
      <c r="F43" s="266">
        <v>45482</v>
      </c>
      <c r="G43" s="267">
        <v>1</v>
      </c>
      <c r="H43" s="83">
        <v>500</v>
      </c>
      <c r="I43" s="83">
        <f t="shared" si="2"/>
        <v>500</v>
      </c>
      <c r="J43" s="301"/>
    </row>
    <row r="44" spans="1:10" ht="19.2" customHeight="1" x14ac:dyDescent="0.3">
      <c r="A44" s="17" t="s">
        <v>1091</v>
      </c>
      <c r="B44" s="267" t="s">
        <v>456</v>
      </c>
      <c r="C44" s="267" t="s">
        <v>456</v>
      </c>
      <c r="D44" s="267" t="s">
        <v>1442</v>
      </c>
      <c r="E44" s="271" t="s">
        <v>1359</v>
      </c>
      <c r="F44" s="266">
        <v>45482</v>
      </c>
      <c r="G44" s="267">
        <v>1</v>
      </c>
      <c r="H44" s="83">
        <v>4000</v>
      </c>
      <c r="I44" s="83">
        <f t="shared" si="2"/>
        <v>4000</v>
      </c>
    </row>
    <row r="45" spans="1:10" ht="19.2" customHeight="1" x14ac:dyDescent="0.3">
      <c r="A45" s="17" t="s">
        <v>1091</v>
      </c>
      <c r="B45" s="267" t="s">
        <v>456</v>
      </c>
      <c r="C45" s="267" t="s">
        <v>456</v>
      </c>
      <c r="D45" s="267" t="s">
        <v>1367</v>
      </c>
      <c r="E45" s="271" t="s">
        <v>1368</v>
      </c>
      <c r="F45" s="266">
        <v>45482</v>
      </c>
      <c r="G45" s="267">
        <v>1</v>
      </c>
      <c r="H45" s="83">
        <v>6000</v>
      </c>
      <c r="I45" s="83">
        <f t="shared" si="2"/>
        <v>6000</v>
      </c>
    </row>
    <row r="46" spans="1:10" ht="19.2" customHeight="1" x14ac:dyDescent="0.3">
      <c r="A46" s="17" t="s">
        <v>1091</v>
      </c>
      <c r="B46" s="267" t="s">
        <v>456</v>
      </c>
      <c r="C46" s="267" t="s">
        <v>456</v>
      </c>
      <c r="D46" s="267" t="s">
        <v>1441</v>
      </c>
      <c r="E46" s="271" t="s">
        <v>1369</v>
      </c>
      <c r="F46" s="266">
        <v>45482</v>
      </c>
      <c r="G46" s="267">
        <v>1</v>
      </c>
      <c r="H46" s="83">
        <v>500</v>
      </c>
      <c r="I46" s="83">
        <f t="shared" si="2"/>
        <v>500</v>
      </c>
    </row>
    <row r="47" spans="1:10" ht="19.2" customHeight="1" x14ac:dyDescent="0.3">
      <c r="A47" s="17" t="s">
        <v>1090</v>
      </c>
      <c r="B47" s="17" t="s">
        <v>1037</v>
      </c>
      <c r="C47" s="267" t="s">
        <v>1037</v>
      </c>
      <c r="D47" s="267" t="s">
        <v>1373</v>
      </c>
      <c r="E47" s="271" t="s">
        <v>1374</v>
      </c>
      <c r="F47" s="266">
        <v>45483</v>
      </c>
      <c r="G47" s="267">
        <v>1</v>
      </c>
      <c r="H47" s="83">
        <v>1725</v>
      </c>
      <c r="I47" s="83">
        <f t="shared" si="2"/>
        <v>1725</v>
      </c>
    </row>
    <row r="48" spans="1:10" ht="19.2" customHeight="1" x14ac:dyDescent="0.3">
      <c r="A48" s="17" t="s">
        <v>1090</v>
      </c>
      <c r="B48" s="267" t="s">
        <v>990</v>
      </c>
      <c r="C48" s="267" t="s">
        <v>990</v>
      </c>
      <c r="D48" s="267" t="s">
        <v>1375</v>
      </c>
      <c r="E48" s="271" t="s">
        <v>1376</v>
      </c>
      <c r="F48" s="266">
        <v>45483</v>
      </c>
      <c r="G48" s="267">
        <v>1</v>
      </c>
      <c r="H48" s="83">
        <v>100</v>
      </c>
      <c r="I48" s="83">
        <f t="shared" si="2"/>
        <v>100</v>
      </c>
    </row>
    <row r="49" spans="1:9" ht="19.2" customHeight="1" x14ac:dyDescent="0.3">
      <c r="A49" s="17" t="s">
        <v>1090</v>
      </c>
      <c r="B49" s="267" t="s">
        <v>1378</v>
      </c>
      <c r="C49" s="267" t="s">
        <v>1541</v>
      </c>
      <c r="D49" s="267" t="s">
        <v>1128</v>
      </c>
      <c r="E49" s="271" t="s">
        <v>1377</v>
      </c>
      <c r="F49" s="266">
        <v>45483</v>
      </c>
      <c r="G49" s="267">
        <v>1</v>
      </c>
      <c r="H49" s="83">
        <v>997</v>
      </c>
      <c r="I49" s="83">
        <f t="shared" si="2"/>
        <v>997</v>
      </c>
    </row>
    <row r="50" spans="1:9" ht="19.2" customHeight="1" x14ac:dyDescent="0.3">
      <c r="A50" s="17" t="s">
        <v>1091</v>
      </c>
      <c r="B50" s="267" t="s">
        <v>918</v>
      </c>
      <c r="C50" s="267" t="s">
        <v>918</v>
      </c>
      <c r="D50" s="267" t="s">
        <v>1437</v>
      </c>
      <c r="E50" s="320" t="s">
        <v>1438</v>
      </c>
      <c r="F50" s="266">
        <v>45483</v>
      </c>
      <c r="G50" s="267">
        <v>1</v>
      </c>
      <c r="H50" s="83">
        <v>7000</v>
      </c>
      <c r="I50" s="83">
        <f t="shared" si="2"/>
        <v>7000</v>
      </c>
    </row>
    <row r="51" spans="1:9" ht="19.2" customHeight="1" x14ac:dyDescent="0.3">
      <c r="A51" s="17" t="s">
        <v>1302</v>
      </c>
      <c r="B51" s="267" t="s">
        <v>898</v>
      </c>
      <c r="C51" s="267" t="s">
        <v>1280</v>
      </c>
      <c r="D51" s="267" t="s">
        <v>1315</v>
      </c>
      <c r="E51" s="271" t="s">
        <v>1443</v>
      </c>
      <c r="F51" s="266">
        <v>45483</v>
      </c>
      <c r="G51" s="267">
        <v>1</v>
      </c>
      <c r="H51" s="83">
        <v>25000</v>
      </c>
      <c r="I51" s="83">
        <f t="shared" si="2"/>
        <v>25000</v>
      </c>
    </row>
    <row r="52" spans="1:9" ht="19.2" customHeight="1" x14ac:dyDescent="0.3">
      <c r="A52" s="17" t="s">
        <v>1091</v>
      </c>
      <c r="B52" s="267" t="s">
        <v>918</v>
      </c>
      <c r="C52" s="267" t="s">
        <v>918</v>
      </c>
      <c r="D52" s="267" t="s">
        <v>1444</v>
      </c>
      <c r="E52" s="320" t="s">
        <v>1445</v>
      </c>
      <c r="F52" s="266">
        <v>45484</v>
      </c>
      <c r="G52" s="267">
        <v>1</v>
      </c>
      <c r="H52" s="83">
        <v>147.85</v>
      </c>
      <c r="I52" s="83">
        <f t="shared" si="2"/>
        <v>147.85</v>
      </c>
    </row>
    <row r="53" spans="1:9" ht="18.600000000000001" customHeight="1" x14ac:dyDescent="0.3">
      <c r="A53" s="17" t="s">
        <v>1090</v>
      </c>
      <c r="B53" s="267" t="s">
        <v>1447</v>
      </c>
      <c r="C53" s="267" t="s">
        <v>654</v>
      </c>
      <c r="D53" s="267" t="s">
        <v>1448</v>
      </c>
      <c r="E53" s="370" t="s">
        <v>1446</v>
      </c>
      <c r="F53" s="266">
        <v>45484</v>
      </c>
      <c r="G53" s="267">
        <v>1</v>
      </c>
      <c r="H53" s="83">
        <v>150</v>
      </c>
      <c r="I53" s="83">
        <f t="shared" si="2"/>
        <v>150</v>
      </c>
    </row>
    <row r="54" spans="1:9" ht="18.600000000000001" customHeight="1" x14ac:dyDescent="0.3">
      <c r="A54" s="17" t="s">
        <v>1090</v>
      </c>
      <c r="B54" s="267" t="s">
        <v>1447</v>
      </c>
      <c r="C54" s="267" t="s">
        <v>654</v>
      </c>
      <c r="D54" s="267" t="s">
        <v>1449</v>
      </c>
      <c r="E54" s="370" t="s">
        <v>1446</v>
      </c>
      <c r="F54" s="266">
        <v>45484</v>
      </c>
      <c r="G54" s="267">
        <v>1</v>
      </c>
      <c r="H54" s="83">
        <v>35</v>
      </c>
      <c r="I54" s="83">
        <f t="shared" si="2"/>
        <v>35</v>
      </c>
    </row>
    <row r="55" spans="1:9" ht="18.600000000000001" customHeight="1" x14ac:dyDescent="0.3">
      <c r="A55" s="17" t="s">
        <v>1090</v>
      </c>
      <c r="B55" s="267" t="s">
        <v>1447</v>
      </c>
      <c r="C55" s="267" t="s">
        <v>654</v>
      </c>
      <c r="D55" s="267" t="s">
        <v>1450</v>
      </c>
      <c r="E55" s="370" t="s">
        <v>1446</v>
      </c>
      <c r="F55" s="266">
        <v>45484</v>
      </c>
      <c r="G55" s="267">
        <v>1</v>
      </c>
      <c r="H55" s="83">
        <v>180</v>
      </c>
      <c r="I55" s="83">
        <f t="shared" si="2"/>
        <v>180</v>
      </c>
    </row>
    <row r="56" spans="1:9" ht="18.600000000000001" customHeight="1" x14ac:dyDescent="0.3">
      <c r="A56" s="17" t="s">
        <v>1091</v>
      </c>
      <c r="B56" s="267" t="s">
        <v>898</v>
      </c>
      <c r="C56" s="267" t="s">
        <v>918</v>
      </c>
      <c r="D56" s="267" t="s">
        <v>1451</v>
      </c>
      <c r="E56" s="320" t="s">
        <v>1452</v>
      </c>
      <c r="F56" s="266">
        <v>45485</v>
      </c>
      <c r="G56" s="267">
        <v>1</v>
      </c>
      <c r="H56" s="83">
        <v>1800</v>
      </c>
      <c r="I56" s="83">
        <f t="shared" si="2"/>
        <v>1800</v>
      </c>
    </row>
    <row r="57" spans="1:9" ht="18.600000000000001" customHeight="1" x14ac:dyDescent="0.3">
      <c r="A57" s="17" t="s">
        <v>1091</v>
      </c>
      <c r="B57" s="267" t="s">
        <v>898</v>
      </c>
      <c r="C57" s="267" t="s">
        <v>456</v>
      </c>
      <c r="D57" s="267" t="s">
        <v>1194</v>
      </c>
      <c r="E57" s="320" t="s">
        <v>1453</v>
      </c>
      <c r="F57" s="266">
        <v>45485</v>
      </c>
      <c r="G57" s="267">
        <v>1</v>
      </c>
      <c r="H57" s="83">
        <v>7000</v>
      </c>
      <c r="I57" s="83">
        <f t="shared" si="2"/>
        <v>7000</v>
      </c>
    </row>
    <row r="58" spans="1:9" ht="18.600000000000001" customHeight="1" x14ac:dyDescent="0.3">
      <c r="A58" s="17" t="s">
        <v>1302</v>
      </c>
      <c r="B58" s="267" t="s">
        <v>898</v>
      </c>
      <c r="C58" s="267" t="s">
        <v>1280</v>
      </c>
      <c r="D58" s="267" t="s">
        <v>1315</v>
      </c>
      <c r="E58" s="271" t="s">
        <v>1456</v>
      </c>
      <c r="F58" s="266">
        <v>45485</v>
      </c>
      <c r="G58" s="267">
        <v>1</v>
      </c>
      <c r="H58" s="83">
        <v>15000</v>
      </c>
      <c r="I58" s="83">
        <f t="shared" si="2"/>
        <v>15000</v>
      </c>
    </row>
    <row r="59" spans="1:9" ht="18.600000000000001" customHeight="1" x14ac:dyDescent="0.3">
      <c r="A59" s="17" t="s">
        <v>1091</v>
      </c>
      <c r="B59" s="267" t="s">
        <v>918</v>
      </c>
      <c r="C59" s="267" t="s">
        <v>918</v>
      </c>
      <c r="D59" s="371" t="s">
        <v>1454</v>
      </c>
      <c r="E59" s="320" t="s">
        <v>1455</v>
      </c>
      <c r="F59" s="266">
        <v>45486</v>
      </c>
      <c r="G59" s="267">
        <v>1</v>
      </c>
      <c r="H59" s="83">
        <v>204.4</v>
      </c>
      <c r="I59" s="83">
        <f t="shared" si="2"/>
        <v>204.4</v>
      </c>
    </row>
    <row r="60" spans="1:9" ht="18.600000000000001" customHeight="1" x14ac:dyDescent="0.3">
      <c r="A60" s="17" t="s">
        <v>1091</v>
      </c>
      <c r="B60" s="267" t="s">
        <v>898</v>
      </c>
      <c r="C60" s="267" t="s">
        <v>918</v>
      </c>
      <c r="D60" s="371" t="s">
        <v>1457</v>
      </c>
      <c r="E60" s="320" t="s">
        <v>1458</v>
      </c>
      <c r="F60" s="266">
        <v>45487</v>
      </c>
      <c r="G60" s="267">
        <v>1</v>
      </c>
      <c r="H60" s="83">
        <v>1590</v>
      </c>
      <c r="I60" s="83">
        <f t="shared" si="2"/>
        <v>1590</v>
      </c>
    </row>
    <row r="61" spans="1:9" ht="18.600000000000001" customHeight="1" x14ac:dyDescent="0.3">
      <c r="A61" s="17" t="s">
        <v>1090</v>
      </c>
      <c r="B61" s="267" t="s">
        <v>1299</v>
      </c>
      <c r="C61" s="267" t="s">
        <v>1299</v>
      </c>
      <c r="D61" s="267" t="s">
        <v>1299</v>
      </c>
      <c r="E61" s="372">
        <v>2861130531</v>
      </c>
      <c r="F61" s="266">
        <v>45487</v>
      </c>
      <c r="G61" s="267">
        <v>1</v>
      </c>
      <c r="H61" s="83">
        <v>1000</v>
      </c>
      <c r="I61" s="83">
        <f t="shared" si="2"/>
        <v>1000</v>
      </c>
    </row>
    <row r="62" spans="1:9" ht="18.600000000000001" customHeight="1" x14ac:dyDescent="0.3">
      <c r="A62" s="17" t="s">
        <v>1090</v>
      </c>
      <c r="B62" s="17" t="s">
        <v>456</v>
      </c>
      <c r="C62" s="267" t="s">
        <v>456</v>
      </c>
      <c r="D62" s="267" t="s">
        <v>1460</v>
      </c>
      <c r="E62" s="372" t="s">
        <v>1459</v>
      </c>
      <c r="F62" s="266">
        <v>45488</v>
      </c>
      <c r="G62" s="267">
        <v>1</v>
      </c>
      <c r="H62" s="86">
        <v>400</v>
      </c>
      <c r="I62" s="86">
        <f t="shared" si="2"/>
        <v>400</v>
      </c>
    </row>
    <row r="63" spans="1:9" ht="18.600000000000001" customHeight="1" x14ac:dyDescent="0.3">
      <c r="A63" s="17" t="s">
        <v>1091</v>
      </c>
      <c r="B63" s="267" t="s">
        <v>898</v>
      </c>
      <c r="C63" s="267" t="s">
        <v>633</v>
      </c>
      <c r="D63" s="267" t="s">
        <v>1470</v>
      </c>
      <c r="E63" s="372" t="s">
        <v>1473</v>
      </c>
      <c r="F63" s="266">
        <v>45488</v>
      </c>
      <c r="G63" s="267">
        <v>1</v>
      </c>
      <c r="H63" s="86">
        <v>649.79999999999995</v>
      </c>
      <c r="I63" s="86">
        <f t="shared" si="2"/>
        <v>649.79999999999995</v>
      </c>
    </row>
    <row r="64" spans="1:9" ht="18.600000000000001" customHeight="1" x14ac:dyDescent="0.3">
      <c r="A64" s="17" t="s">
        <v>1091</v>
      </c>
      <c r="B64" s="17" t="s">
        <v>633</v>
      </c>
      <c r="C64" s="267" t="s">
        <v>633</v>
      </c>
      <c r="D64" s="267" t="s">
        <v>1471</v>
      </c>
      <c r="E64" s="372" t="s">
        <v>1472</v>
      </c>
      <c r="F64" s="266">
        <v>45489</v>
      </c>
      <c r="G64" s="327">
        <v>1</v>
      </c>
      <c r="H64" s="329">
        <v>116.53</v>
      </c>
      <c r="I64" s="329">
        <f t="shared" si="2"/>
        <v>116.53</v>
      </c>
    </row>
    <row r="65" spans="1:12" ht="18.600000000000001" customHeight="1" x14ac:dyDescent="0.3">
      <c r="A65" s="380" t="s">
        <v>1090</v>
      </c>
      <c r="B65" s="381" t="s">
        <v>1494</v>
      </c>
      <c r="C65" s="381" t="s">
        <v>1494</v>
      </c>
      <c r="D65" s="381" t="s">
        <v>1351</v>
      </c>
      <c r="E65" s="385" t="s">
        <v>1474</v>
      </c>
      <c r="F65" s="383">
        <v>45489</v>
      </c>
      <c r="G65" s="381">
        <v>1</v>
      </c>
      <c r="H65" s="384">
        <v>325</v>
      </c>
      <c r="I65" s="396">
        <f t="shared" si="2"/>
        <v>325</v>
      </c>
      <c r="K65" s="317"/>
      <c r="L65" s="317"/>
    </row>
    <row r="66" spans="1:12" s="317" customFormat="1" ht="18.600000000000001" customHeight="1" x14ac:dyDescent="0.3">
      <c r="A66" s="17" t="s">
        <v>1091</v>
      </c>
      <c r="B66" s="327" t="s">
        <v>990</v>
      </c>
      <c r="C66" s="327" t="s">
        <v>990</v>
      </c>
      <c r="D66" s="267" t="s">
        <v>1475</v>
      </c>
      <c r="E66" s="372" t="s">
        <v>1480</v>
      </c>
      <c r="F66" s="328">
        <v>45489</v>
      </c>
      <c r="G66" s="327">
        <v>1</v>
      </c>
      <c r="H66" s="329">
        <v>4000</v>
      </c>
      <c r="I66" s="329">
        <f t="shared" si="2"/>
        <v>4000</v>
      </c>
      <c r="J66" s="218"/>
    </row>
    <row r="67" spans="1:12" s="317" customFormat="1" ht="18.600000000000001" customHeight="1" x14ac:dyDescent="0.3">
      <c r="A67" s="17" t="s">
        <v>1090</v>
      </c>
      <c r="B67" s="327" t="s">
        <v>1476</v>
      </c>
      <c r="C67" s="327" t="s">
        <v>436</v>
      </c>
      <c r="D67" s="267" t="s">
        <v>1477</v>
      </c>
      <c r="E67" s="372" t="s">
        <v>1478</v>
      </c>
      <c r="F67" s="328">
        <v>45490</v>
      </c>
      <c r="G67" s="327">
        <v>1</v>
      </c>
      <c r="H67" s="329">
        <v>1906.08</v>
      </c>
      <c r="I67" s="329">
        <f t="shared" ref="I67:I98" si="3">H67*G67</f>
        <v>1906.08</v>
      </c>
      <c r="J67" s="218"/>
    </row>
    <row r="68" spans="1:12" s="317" customFormat="1" ht="18.600000000000001" customHeight="1" x14ac:dyDescent="0.3">
      <c r="A68" s="17" t="s">
        <v>1090</v>
      </c>
      <c r="B68" s="267" t="s">
        <v>1299</v>
      </c>
      <c r="C68" s="267" t="s">
        <v>1299</v>
      </c>
      <c r="D68" s="267" t="s">
        <v>1343</v>
      </c>
      <c r="E68" s="372" t="s">
        <v>1479</v>
      </c>
      <c r="F68" s="328">
        <v>45490</v>
      </c>
      <c r="G68" s="327">
        <v>1</v>
      </c>
      <c r="H68" s="83">
        <v>5000</v>
      </c>
      <c r="I68" s="329">
        <f t="shared" si="3"/>
        <v>5000</v>
      </c>
      <c r="J68" s="218"/>
    </row>
    <row r="69" spans="1:12" s="317" customFormat="1" ht="18.600000000000001" customHeight="1" x14ac:dyDescent="0.3">
      <c r="A69" s="17" t="s">
        <v>1484</v>
      </c>
      <c r="B69" s="17" t="s">
        <v>1037</v>
      </c>
      <c r="C69" s="267" t="s">
        <v>1037</v>
      </c>
      <c r="D69" s="267" t="s">
        <v>1482</v>
      </c>
      <c r="E69" s="271" t="s">
        <v>1483</v>
      </c>
      <c r="F69" s="266">
        <v>45491</v>
      </c>
      <c r="G69" s="267">
        <v>1</v>
      </c>
      <c r="H69" s="83">
        <v>1725</v>
      </c>
      <c r="I69" s="329">
        <f t="shared" si="3"/>
        <v>1725</v>
      </c>
      <c r="J69" s="218"/>
    </row>
    <row r="70" spans="1:12" s="317" customFormat="1" ht="18.600000000000001" customHeight="1" x14ac:dyDescent="0.3">
      <c r="A70" s="17" t="s">
        <v>1301</v>
      </c>
      <c r="B70" s="327" t="s">
        <v>456</v>
      </c>
      <c r="C70" s="327" t="s">
        <v>456</v>
      </c>
      <c r="D70" s="267" t="s">
        <v>1485</v>
      </c>
      <c r="E70" s="372" t="s">
        <v>1486</v>
      </c>
      <c r="F70" s="328">
        <v>45491</v>
      </c>
      <c r="G70" s="327">
        <v>9</v>
      </c>
      <c r="H70" s="329">
        <v>150</v>
      </c>
      <c r="I70" s="329">
        <f t="shared" si="3"/>
        <v>1350</v>
      </c>
      <c r="J70" s="218"/>
    </row>
    <row r="71" spans="1:12" s="317" customFormat="1" ht="18.600000000000001" customHeight="1" x14ac:dyDescent="0.3">
      <c r="A71" s="17" t="s">
        <v>1484</v>
      </c>
      <c r="B71" s="267" t="s">
        <v>988</v>
      </c>
      <c r="C71" s="267" t="s">
        <v>1496</v>
      </c>
      <c r="D71" s="267" t="s">
        <v>1487</v>
      </c>
      <c r="E71" s="271" t="s">
        <v>1329</v>
      </c>
      <c r="F71" s="328">
        <v>45491</v>
      </c>
      <c r="G71" s="327">
        <v>1</v>
      </c>
      <c r="H71" s="329">
        <v>50000</v>
      </c>
      <c r="I71" s="329">
        <f t="shared" si="3"/>
        <v>50000</v>
      </c>
      <c r="J71" s="218"/>
    </row>
    <row r="72" spans="1:12" s="317" customFormat="1" ht="18.600000000000001" customHeight="1" x14ac:dyDescent="0.3">
      <c r="A72" s="17" t="s">
        <v>1091</v>
      </c>
      <c r="B72" s="327" t="s">
        <v>1037</v>
      </c>
      <c r="C72" s="327" t="s">
        <v>1037</v>
      </c>
      <c r="D72" s="267" t="s">
        <v>1489</v>
      </c>
      <c r="E72" s="372" t="s">
        <v>1493</v>
      </c>
      <c r="F72" s="328">
        <v>45491</v>
      </c>
      <c r="G72" s="327">
        <v>1</v>
      </c>
      <c r="H72" s="329">
        <v>4000</v>
      </c>
      <c r="I72" s="329">
        <f t="shared" si="3"/>
        <v>4000</v>
      </c>
      <c r="J72" s="218"/>
    </row>
    <row r="73" spans="1:12" s="317" customFormat="1" ht="18.600000000000001" customHeight="1" x14ac:dyDescent="0.3">
      <c r="A73" s="17" t="s">
        <v>1302</v>
      </c>
      <c r="B73" s="327" t="s">
        <v>898</v>
      </c>
      <c r="C73" s="327" t="s">
        <v>1280</v>
      </c>
      <c r="D73" s="267" t="s">
        <v>1488</v>
      </c>
      <c r="E73" s="372" t="s">
        <v>1492</v>
      </c>
      <c r="F73" s="328">
        <v>45491</v>
      </c>
      <c r="G73" s="327">
        <v>1</v>
      </c>
      <c r="H73" s="329">
        <v>10000</v>
      </c>
      <c r="I73" s="329">
        <f t="shared" si="3"/>
        <v>10000</v>
      </c>
      <c r="J73" s="218"/>
    </row>
    <row r="74" spans="1:12" s="317" customFormat="1" ht="18.600000000000001" customHeight="1" x14ac:dyDescent="0.3">
      <c r="A74" s="17" t="s">
        <v>1091</v>
      </c>
      <c r="B74" s="327" t="s">
        <v>1037</v>
      </c>
      <c r="C74" s="327" t="s">
        <v>1037</v>
      </c>
      <c r="D74" s="267" t="s">
        <v>1490</v>
      </c>
      <c r="E74" s="372" t="s">
        <v>1491</v>
      </c>
      <c r="F74" s="328">
        <v>45492</v>
      </c>
      <c r="G74" s="327">
        <v>1</v>
      </c>
      <c r="H74" s="329">
        <v>940</v>
      </c>
      <c r="I74" s="329">
        <f t="shared" si="3"/>
        <v>940</v>
      </c>
      <c r="J74" s="218"/>
    </row>
    <row r="75" spans="1:12" s="317" customFormat="1" ht="18.600000000000001" customHeight="1" x14ac:dyDescent="0.3">
      <c r="A75" s="380" t="s">
        <v>1090</v>
      </c>
      <c r="B75" s="381" t="s">
        <v>1495</v>
      </c>
      <c r="C75" s="381" t="s">
        <v>1495</v>
      </c>
      <c r="D75" s="381" t="s">
        <v>1351</v>
      </c>
      <c r="E75" s="382" t="s">
        <v>1352</v>
      </c>
      <c r="F75" s="383">
        <v>45492</v>
      </c>
      <c r="G75" s="381">
        <v>1</v>
      </c>
      <c r="H75" s="384">
        <v>2000</v>
      </c>
      <c r="I75" s="396">
        <f t="shared" si="3"/>
        <v>2000</v>
      </c>
      <c r="J75" s="218"/>
    </row>
    <row r="76" spans="1:12" s="317" customFormat="1" ht="18.600000000000001" customHeight="1" x14ac:dyDescent="0.3">
      <c r="A76" s="380" t="s">
        <v>1090</v>
      </c>
      <c r="B76" s="381" t="s">
        <v>1495</v>
      </c>
      <c r="C76" s="381" t="s">
        <v>1495</v>
      </c>
      <c r="D76" s="381" t="s">
        <v>1351</v>
      </c>
      <c r="E76" s="385" t="s">
        <v>1474</v>
      </c>
      <c r="F76" s="383">
        <v>45492</v>
      </c>
      <c r="G76" s="381">
        <v>1</v>
      </c>
      <c r="H76" s="384">
        <v>325</v>
      </c>
      <c r="I76" s="396">
        <f t="shared" si="3"/>
        <v>325</v>
      </c>
      <c r="J76" s="218"/>
    </row>
    <row r="77" spans="1:12" s="317" customFormat="1" ht="18.600000000000001" customHeight="1" x14ac:dyDescent="0.3">
      <c r="A77" s="17" t="s">
        <v>1090</v>
      </c>
      <c r="B77" s="327" t="s">
        <v>1497</v>
      </c>
      <c r="C77" s="327" t="s">
        <v>654</v>
      </c>
      <c r="D77" s="267" t="s">
        <v>1497</v>
      </c>
      <c r="E77" s="372" t="s">
        <v>1498</v>
      </c>
      <c r="F77" s="328">
        <v>45495</v>
      </c>
      <c r="G77" s="327">
        <v>1</v>
      </c>
      <c r="H77" s="329">
        <v>173.8</v>
      </c>
      <c r="I77" s="329">
        <f t="shared" si="3"/>
        <v>173.8</v>
      </c>
      <c r="J77" s="218"/>
    </row>
    <row r="78" spans="1:12" s="317" customFormat="1" ht="18.600000000000001" customHeight="1" x14ac:dyDescent="0.3">
      <c r="A78" s="17" t="s">
        <v>1091</v>
      </c>
      <c r="B78" s="327" t="s">
        <v>898</v>
      </c>
      <c r="C78" s="327" t="s">
        <v>918</v>
      </c>
      <c r="D78" s="267" t="s">
        <v>1499</v>
      </c>
      <c r="E78" s="372" t="s">
        <v>1500</v>
      </c>
      <c r="F78" s="328">
        <v>45494</v>
      </c>
      <c r="G78" s="327">
        <v>1</v>
      </c>
      <c r="H78" s="329">
        <v>1510</v>
      </c>
      <c r="I78" s="329">
        <f t="shared" si="3"/>
        <v>1510</v>
      </c>
      <c r="J78" s="218"/>
    </row>
    <row r="79" spans="1:12" s="317" customFormat="1" ht="18.600000000000001" customHeight="1" x14ac:dyDescent="0.3">
      <c r="A79" s="17" t="s">
        <v>1091</v>
      </c>
      <c r="B79" s="327" t="s">
        <v>898</v>
      </c>
      <c r="C79" s="327" t="s">
        <v>918</v>
      </c>
      <c r="D79" s="267" t="s">
        <v>1501</v>
      </c>
      <c r="E79" s="372" t="s">
        <v>1502</v>
      </c>
      <c r="F79" s="328">
        <v>45494</v>
      </c>
      <c r="G79" s="327">
        <v>1</v>
      </c>
      <c r="H79" s="329">
        <v>147.19999999999999</v>
      </c>
      <c r="I79" s="329">
        <f t="shared" si="3"/>
        <v>147.19999999999999</v>
      </c>
      <c r="J79" s="218"/>
    </row>
    <row r="80" spans="1:12" s="317" customFormat="1" ht="18.600000000000001" customHeight="1" x14ac:dyDescent="0.3">
      <c r="A80" s="17" t="s">
        <v>1091</v>
      </c>
      <c r="B80" s="17" t="s">
        <v>1506</v>
      </c>
      <c r="C80" s="267" t="s">
        <v>1506</v>
      </c>
      <c r="D80" s="267" t="s">
        <v>1507</v>
      </c>
      <c r="E80" s="372" t="s">
        <v>1504</v>
      </c>
      <c r="F80" s="328">
        <v>45493</v>
      </c>
      <c r="G80" s="327">
        <v>1</v>
      </c>
      <c r="H80" s="329">
        <v>500</v>
      </c>
      <c r="I80" s="329">
        <f t="shared" si="3"/>
        <v>500</v>
      </c>
      <c r="J80" s="218"/>
    </row>
    <row r="81" spans="1:10" s="317" customFormat="1" ht="18.600000000000001" customHeight="1" x14ac:dyDescent="0.3">
      <c r="A81" s="17" t="s">
        <v>1091</v>
      </c>
      <c r="B81" s="267" t="s">
        <v>456</v>
      </c>
      <c r="C81" s="267" t="s">
        <v>456</v>
      </c>
      <c r="D81" s="267" t="s">
        <v>1365</v>
      </c>
      <c r="E81" s="372" t="s">
        <v>1503</v>
      </c>
      <c r="F81" s="328">
        <v>45493</v>
      </c>
      <c r="G81" s="327">
        <v>1</v>
      </c>
      <c r="H81" s="329">
        <v>1000</v>
      </c>
      <c r="I81" s="329">
        <f t="shared" si="3"/>
        <v>1000</v>
      </c>
      <c r="J81" s="218"/>
    </row>
    <row r="82" spans="1:10" s="317" customFormat="1" ht="18.600000000000001" customHeight="1" x14ac:dyDescent="0.3">
      <c r="A82" s="17" t="s">
        <v>1091</v>
      </c>
      <c r="B82" s="267" t="s">
        <v>456</v>
      </c>
      <c r="C82" s="267" t="s">
        <v>456</v>
      </c>
      <c r="D82" s="267" t="s">
        <v>1365</v>
      </c>
      <c r="E82" s="372" t="s">
        <v>1505</v>
      </c>
      <c r="F82" s="328">
        <v>45493</v>
      </c>
      <c r="G82" s="327">
        <v>1</v>
      </c>
      <c r="H82" s="329">
        <v>250</v>
      </c>
      <c r="I82" s="329">
        <f t="shared" si="3"/>
        <v>250</v>
      </c>
      <c r="J82" s="218"/>
    </row>
    <row r="83" spans="1:10" s="317" customFormat="1" ht="18.600000000000001" customHeight="1" x14ac:dyDescent="0.3">
      <c r="A83" s="17" t="s">
        <v>1090</v>
      </c>
      <c r="B83" s="327" t="s">
        <v>436</v>
      </c>
      <c r="C83" s="327" t="s">
        <v>436</v>
      </c>
      <c r="D83" s="267" t="s">
        <v>1508</v>
      </c>
      <c r="E83" s="372">
        <v>2908129318</v>
      </c>
      <c r="F83" s="328">
        <v>45495</v>
      </c>
      <c r="G83" s="327">
        <v>1</v>
      </c>
      <c r="H83" s="329">
        <v>974</v>
      </c>
      <c r="I83" s="329">
        <f t="shared" si="3"/>
        <v>974</v>
      </c>
      <c r="J83" s="218"/>
    </row>
    <row r="84" spans="1:10" s="317" customFormat="1" ht="18.600000000000001" customHeight="1" x14ac:dyDescent="0.3">
      <c r="A84" s="17" t="s">
        <v>1302</v>
      </c>
      <c r="B84" s="327" t="s">
        <v>898</v>
      </c>
      <c r="C84" s="327" t="s">
        <v>1280</v>
      </c>
      <c r="D84" s="267" t="s">
        <v>1488</v>
      </c>
      <c r="E84" s="372" t="s">
        <v>1516</v>
      </c>
      <c r="F84" s="328">
        <v>45495</v>
      </c>
      <c r="G84" s="327">
        <v>1</v>
      </c>
      <c r="H84" s="329">
        <v>25000</v>
      </c>
      <c r="I84" s="329">
        <f t="shared" si="3"/>
        <v>25000</v>
      </c>
      <c r="J84" s="218"/>
    </row>
    <row r="85" spans="1:10" s="317" customFormat="1" ht="18.600000000000001" customHeight="1" x14ac:dyDescent="0.3">
      <c r="A85" s="17" t="s">
        <v>1302</v>
      </c>
      <c r="B85" s="327" t="s">
        <v>918</v>
      </c>
      <c r="C85" s="327" t="s">
        <v>918</v>
      </c>
      <c r="D85" s="267" t="s">
        <v>1513</v>
      </c>
      <c r="E85" s="372" t="s">
        <v>1514</v>
      </c>
      <c r="F85" s="328">
        <v>45495</v>
      </c>
      <c r="G85" s="327">
        <v>1</v>
      </c>
      <c r="H85" s="329">
        <v>17198</v>
      </c>
      <c r="I85" s="329">
        <f t="shared" si="3"/>
        <v>17198</v>
      </c>
      <c r="J85" s="218"/>
    </row>
    <row r="86" spans="1:10" s="317" customFormat="1" ht="18.600000000000001" customHeight="1" x14ac:dyDescent="0.3">
      <c r="A86" s="17" t="s">
        <v>1091</v>
      </c>
      <c r="B86" s="327" t="s">
        <v>1037</v>
      </c>
      <c r="C86" s="327" t="s">
        <v>1037</v>
      </c>
      <c r="D86" s="267" t="s">
        <v>1512</v>
      </c>
      <c r="E86" s="372" t="s">
        <v>1515</v>
      </c>
      <c r="F86" s="328">
        <v>45495</v>
      </c>
      <c r="G86" s="327">
        <v>1</v>
      </c>
      <c r="H86" s="329">
        <v>2118</v>
      </c>
      <c r="I86" s="329">
        <f t="shared" si="3"/>
        <v>2118</v>
      </c>
      <c r="J86" s="218"/>
    </row>
    <row r="87" spans="1:10" s="317" customFormat="1" ht="18.600000000000001" customHeight="1" x14ac:dyDescent="0.3">
      <c r="A87" s="17" t="s">
        <v>1090</v>
      </c>
      <c r="B87" s="267" t="s">
        <v>1299</v>
      </c>
      <c r="C87" s="267" t="s">
        <v>1299</v>
      </c>
      <c r="D87" s="267" t="s">
        <v>1343</v>
      </c>
      <c r="E87" s="372">
        <v>2915212375</v>
      </c>
      <c r="F87" s="328">
        <v>45496</v>
      </c>
      <c r="G87" s="327">
        <v>1</v>
      </c>
      <c r="H87" s="329">
        <v>1000</v>
      </c>
      <c r="I87" s="329">
        <f t="shared" si="3"/>
        <v>1000</v>
      </c>
      <c r="J87" s="218"/>
    </row>
    <row r="88" spans="1:10" s="317" customFormat="1" ht="18.600000000000001" customHeight="1" x14ac:dyDescent="0.3">
      <c r="A88" s="17" t="s">
        <v>1090</v>
      </c>
      <c r="B88" s="267" t="s">
        <v>1299</v>
      </c>
      <c r="C88" s="267" t="s">
        <v>1299</v>
      </c>
      <c r="D88" s="267" t="s">
        <v>1343</v>
      </c>
      <c r="E88" s="372">
        <v>2915210147</v>
      </c>
      <c r="F88" s="328">
        <v>45496</v>
      </c>
      <c r="G88" s="327">
        <v>1</v>
      </c>
      <c r="H88" s="329">
        <v>5000</v>
      </c>
      <c r="I88" s="329">
        <f t="shared" si="3"/>
        <v>5000</v>
      </c>
      <c r="J88" s="218"/>
    </row>
    <row r="89" spans="1:10" s="317" customFormat="1" ht="18.600000000000001" customHeight="1" x14ac:dyDescent="0.3">
      <c r="A89" s="17" t="s">
        <v>1091</v>
      </c>
      <c r="B89" s="327" t="s">
        <v>1037</v>
      </c>
      <c r="C89" s="327" t="s">
        <v>1037</v>
      </c>
      <c r="D89" s="267" t="s">
        <v>1519</v>
      </c>
      <c r="E89" s="372" t="s">
        <v>1518</v>
      </c>
      <c r="F89" s="328">
        <v>45496</v>
      </c>
      <c r="G89" s="327">
        <v>1</v>
      </c>
      <c r="H89" s="329">
        <v>1500</v>
      </c>
      <c r="I89" s="329">
        <f t="shared" si="3"/>
        <v>1500</v>
      </c>
      <c r="J89" s="218"/>
    </row>
    <row r="90" spans="1:10" s="317" customFormat="1" ht="18.600000000000001" customHeight="1" x14ac:dyDescent="0.3">
      <c r="A90" s="17" t="s">
        <v>1090</v>
      </c>
      <c r="B90" s="327" t="s">
        <v>990</v>
      </c>
      <c r="C90" s="327" t="s">
        <v>990</v>
      </c>
      <c r="D90" s="267" t="s">
        <v>1520</v>
      </c>
      <c r="E90" s="372" t="s">
        <v>1522</v>
      </c>
      <c r="F90" s="328">
        <v>45497</v>
      </c>
      <c r="G90" s="327">
        <v>1</v>
      </c>
      <c r="H90" s="329">
        <v>100</v>
      </c>
      <c r="I90" s="329">
        <f t="shared" si="3"/>
        <v>100</v>
      </c>
      <c r="J90" s="218"/>
    </row>
    <row r="91" spans="1:10" s="317" customFormat="1" ht="18.600000000000001" customHeight="1" x14ac:dyDescent="0.3">
      <c r="A91" s="17" t="s">
        <v>1090</v>
      </c>
      <c r="B91" s="17" t="s">
        <v>573</v>
      </c>
      <c r="C91" s="267" t="s">
        <v>987</v>
      </c>
      <c r="D91" s="267" t="s">
        <v>1312</v>
      </c>
      <c r="E91" s="372" t="s">
        <v>1521</v>
      </c>
      <c r="F91" s="328">
        <v>45497</v>
      </c>
      <c r="G91" s="327">
        <v>1</v>
      </c>
      <c r="H91" s="329">
        <v>5000</v>
      </c>
      <c r="I91" s="329">
        <f t="shared" si="3"/>
        <v>5000</v>
      </c>
      <c r="J91" s="218"/>
    </row>
    <row r="92" spans="1:10" s="317" customFormat="1" ht="18.600000000000001" customHeight="1" x14ac:dyDescent="0.3">
      <c r="A92" s="17" t="s">
        <v>1090</v>
      </c>
      <c r="B92" s="327" t="s">
        <v>1523</v>
      </c>
      <c r="C92" s="327" t="s">
        <v>654</v>
      </c>
      <c r="D92" s="267" t="s">
        <v>1524</v>
      </c>
      <c r="E92" s="372" t="s">
        <v>1525</v>
      </c>
      <c r="F92" s="328">
        <v>45497</v>
      </c>
      <c r="G92" s="327">
        <v>1</v>
      </c>
      <c r="H92" s="329">
        <v>3962.44</v>
      </c>
      <c r="I92" s="329">
        <f t="shared" si="3"/>
        <v>3962.44</v>
      </c>
      <c r="J92" s="218"/>
    </row>
    <row r="93" spans="1:10" s="317" customFormat="1" ht="18.600000000000001" customHeight="1" x14ac:dyDescent="0.3">
      <c r="A93" s="17" t="s">
        <v>1091</v>
      </c>
      <c r="B93" s="327" t="s">
        <v>918</v>
      </c>
      <c r="C93" s="327" t="s">
        <v>918</v>
      </c>
      <c r="D93" s="267" t="s">
        <v>1526</v>
      </c>
      <c r="E93" s="372" t="s">
        <v>1527</v>
      </c>
      <c r="F93" s="328">
        <v>45497</v>
      </c>
      <c r="G93" s="327">
        <v>1</v>
      </c>
      <c r="H93" s="329">
        <v>184</v>
      </c>
      <c r="I93" s="329">
        <f t="shared" si="3"/>
        <v>184</v>
      </c>
      <c r="J93" s="218"/>
    </row>
    <row r="94" spans="1:10" s="317" customFormat="1" ht="18.600000000000001" customHeight="1" x14ac:dyDescent="0.3">
      <c r="A94" s="17" t="s">
        <v>1302</v>
      </c>
      <c r="B94" s="267" t="s">
        <v>898</v>
      </c>
      <c r="C94" s="267" t="s">
        <v>1280</v>
      </c>
      <c r="D94" s="267" t="s">
        <v>1315</v>
      </c>
      <c r="E94" s="372" t="s">
        <v>1535</v>
      </c>
      <c r="F94" s="328">
        <v>45497</v>
      </c>
      <c r="G94" s="327">
        <v>1</v>
      </c>
      <c r="H94" s="329">
        <v>15000</v>
      </c>
      <c r="I94" s="329">
        <f t="shared" si="3"/>
        <v>15000</v>
      </c>
      <c r="J94" s="218"/>
    </row>
    <row r="95" spans="1:10" s="317" customFormat="1" ht="18.600000000000001" customHeight="1" x14ac:dyDescent="0.3">
      <c r="A95" s="17" t="s">
        <v>1091</v>
      </c>
      <c r="B95" s="327" t="s">
        <v>898</v>
      </c>
      <c r="C95" s="327" t="s">
        <v>1037</v>
      </c>
      <c r="D95" s="267" t="s">
        <v>1529</v>
      </c>
      <c r="E95" s="372" t="s">
        <v>1534</v>
      </c>
      <c r="F95" s="328">
        <v>45497</v>
      </c>
      <c r="G95" s="327">
        <v>1</v>
      </c>
      <c r="H95" s="329">
        <v>539.98</v>
      </c>
      <c r="I95" s="329">
        <f t="shared" si="3"/>
        <v>539.98</v>
      </c>
      <c r="J95" s="218"/>
    </row>
    <row r="96" spans="1:10" s="317" customFormat="1" ht="18.600000000000001" customHeight="1" x14ac:dyDescent="0.3">
      <c r="A96" s="17" t="s">
        <v>1091</v>
      </c>
      <c r="B96" s="327" t="s">
        <v>898</v>
      </c>
      <c r="C96" s="327" t="s">
        <v>1037</v>
      </c>
      <c r="D96" s="267" t="s">
        <v>1530</v>
      </c>
      <c r="E96" s="372" t="s">
        <v>1533</v>
      </c>
      <c r="F96" s="328">
        <v>45497</v>
      </c>
      <c r="G96" s="327">
        <v>1</v>
      </c>
      <c r="H96" s="329">
        <v>531.98</v>
      </c>
      <c r="I96" s="329">
        <f t="shared" si="3"/>
        <v>531.98</v>
      </c>
      <c r="J96" s="218"/>
    </row>
    <row r="97" spans="1:10" s="317" customFormat="1" ht="18.600000000000001" customHeight="1" x14ac:dyDescent="0.3">
      <c r="A97" s="17" t="s">
        <v>1090</v>
      </c>
      <c r="B97" s="267" t="s">
        <v>1542</v>
      </c>
      <c r="C97" s="267" t="s">
        <v>1541</v>
      </c>
      <c r="D97" s="267" t="s">
        <v>1531</v>
      </c>
      <c r="E97" s="372" t="s">
        <v>1532</v>
      </c>
      <c r="F97" s="328">
        <v>45497</v>
      </c>
      <c r="G97" s="327">
        <v>1</v>
      </c>
      <c r="H97" s="329">
        <v>2500</v>
      </c>
      <c r="I97" s="329">
        <f t="shared" si="3"/>
        <v>2500</v>
      </c>
      <c r="J97" s="218"/>
    </row>
    <row r="98" spans="1:10" s="317" customFormat="1" ht="18.600000000000001" customHeight="1" x14ac:dyDescent="0.3">
      <c r="A98" s="17" t="s">
        <v>1090</v>
      </c>
      <c r="B98" s="267" t="s">
        <v>1299</v>
      </c>
      <c r="C98" s="267" t="s">
        <v>1299</v>
      </c>
      <c r="D98" s="267" t="s">
        <v>1299</v>
      </c>
      <c r="E98" s="372">
        <v>2922295181</v>
      </c>
      <c r="F98" s="328">
        <v>45497</v>
      </c>
      <c r="G98" s="327">
        <v>1</v>
      </c>
      <c r="H98" s="329">
        <v>1000</v>
      </c>
      <c r="I98" s="329">
        <f t="shared" si="3"/>
        <v>1000</v>
      </c>
      <c r="J98" s="218"/>
    </row>
    <row r="99" spans="1:10" s="317" customFormat="1" ht="18.600000000000001" customHeight="1" x14ac:dyDescent="0.3">
      <c r="A99" s="17" t="s">
        <v>1090</v>
      </c>
      <c r="B99" s="267" t="s">
        <v>691</v>
      </c>
      <c r="C99" s="267" t="s">
        <v>985</v>
      </c>
      <c r="D99" s="267" t="s">
        <v>692</v>
      </c>
      <c r="E99" s="372" t="s">
        <v>1536</v>
      </c>
      <c r="F99" s="328">
        <v>45498</v>
      </c>
      <c r="G99" s="327">
        <v>1</v>
      </c>
      <c r="H99" s="329">
        <v>28000</v>
      </c>
      <c r="I99" s="329">
        <f t="shared" ref="I99" si="4">H99*G99</f>
        <v>28000</v>
      </c>
      <c r="J99" s="218"/>
    </row>
    <row r="100" spans="1:10" s="317" customFormat="1" ht="18.600000000000001" customHeight="1" x14ac:dyDescent="0.3">
      <c r="A100" s="17" t="s">
        <v>1090</v>
      </c>
      <c r="B100" s="267" t="s">
        <v>691</v>
      </c>
      <c r="C100" s="267" t="s">
        <v>985</v>
      </c>
      <c r="D100" s="267" t="s">
        <v>692</v>
      </c>
      <c r="E100" s="372" t="s">
        <v>1537</v>
      </c>
      <c r="F100" s="328">
        <v>45498</v>
      </c>
      <c r="G100" s="327">
        <v>1</v>
      </c>
      <c r="H100" s="329">
        <v>25000</v>
      </c>
      <c r="I100" s="329">
        <f t="shared" ref="I100:I161" si="5">H100*G100</f>
        <v>25000</v>
      </c>
      <c r="J100" s="218"/>
    </row>
    <row r="101" spans="1:10" x14ac:dyDescent="0.3">
      <c r="A101" s="17" t="s">
        <v>1091</v>
      </c>
      <c r="B101" s="327" t="s">
        <v>898</v>
      </c>
      <c r="C101" s="327" t="s">
        <v>918</v>
      </c>
      <c r="D101" s="267" t="s">
        <v>1538</v>
      </c>
      <c r="E101" s="320" t="s">
        <v>1539</v>
      </c>
      <c r="F101" s="328">
        <v>45498</v>
      </c>
      <c r="G101" s="327">
        <v>1</v>
      </c>
      <c r="H101" s="74">
        <v>1511.6</v>
      </c>
      <c r="I101" s="329">
        <f t="shared" si="5"/>
        <v>1511.6</v>
      </c>
    </row>
    <row r="102" spans="1:10" x14ac:dyDescent="0.3">
      <c r="A102" s="17" t="s">
        <v>1090</v>
      </c>
      <c r="B102" s="267" t="s">
        <v>648</v>
      </c>
      <c r="C102" s="267" t="s">
        <v>654</v>
      </c>
      <c r="D102" s="327" t="s">
        <v>1540</v>
      </c>
      <c r="E102" s="320">
        <v>2931728131</v>
      </c>
      <c r="F102" s="328">
        <v>45499</v>
      </c>
      <c r="G102" s="327">
        <v>1</v>
      </c>
      <c r="H102" s="74">
        <v>9610.2000000000007</v>
      </c>
      <c r="I102" s="329">
        <f t="shared" si="5"/>
        <v>9610.2000000000007</v>
      </c>
    </row>
    <row r="103" spans="1:10" x14ac:dyDescent="0.3">
      <c r="A103" s="17" t="s">
        <v>1090</v>
      </c>
      <c r="B103" s="267" t="s">
        <v>1542</v>
      </c>
      <c r="C103" s="267" t="s">
        <v>1541</v>
      </c>
      <c r="D103" s="267" t="s">
        <v>1531</v>
      </c>
      <c r="E103" s="320" t="s">
        <v>1544</v>
      </c>
      <c r="F103" s="328">
        <v>45499</v>
      </c>
      <c r="G103" s="327">
        <v>1</v>
      </c>
      <c r="H103" s="74">
        <v>5000</v>
      </c>
      <c r="I103" s="329">
        <f t="shared" si="5"/>
        <v>5000</v>
      </c>
    </row>
    <row r="104" spans="1:10" x14ac:dyDescent="0.3">
      <c r="A104" s="17" t="s">
        <v>1090</v>
      </c>
      <c r="B104" s="17" t="s">
        <v>401</v>
      </c>
      <c r="C104" s="267" t="s">
        <v>654</v>
      </c>
      <c r="D104" s="327" t="s">
        <v>1545</v>
      </c>
      <c r="E104" s="320">
        <v>2932867568</v>
      </c>
      <c r="F104" s="328">
        <v>45499</v>
      </c>
      <c r="G104" s="327">
        <v>1</v>
      </c>
      <c r="H104" s="74">
        <v>799</v>
      </c>
      <c r="I104" s="329">
        <f t="shared" si="5"/>
        <v>799</v>
      </c>
    </row>
    <row r="105" spans="1:10" x14ac:dyDescent="0.3">
      <c r="A105" s="17" t="s">
        <v>1090</v>
      </c>
      <c r="B105" s="17" t="s">
        <v>436</v>
      </c>
      <c r="C105" s="267" t="s">
        <v>436</v>
      </c>
      <c r="D105" s="327" t="s">
        <v>1546</v>
      </c>
      <c r="E105" s="320" t="s">
        <v>1547</v>
      </c>
      <c r="F105" s="328">
        <v>45499</v>
      </c>
      <c r="G105" s="327">
        <v>1</v>
      </c>
      <c r="H105" s="74">
        <v>50.98</v>
      </c>
      <c r="I105" s="329">
        <f t="shared" si="5"/>
        <v>50.98</v>
      </c>
    </row>
    <row r="106" spans="1:10" s="69" customFormat="1" ht="28.8" x14ac:dyDescent="0.3">
      <c r="A106" s="267" t="s">
        <v>1091</v>
      </c>
      <c r="B106" s="267" t="s">
        <v>918</v>
      </c>
      <c r="C106" s="267" t="s">
        <v>918</v>
      </c>
      <c r="D106" s="386" t="s">
        <v>1549</v>
      </c>
      <c r="E106" s="320" t="s">
        <v>1551</v>
      </c>
      <c r="F106" s="328">
        <v>45499</v>
      </c>
      <c r="G106" s="327">
        <v>1</v>
      </c>
      <c r="H106" s="83">
        <v>500</v>
      </c>
      <c r="I106" s="329">
        <f t="shared" si="5"/>
        <v>500</v>
      </c>
      <c r="J106" s="218"/>
    </row>
    <row r="107" spans="1:10" s="69" customFormat="1" ht="28.8" x14ac:dyDescent="0.3">
      <c r="A107" s="267" t="s">
        <v>1091</v>
      </c>
      <c r="B107" s="267" t="s">
        <v>918</v>
      </c>
      <c r="C107" s="267" t="s">
        <v>918</v>
      </c>
      <c r="D107" s="386" t="s">
        <v>1548</v>
      </c>
      <c r="E107" s="320" t="s">
        <v>1550</v>
      </c>
      <c r="F107" s="328">
        <v>45499</v>
      </c>
      <c r="G107" s="327">
        <v>1</v>
      </c>
      <c r="H107" s="83">
        <v>800</v>
      </c>
      <c r="I107" s="329">
        <f t="shared" si="5"/>
        <v>800</v>
      </c>
      <c r="J107" s="218"/>
    </row>
    <row r="108" spans="1:10" x14ac:dyDescent="0.3">
      <c r="A108" s="17" t="s">
        <v>1091</v>
      </c>
      <c r="B108" s="267" t="s">
        <v>1037</v>
      </c>
      <c r="C108" s="267" t="s">
        <v>1037</v>
      </c>
      <c r="D108" s="267" t="s">
        <v>1552</v>
      </c>
      <c r="E108" s="320" t="s">
        <v>1555</v>
      </c>
      <c r="F108" s="328">
        <v>45500</v>
      </c>
      <c r="G108" s="327">
        <v>1</v>
      </c>
      <c r="H108" s="74">
        <v>4000</v>
      </c>
      <c r="I108" s="329">
        <f t="shared" si="5"/>
        <v>4000</v>
      </c>
    </row>
    <row r="109" spans="1:10" x14ac:dyDescent="0.3">
      <c r="A109" s="17" t="s">
        <v>1091</v>
      </c>
      <c r="B109" s="267" t="s">
        <v>918</v>
      </c>
      <c r="C109" s="267" t="s">
        <v>918</v>
      </c>
      <c r="D109" s="267" t="s">
        <v>1553</v>
      </c>
      <c r="E109" s="320" t="s">
        <v>1554</v>
      </c>
      <c r="F109" s="328">
        <v>45500</v>
      </c>
      <c r="G109" s="327">
        <v>1</v>
      </c>
      <c r="H109" s="74">
        <v>59.32</v>
      </c>
      <c r="I109" s="329">
        <f t="shared" si="5"/>
        <v>59.32</v>
      </c>
    </row>
    <row r="110" spans="1:10" x14ac:dyDescent="0.3">
      <c r="A110" s="17" t="s">
        <v>1091</v>
      </c>
      <c r="B110" s="267" t="s">
        <v>918</v>
      </c>
      <c r="C110" s="267" t="s">
        <v>918</v>
      </c>
      <c r="D110" s="267" t="s">
        <v>1556</v>
      </c>
      <c r="E110" s="320" t="s">
        <v>1557</v>
      </c>
      <c r="F110" s="328">
        <v>45500</v>
      </c>
      <c r="G110" s="327">
        <v>1</v>
      </c>
      <c r="H110" s="74">
        <v>220.8</v>
      </c>
      <c r="I110" s="329">
        <f t="shared" si="5"/>
        <v>220.8</v>
      </c>
    </row>
    <row r="111" spans="1:10" x14ac:dyDescent="0.3">
      <c r="A111" s="17" t="s">
        <v>1091</v>
      </c>
      <c r="B111" s="267" t="s">
        <v>898</v>
      </c>
      <c r="C111" s="267" t="s">
        <v>918</v>
      </c>
      <c r="D111" s="267" t="s">
        <v>1558</v>
      </c>
      <c r="E111" s="320" t="s">
        <v>1562</v>
      </c>
      <c r="F111" s="328">
        <v>45500</v>
      </c>
      <c r="G111" s="327">
        <v>1</v>
      </c>
      <c r="H111" s="74">
        <v>2110</v>
      </c>
      <c r="I111" s="329">
        <f t="shared" si="5"/>
        <v>2110</v>
      </c>
    </row>
    <row r="112" spans="1:10" x14ac:dyDescent="0.3">
      <c r="A112" s="17" t="s">
        <v>1090</v>
      </c>
      <c r="B112" s="17" t="s">
        <v>988</v>
      </c>
      <c r="C112" s="267" t="s">
        <v>986</v>
      </c>
      <c r="D112" s="267" t="s">
        <v>1007</v>
      </c>
      <c r="E112" s="320">
        <v>2944411487</v>
      </c>
      <c r="F112" s="328">
        <v>45501</v>
      </c>
      <c r="G112" s="327">
        <v>1</v>
      </c>
      <c r="H112" s="74">
        <v>5000</v>
      </c>
      <c r="I112" s="329">
        <f t="shared" si="5"/>
        <v>5000</v>
      </c>
    </row>
    <row r="113" spans="1:9" x14ac:dyDescent="0.3">
      <c r="A113" s="17" t="s">
        <v>1090</v>
      </c>
      <c r="B113" s="267" t="s">
        <v>1560</v>
      </c>
      <c r="C113" s="267" t="s">
        <v>633</v>
      </c>
      <c r="D113" s="267" t="s">
        <v>1561</v>
      </c>
      <c r="E113" s="320" t="s">
        <v>1559</v>
      </c>
      <c r="F113" s="328">
        <v>45501</v>
      </c>
      <c r="G113" s="327">
        <v>1</v>
      </c>
      <c r="H113" s="74">
        <v>150</v>
      </c>
      <c r="I113" s="329">
        <f t="shared" si="5"/>
        <v>150</v>
      </c>
    </row>
    <row r="114" spans="1:9" x14ac:dyDescent="0.3">
      <c r="A114" s="17" t="s">
        <v>1090</v>
      </c>
      <c r="B114" s="327" t="s">
        <v>1497</v>
      </c>
      <c r="C114" s="327" t="s">
        <v>654</v>
      </c>
      <c r="D114" s="267" t="s">
        <v>1497</v>
      </c>
      <c r="E114" s="320" t="s">
        <v>1563</v>
      </c>
      <c r="F114" s="328">
        <v>45501</v>
      </c>
      <c r="G114" s="327">
        <v>1</v>
      </c>
      <c r="H114" s="74">
        <v>35.9</v>
      </c>
      <c r="I114" s="329">
        <f t="shared" si="5"/>
        <v>35.9</v>
      </c>
    </row>
    <row r="115" spans="1:9" x14ac:dyDescent="0.3">
      <c r="A115" s="17" t="s">
        <v>1090</v>
      </c>
      <c r="B115" s="267" t="s">
        <v>691</v>
      </c>
      <c r="C115" s="267" t="s">
        <v>989</v>
      </c>
      <c r="D115" s="267" t="s">
        <v>1564</v>
      </c>
      <c r="E115" s="320" t="s">
        <v>1566</v>
      </c>
      <c r="F115" s="328">
        <v>45501</v>
      </c>
      <c r="G115" s="327">
        <v>1</v>
      </c>
      <c r="H115" s="74">
        <v>61364.85</v>
      </c>
      <c r="I115" s="329">
        <f t="shared" si="5"/>
        <v>61364.85</v>
      </c>
    </row>
    <row r="116" spans="1:9" x14ac:dyDescent="0.3">
      <c r="A116" s="17" t="s">
        <v>1090</v>
      </c>
      <c r="B116" s="267" t="s">
        <v>691</v>
      </c>
      <c r="C116" s="267" t="s">
        <v>37</v>
      </c>
      <c r="D116" s="267" t="s">
        <v>1564</v>
      </c>
      <c r="E116" s="320" t="s">
        <v>1565</v>
      </c>
      <c r="F116" s="328">
        <v>45501</v>
      </c>
      <c r="G116" s="327">
        <v>1</v>
      </c>
      <c r="H116" s="74">
        <v>15.6</v>
      </c>
      <c r="I116" s="329">
        <f t="shared" si="5"/>
        <v>15.6</v>
      </c>
    </row>
    <row r="117" spans="1:9" x14ac:dyDescent="0.3">
      <c r="A117" s="17" t="s">
        <v>1092</v>
      </c>
      <c r="B117" s="267" t="s">
        <v>1085</v>
      </c>
      <c r="C117" s="267" t="s">
        <v>37</v>
      </c>
      <c r="D117" s="267" t="s">
        <v>1567</v>
      </c>
      <c r="E117" s="371" t="s">
        <v>1601</v>
      </c>
      <c r="F117" s="328" t="s">
        <v>1298</v>
      </c>
      <c r="G117" s="327">
        <v>1</v>
      </c>
      <c r="H117" s="74">
        <v>26</v>
      </c>
      <c r="I117" s="329">
        <f t="shared" si="5"/>
        <v>26</v>
      </c>
    </row>
    <row r="118" spans="1:9" x14ac:dyDescent="0.3">
      <c r="A118" s="17" t="s">
        <v>1092</v>
      </c>
      <c r="B118" s="267" t="s">
        <v>1596</v>
      </c>
      <c r="C118" s="267" t="s">
        <v>989</v>
      </c>
      <c r="D118" s="267" t="s">
        <v>1568</v>
      </c>
      <c r="E118" s="371" t="s">
        <v>1601</v>
      </c>
      <c r="F118" s="328" t="s">
        <v>1298</v>
      </c>
      <c r="G118" s="327">
        <v>1</v>
      </c>
      <c r="H118" s="74">
        <v>283.2</v>
      </c>
      <c r="I118" s="329">
        <f t="shared" si="5"/>
        <v>283.2</v>
      </c>
    </row>
    <row r="119" spans="1:9" x14ac:dyDescent="0.3">
      <c r="A119" s="17" t="s">
        <v>1092</v>
      </c>
      <c r="B119" s="267" t="s">
        <v>1596</v>
      </c>
      <c r="C119" s="267" t="s">
        <v>989</v>
      </c>
      <c r="D119" s="267" t="s">
        <v>1568</v>
      </c>
      <c r="E119" s="371" t="s">
        <v>1601</v>
      </c>
      <c r="F119" s="328" t="s">
        <v>1298</v>
      </c>
      <c r="G119" s="327">
        <v>1</v>
      </c>
      <c r="H119" s="74">
        <v>637.20000000000005</v>
      </c>
      <c r="I119" s="329">
        <f t="shared" si="5"/>
        <v>637.20000000000005</v>
      </c>
    </row>
    <row r="120" spans="1:9" x14ac:dyDescent="0.3">
      <c r="A120" s="17" t="s">
        <v>1092</v>
      </c>
      <c r="B120" s="267" t="s">
        <v>1085</v>
      </c>
      <c r="C120" s="267" t="s">
        <v>990</v>
      </c>
      <c r="D120" s="267" t="s">
        <v>1569</v>
      </c>
      <c r="E120" s="371" t="s">
        <v>1601</v>
      </c>
      <c r="F120" s="328" t="s">
        <v>1298</v>
      </c>
      <c r="G120" s="327">
        <v>1</v>
      </c>
      <c r="H120" s="74">
        <v>20</v>
      </c>
      <c r="I120" s="329">
        <f t="shared" si="5"/>
        <v>20</v>
      </c>
    </row>
    <row r="121" spans="1:9" x14ac:dyDescent="0.3">
      <c r="A121" s="17" t="s">
        <v>1092</v>
      </c>
      <c r="B121" s="267" t="s">
        <v>1596</v>
      </c>
      <c r="C121" s="267" t="s">
        <v>989</v>
      </c>
      <c r="D121" s="267" t="s">
        <v>1570</v>
      </c>
      <c r="E121" s="371" t="s">
        <v>1601</v>
      </c>
      <c r="F121" s="328" t="s">
        <v>1298</v>
      </c>
      <c r="G121" s="327">
        <v>1</v>
      </c>
      <c r="H121" s="74">
        <v>177</v>
      </c>
      <c r="I121" s="329">
        <f t="shared" si="5"/>
        <v>177</v>
      </c>
    </row>
    <row r="122" spans="1:9" x14ac:dyDescent="0.3">
      <c r="A122" s="17" t="s">
        <v>1092</v>
      </c>
      <c r="B122" s="267" t="s">
        <v>1085</v>
      </c>
      <c r="C122" s="267" t="s">
        <v>990</v>
      </c>
      <c r="D122" s="267" t="s">
        <v>1571</v>
      </c>
      <c r="E122" s="371" t="s">
        <v>1601</v>
      </c>
      <c r="F122" s="328" t="s">
        <v>1298</v>
      </c>
      <c r="G122" s="327">
        <v>1</v>
      </c>
      <c r="H122" s="74">
        <v>140</v>
      </c>
      <c r="I122" s="329">
        <f t="shared" si="5"/>
        <v>140</v>
      </c>
    </row>
    <row r="123" spans="1:9" x14ac:dyDescent="0.3">
      <c r="A123" s="17" t="s">
        <v>1092</v>
      </c>
      <c r="B123" s="267" t="s">
        <v>1085</v>
      </c>
      <c r="C123" s="267" t="s">
        <v>654</v>
      </c>
      <c r="D123" s="267" t="s">
        <v>1572</v>
      </c>
      <c r="E123" s="371" t="s">
        <v>1601</v>
      </c>
      <c r="F123" s="328" t="s">
        <v>1298</v>
      </c>
      <c r="G123" s="327">
        <v>1</v>
      </c>
      <c r="H123" s="74">
        <v>200</v>
      </c>
      <c r="I123" s="329">
        <f t="shared" si="5"/>
        <v>200</v>
      </c>
    </row>
    <row r="124" spans="1:9" x14ac:dyDescent="0.3">
      <c r="A124" s="17" t="s">
        <v>1092</v>
      </c>
      <c r="B124" s="267" t="s">
        <v>1085</v>
      </c>
      <c r="C124" s="267" t="s">
        <v>436</v>
      </c>
      <c r="D124" s="267" t="s">
        <v>1573</v>
      </c>
      <c r="E124" s="371" t="s">
        <v>1601</v>
      </c>
      <c r="F124" s="328" t="s">
        <v>1298</v>
      </c>
      <c r="G124" s="327">
        <v>1</v>
      </c>
      <c r="H124" s="74">
        <v>35</v>
      </c>
      <c r="I124" s="329">
        <f t="shared" si="5"/>
        <v>35</v>
      </c>
    </row>
    <row r="125" spans="1:9" x14ac:dyDescent="0.3">
      <c r="A125" s="17" t="s">
        <v>1092</v>
      </c>
      <c r="B125" s="267" t="s">
        <v>1085</v>
      </c>
      <c r="C125" s="267" t="s">
        <v>633</v>
      </c>
      <c r="D125" s="267" t="s">
        <v>1082</v>
      </c>
      <c r="E125" s="371" t="s">
        <v>1601</v>
      </c>
      <c r="F125" s="328" t="s">
        <v>1298</v>
      </c>
      <c r="G125" s="327">
        <v>1</v>
      </c>
      <c r="H125" s="74">
        <v>350</v>
      </c>
      <c r="I125" s="329">
        <f t="shared" si="5"/>
        <v>350</v>
      </c>
    </row>
    <row r="126" spans="1:9" x14ac:dyDescent="0.3">
      <c r="A126" s="17" t="s">
        <v>1092</v>
      </c>
      <c r="B126" s="267" t="s">
        <v>1254</v>
      </c>
      <c r="C126" s="267" t="s">
        <v>436</v>
      </c>
      <c r="D126" s="267" t="s">
        <v>1574</v>
      </c>
      <c r="E126" s="371" t="s">
        <v>1601</v>
      </c>
      <c r="F126" s="328" t="s">
        <v>1298</v>
      </c>
      <c r="G126" s="327">
        <v>1</v>
      </c>
      <c r="H126" s="74">
        <v>24</v>
      </c>
      <c r="I126" s="329">
        <f t="shared" si="5"/>
        <v>24</v>
      </c>
    </row>
    <row r="127" spans="1:9" x14ac:dyDescent="0.3">
      <c r="A127" s="17" t="s">
        <v>1092</v>
      </c>
      <c r="B127" s="267" t="s">
        <v>1253</v>
      </c>
      <c r="C127" s="267" t="s">
        <v>436</v>
      </c>
      <c r="D127" s="267" t="s">
        <v>1575</v>
      </c>
      <c r="E127" s="371" t="s">
        <v>1601</v>
      </c>
      <c r="F127" s="328" t="s">
        <v>1298</v>
      </c>
      <c r="G127" s="327">
        <v>1</v>
      </c>
      <c r="H127" s="74">
        <v>250</v>
      </c>
      <c r="I127" s="329">
        <f t="shared" si="5"/>
        <v>250</v>
      </c>
    </row>
    <row r="128" spans="1:9" x14ac:dyDescent="0.3">
      <c r="A128" s="17" t="s">
        <v>1092</v>
      </c>
      <c r="B128" s="267" t="s">
        <v>668</v>
      </c>
      <c r="C128" s="267" t="s">
        <v>633</v>
      </c>
      <c r="D128" s="267" t="s">
        <v>1576</v>
      </c>
      <c r="E128" s="371" t="s">
        <v>1601</v>
      </c>
      <c r="F128" s="328" t="s">
        <v>1298</v>
      </c>
      <c r="G128" s="327">
        <v>1</v>
      </c>
      <c r="H128" s="74">
        <v>13</v>
      </c>
      <c r="I128" s="329">
        <f t="shared" si="5"/>
        <v>13</v>
      </c>
    </row>
    <row r="129" spans="1:9" x14ac:dyDescent="0.3">
      <c r="A129" s="17" t="s">
        <v>1092</v>
      </c>
      <c r="B129" s="267" t="s">
        <v>668</v>
      </c>
      <c r="C129" s="267" t="s">
        <v>633</v>
      </c>
      <c r="D129" s="267" t="s">
        <v>1577</v>
      </c>
      <c r="E129" s="371" t="s">
        <v>1601</v>
      </c>
      <c r="F129" s="328" t="s">
        <v>1298</v>
      </c>
      <c r="G129" s="327">
        <v>1</v>
      </c>
      <c r="H129" s="74">
        <v>7</v>
      </c>
      <c r="I129" s="329">
        <f t="shared" si="5"/>
        <v>7</v>
      </c>
    </row>
    <row r="130" spans="1:9" x14ac:dyDescent="0.3">
      <c r="A130" s="17" t="s">
        <v>1092</v>
      </c>
      <c r="B130" s="267" t="s">
        <v>1597</v>
      </c>
      <c r="C130" s="267" t="s">
        <v>654</v>
      </c>
      <c r="D130" s="267" t="s">
        <v>1578</v>
      </c>
      <c r="E130" s="371" t="s">
        <v>1601</v>
      </c>
      <c r="F130" s="328" t="s">
        <v>1298</v>
      </c>
      <c r="G130" s="327">
        <v>1</v>
      </c>
      <c r="H130" s="74">
        <v>10</v>
      </c>
      <c r="I130" s="329">
        <f t="shared" si="5"/>
        <v>10</v>
      </c>
    </row>
    <row r="131" spans="1:9" x14ac:dyDescent="0.3">
      <c r="A131" s="17" t="s">
        <v>1092</v>
      </c>
      <c r="B131" s="267" t="s">
        <v>668</v>
      </c>
      <c r="C131" s="267" t="s">
        <v>633</v>
      </c>
      <c r="D131" s="267" t="s">
        <v>1579</v>
      </c>
      <c r="E131" s="371" t="s">
        <v>1601</v>
      </c>
      <c r="F131" s="328" t="s">
        <v>1298</v>
      </c>
      <c r="G131" s="327">
        <v>1</v>
      </c>
      <c r="H131" s="74">
        <v>13</v>
      </c>
      <c r="I131" s="329">
        <f t="shared" si="5"/>
        <v>13</v>
      </c>
    </row>
    <row r="132" spans="1:9" x14ac:dyDescent="0.3">
      <c r="A132" s="17" t="s">
        <v>1092</v>
      </c>
      <c r="B132" s="267" t="s">
        <v>1253</v>
      </c>
      <c r="C132" s="267" t="s">
        <v>436</v>
      </c>
      <c r="D132" s="267" t="s">
        <v>1580</v>
      </c>
      <c r="E132" s="371" t="s">
        <v>1601</v>
      </c>
      <c r="F132" s="328" t="s">
        <v>1298</v>
      </c>
      <c r="G132" s="327">
        <v>1</v>
      </c>
      <c r="H132" s="74">
        <v>25</v>
      </c>
      <c r="I132" s="329">
        <f t="shared" si="5"/>
        <v>25</v>
      </c>
    </row>
    <row r="133" spans="1:9" x14ac:dyDescent="0.3">
      <c r="A133" s="17" t="s">
        <v>1092</v>
      </c>
      <c r="B133" s="267" t="s">
        <v>633</v>
      </c>
      <c r="C133" s="267" t="s">
        <v>654</v>
      </c>
      <c r="D133" s="267" t="s">
        <v>1093</v>
      </c>
      <c r="E133" s="371" t="s">
        <v>1601</v>
      </c>
      <c r="F133" s="328" t="s">
        <v>1298</v>
      </c>
      <c r="G133" s="327">
        <v>1</v>
      </c>
      <c r="H133" s="74">
        <v>275.83000000000004</v>
      </c>
      <c r="I133" s="329">
        <f t="shared" si="5"/>
        <v>275.83000000000004</v>
      </c>
    </row>
    <row r="134" spans="1:9" x14ac:dyDescent="0.3">
      <c r="A134" s="17" t="s">
        <v>1092</v>
      </c>
      <c r="B134" s="267" t="s">
        <v>633</v>
      </c>
      <c r="C134" s="267" t="s">
        <v>654</v>
      </c>
      <c r="D134" s="267" t="s">
        <v>1581</v>
      </c>
      <c r="E134" s="371" t="s">
        <v>1601</v>
      </c>
      <c r="F134" s="328" t="s">
        <v>1298</v>
      </c>
      <c r="G134" s="327">
        <v>1</v>
      </c>
      <c r="H134" s="74">
        <v>97.78</v>
      </c>
      <c r="I134" s="329">
        <f t="shared" si="5"/>
        <v>97.78</v>
      </c>
    </row>
    <row r="135" spans="1:9" x14ac:dyDescent="0.3">
      <c r="A135" s="17" t="s">
        <v>1092</v>
      </c>
      <c r="B135" s="267" t="s">
        <v>1083</v>
      </c>
      <c r="C135" s="267" t="s">
        <v>654</v>
      </c>
      <c r="D135" s="267" t="s">
        <v>1582</v>
      </c>
      <c r="E135" s="371" t="s">
        <v>1601</v>
      </c>
      <c r="F135" s="328" t="s">
        <v>1298</v>
      </c>
      <c r="G135" s="327">
        <v>1</v>
      </c>
      <c r="H135" s="74">
        <v>124.5</v>
      </c>
      <c r="I135" s="329">
        <f t="shared" si="5"/>
        <v>124.5</v>
      </c>
    </row>
    <row r="136" spans="1:9" x14ac:dyDescent="0.3">
      <c r="A136" s="17" t="s">
        <v>1092</v>
      </c>
      <c r="B136" s="267" t="s">
        <v>1085</v>
      </c>
      <c r="C136" s="267" t="s">
        <v>654</v>
      </c>
      <c r="D136" s="267" t="s">
        <v>1583</v>
      </c>
      <c r="E136" s="371" t="s">
        <v>1601</v>
      </c>
      <c r="F136" s="328" t="s">
        <v>1298</v>
      </c>
      <c r="G136" s="327">
        <v>1</v>
      </c>
      <c r="H136" s="74">
        <v>165</v>
      </c>
      <c r="I136" s="329">
        <f t="shared" si="5"/>
        <v>165</v>
      </c>
    </row>
    <row r="137" spans="1:9" x14ac:dyDescent="0.3">
      <c r="A137" s="17" t="s">
        <v>1092</v>
      </c>
      <c r="B137" s="267" t="s">
        <v>436</v>
      </c>
      <c r="C137" s="267" t="s">
        <v>436</v>
      </c>
      <c r="D137" s="267" t="s">
        <v>1584</v>
      </c>
      <c r="E137" s="371" t="s">
        <v>1601</v>
      </c>
      <c r="F137" s="328" t="s">
        <v>1298</v>
      </c>
      <c r="G137" s="327">
        <v>1</v>
      </c>
      <c r="H137" s="74">
        <v>234.9</v>
      </c>
      <c r="I137" s="329">
        <f t="shared" si="5"/>
        <v>234.9</v>
      </c>
    </row>
    <row r="138" spans="1:9" x14ac:dyDescent="0.3">
      <c r="A138" s="17" t="s">
        <v>1092</v>
      </c>
      <c r="B138" s="267" t="s">
        <v>668</v>
      </c>
      <c r="C138" s="267" t="s">
        <v>633</v>
      </c>
      <c r="D138" s="267" t="s">
        <v>1585</v>
      </c>
      <c r="E138" s="371" t="s">
        <v>1601</v>
      </c>
      <c r="F138" s="328" t="s">
        <v>1298</v>
      </c>
      <c r="G138" s="327">
        <v>1</v>
      </c>
      <c r="H138" s="74">
        <v>56</v>
      </c>
      <c r="I138" s="329">
        <f t="shared" si="5"/>
        <v>56</v>
      </c>
    </row>
    <row r="139" spans="1:9" x14ac:dyDescent="0.3">
      <c r="A139" s="17" t="s">
        <v>1092</v>
      </c>
      <c r="B139" s="267" t="s">
        <v>436</v>
      </c>
      <c r="C139" s="267" t="s">
        <v>436</v>
      </c>
      <c r="D139" s="267" t="s">
        <v>1586</v>
      </c>
      <c r="E139" s="371" t="s">
        <v>1601</v>
      </c>
      <c r="F139" s="328" t="s">
        <v>1298</v>
      </c>
      <c r="G139" s="327">
        <v>1</v>
      </c>
      <c r="H139" s="74">
        <v>208</v>
      </c>
      <c r="I139" s="329">
        <f t="shared" si="5"/>
        <v>208</v>
      </c>
    </row>
    <row r="140" spans="1:9" x14ac:dyDescent="0.3">
      <c r="A140" s="17" t="s">
        <v>1092</v>
      </c>
      <c r="B140" s="267" t="s">
        <v>1083</v>
      </c>
      <c r="C140" s="267" t="s">
        <v>654</v>
      </c>
      <c r="D140" s="267" t="s">
        <v>1587</v>
      </c>
      <c r="E140" s="371" t="s">
        <v>1601</v>
      </c>
      <c r="F140" s="328" t="s">
        <v>1298</v>
      </c>
      <c r="G140" s="327">
        <v>1</v>
      </c>
      <c r="H140" s="74">
        <v>95</v>
      </c>
      <c r="I140" s="329">
        <f t="shared" si="5"/>
        <v>95</v>
      </c>
    </row>
    <row r="141" spans="1:9" x14ac:dyDescent="0.3">
      <c r="A141" s="17" t="s">
        <v>1092</v>
      </c>
      <c r="B141" s="267" t="s">
        <v>633</v>
      </c>
      <c r="C141" s="267" t="s">
        <v>654</v>
      </c>
      <c r="D141" s="267" t="s">
        <v>1588</v>
      </c>
      <c r="E141" s="371" t="s">
        <v>1601</v>
      </c>
      <c r="F141" s="328" t="s">
        <v>1298</v>
      </c>
      <c r="G141" s="327">
        <v>1</v>
      </c>
      <c r="H141" s="74">
        <v>370.07</v>
      </c>
      <c r="I141" s="329">
        <f t="shared" si="5"/>
        <v>370.07</v>
      </c>
    </row>
    <row r="142" spans="1:9" x14ac:dyDescent="0.3">
      <c r="A142" s="17" t="s">
        <v>1092</v>
      </c>
      <c r="B142" s="267" t="s">
        <v>1598</v>
      </c>
      <c r="C142" s="267" t="s">
        <v>654</v>
      </c>
      <c r="D142" s="267" t="s">
        <v>1589</v>
      </c>
      <c r="E142" s="371" t="s">
        <v>1601</v>
      </c>
      <c r="F142" s="328" t="s">
        <v>1298</v>
      </c>
      <c r="G142" s="327">
        <v>1</v>
      </c>
      <c r="H142" s="74">
        <v>93.12</v>
      </c>
      <c r="I142" s="329">
        <f t="shared" si="5"/>
        <v>93.12</v>
      </c>
    </row>
    <row r="143" spans="1:9" x14ac:dyDescent="0.3">
      <c r="A143" s="17" t="s">
        <v>1092</v>
      </c>
      <c r="B143" s="267" t="s">
        <v>1083</v>
      </c>
      <c r="C143" s="267" t="s">
        <v>654</v>
      </c>
      <c r="D143" s="267" t="s">
        <v>1590</v>
      </c>
      <c r="E143" s="371" t="s">
        <v>1601</v>
      </c>
      <c r="F143" s="328" t="s">
        <v>1298</v>
      </c>
      <c r="G143" s="327">
        <v>1</v>
      </c>
      <c r="H143" s="74">
        <v>116.7</v>
      </c>
      <c r="I143" s="329">
        <f t="shared" si="5"/>
        <v>116.7</v>
      </c>
    </row>
    <row r="144" spans="1:9" x14ac:dyDescent="0.3">
      <c r="A144" s="17" t="s">
        <v>1092</v>
      </c>
      <c r="B144" s="267" t="s">
        <v>633</v>
      </c>
      <c r="C144" s="267" t="s">
        <v>654</v>
      </c>
      <c r="D144" s="267" t="s">
        <v>1591</v>
      </c>
      <c r="E144" s="371" t="s">
        <v>1601</v>
      </c>
      <c r="F144" s="328" t="s">
        <v>1298</v>
      </c>
      <c r="G144" s="327">
        <v>1</v>
      </c>
      <c r="H144" s="74">
        <v>231</v>
      </c>
      <c r="I144" s="329">
        <f t="shared" si="5"/>
        <v>231</v>
      </c>
    </row>
    <row r="145" spans="1:9" x14ac:dyDescent="0.3">
      <c r="A145" s="17" t="s">
        <v>1092</v>
      </c>
      <c r="B145" s="267" t="s">
        <v>1599</v>
      </c>
      <c r="C145" s="267" t="s">
        <v>436</v>
      </c>
      <c r="D145" s="267" t="s">
        <v>1592</v>
      </c>
      <c r="E145" s="371" t="s">
        <v>1601</v>
      </c>
      <c r="F145" s="328" t="s">
        <v>1298</v>
      </c>
      <c r="G145" s="327">
        <v>1</v>
      </c>
      <c r="H145" s="74">
        <v>16.899999999999999</v>
      </c>
      <c r="I145" s="329">
        <f t="shared" si="5"/>
        <v>16.899999999999999</v>
      </c>
    </row>
    <row r="146" spans="1:9" x14ac:dyDescent="0.3">
      <c r="A146" s="17" t="s">
        <v>1092</v>
      </c>
      <c r="B146" s="267" t="s">
        <v>1085</v>
      </c>
      <c r="C146" s="267" t="s">
        <v>1037</v>
      </c>
      <c r="D146" s="267" t="s">
        <v>1593</v>
      </c>
      <c r="E146" s="371" t="s">
        <v>1601</v>
      </c>
      <c r="F146" s="328" t="s">
        <v>1298</v>
      </c>
      <c r="G146" s="327">
        <v>1</v>
      </c>
      <c r="H146" s="74">
        <v>350</v>
      </c>
      <c r="I146" s="329">
        <f t="shared" si="5"/>
        <v>350</v>
      </c>
    </row>
    <row r="147" spans="1:9" x14ac:dyDescent="0.3">
      <c r="A147" s="17" t="s">
        <v>1092</v>
      </c>
      <c r="B147" s="267" t="s">
        <v>1083</v>
      </c>
      <c r="C147" s="267" t="s">
        <v>654</v>
      </c>
      <c r="D147" s="267" t="s">
        <v>1594</v>
      </c>
      <c r="E147" s="371" t="s">
        <v>1601</v>
      </c>
      <c r="F147" s="328" t="s">
        <v>1298</v>
      </c>
      <c r="G147" s="327">
        <v>1</v>
      </c>
      <c r="H147" s="74">
        <v>290</v>
      </c>
      <c r="I147" s="329">
        <f t="shared" si="5"/>
        <v>290</v>
      </c>
    </row>
    <row r="148" spans="1:9" x14ac:dyDescent="0.3">
      <c r="A148" s="17" t="s">
        <v>1092</v>
      </c>
      <c r="B148" s="267" t="s">
        <v>1600</v>
      </c>
      <c r="C148" s="267" t="s">
        <v>654</v>
      </c>
      <c r="D148" s="267" t="s">
        <v>1595</v>
      </c>
      <c r="E148" s="371" t="s">
        <v>1601</v>
      </c>
      <c r="F148" s="328" t="s">
        <v>1298</v>
      </c>
      <c r="G148" s="327">
        <v>1</v>
      </c>
      <c r="H148" s="74">
        <v>24</v>
      </c>
      <c r="I148" s="329">
        <f t="shared" si="5"/>
        <v>24</v>
      </c>
    </row>
    <row r="149" spans="1:9" x14ac:dyDescent="0.3">
      <c r="A149" s="17" t="s">
        <v>1092</v>
      </c>
      <c r="B149" s="267" t="s">
        <v>1255</v>
      </c>
      <c r="C149" s="267" t="s">
        <v>633</v>
      </c>
      <c r="D149" s="267" t="s">
        <v>1611</v>
      </c>
      <c r="E149" s="371" t="s">
        <v>1601</v>
      </c>
      <c r="F149" s="328" t="s">
        <v>1298</v>
      </c>
      <c r="G149" s="327">
        <v>1</v>
      </c>
      <c r="H149" s="74">
        <v>57.6</v>
      </c>
      <c r="I149" s="329">
        <f t="shared" si="5"/>
        <v>57.6</v>
      </c>
    </row>
    <row r="150" spans="1:9" x14ac:dyDescent="0.3">
      <c r="A150" s="17" t="s">
        <v>1090</v>
      </c>
      <c r="B150" s="267" t="s">
        <v>691</v>
      </c>
      <c r="C150" s="267" t="s">
        <v>989</v>
      </c>
      <c r="D150" s="267" t="s">
        <v>1603</v>
      </c>
      <c r="E150" s="371" t="s">
        <v>1606</v>
      </c>
      <c r="F150" s="328">
        <v>45502</v>
      </c>
      <c r="G150" s="327">
        <v>1</v>
      </c>
      <c r="H150" s="74">
        <v>1500</v>
      </c>
      <c r="I150" s="329">
        <f t="shared" si="5"/>
        <v>1500</v>
      </c>
    </row>
    <row r="151" spans="1:9" x14ac:dyDescent="0.3">
      <c r="A151" s="17" t="s">
        <v>1090</v>
      </c>
      <c r="B151" s="267" t="s">
        <v>691</v>
      </c>
      <c r="C151" s="267" t="s">
        <v>989</v>
      </c>
      <c r="D151" s="267" t="s">
        <v>1604</v>
      </c>
      <c r="E151" s="371" t="s">
        <v>1605</v>
      </c>
      <c r="F151" s="328">
        <v>45502</v>
      </c>
      <c r="G151" s="327">
        <v>1</v>
      </c>
      <c r="H151" s="74">
        <v>2000</v>
      </c>
      <c r="I151" s="329">
        <f t="shared" si="5"/>
        <v>2000</v>
      </c>
    </row>
    <row r="152" spans="1:9" x14ac:dyDescent="0.3">
      <c r="A152" s="17" t="s">
        <v>1090</v>
      </c>
      <c r="B152" s="267" t="s">
        <v>1008</v>
      </c>
      <c r="C152" s="267" t="s">
        <v>1008</v>
      </c>
      <c r="D152" s="267" t="s">
        <v>1609</v>
      </c>
      <c r="E152" s="371" t="s">
        <v>1608</v>
      </c>
      <c r="F152" s="328">
        <v>45502</v>
      </c>
      <c r="G152" s="327">
        <v>1</v>
      </c>
      <c r="H152" s="74">
        <v>103675.21</v>
      </c>
      <c r="I152" s="329">
        <f t="shared" si="5"/>
        <v>103675.21</v>
      </c>
    </row>
    <row r="153" spans="1:9" x14ac:dyDescent="0.3">
      <c r="A153" s="380" t="s">
        <v>1090</v>
      </c>
      <c r="B153" s="381" t="s">
        <v>1494</v>
      </c>
      <c r="C153" s="381" t="s">
        <v>1494</v>
      </c>
      <c r="D153" s="381" t="s">
        <v>1351</v>
      </c>
      <c r="E153" s="397" t="s">
        <v>1607</v>
      </c>
      <c r="F153" s="398">
        <v>45502</v>
      </c>
      <c r="G153" s="399">
        <v>1</v>
      </c>
      <c r="H153" s="78">
        <v>851.4</v>
      </c>
      <c r="I153" s="396">
        <f t="shared" si="5"/>
        <v>851.4</v>
      </c>
    </row>
    <row r="154" spans="1:9" x14ac:dyDescent="0.3">
      <c r="A154" s="17" t="s">
        <v>1091</v>
      </c>
      <c r="B154" s="267" t="s">
        <v>918</v>
      </c>
      <c r="C154" s="267" t="s">
        <v>918</v>
      </c>
      <c r="D154" s="267" t="s">
        <v>1612</v>
      </c>
      <c r="E154" s="371" t="s">
        <v>1614</v>
      </c>
      <c r="F154" s="328">
        <v>45503</v>
      </c>
      <c r="G154" s="327">
        <v>1</v>
      </c>
      <c r="H154" s="74">
        <v>2760</v>
      </c>
      <c r="I154" s="329">
        <f t="shared" si="5"/>
        <v>2760</v>
      </c>
    </row>
    <row r="155" spans="1:9" x14ac:dyDescent="0.3">
      <c r="A155" s="17" t="s">
        <v>1090</v>
      </c>
      <c r="B155" s="267" t="s">
        <v>1299</v>
      </c>
      <c r="C155" s="267" t="s">
        <v>1299</v>
      </c>
      <c r="D155" s="267" t="s">
        <v>1299</v>
      </c>
      <c r="E155" s="371">
        <v>2959315292</v>
      </c>
      <c r="F155" s="328">
        <v>45504</v>
      </c>
      <c r="G155" s="327">
        <v>1</v>
      </c>
      <c r="H155" s="74">
        <v>1000</v>
      </c>
      <c r="I155" s="329">
        <f t="shared" si="5"/>
        <v>1000</v>
      </c>
    </row>
    <row r="156" spans="1:9" x14ac:dyDescent="0.3">
      <c r="A156" s="17" t="s">
        <v>1090</v>
      </c>
      <c r="B156" s="267" t="s">
        <v>1299</v>
      </c>
      <c r="C156" s="267" t="s">
        <v>1299</v>
      </c>
      <c r="D156" s="267" t="s">
        <v>1343</v>
      </c>
      <c r="E156" s="371" t="s">
        <v>1613</v>
      </c>
      <c r="F156" s="328">
        <v>45504</v>
      </c>
      <c r="G156" s="327">
        <v>1</v>
      </c>
      <c r="H156" s="74">
        <v>2000</v>
      </c>
      <c r="I156" s="329">
        <f t="shared" si="5"/>
        <v>2000</v>
      </c>
    </row>
    <row r="157" spans="1:9" x14ac:dyDescent="0.3">
      <c r="A157" s="17" t="s">
        <v>1090</v>
      </c>
      <c r="B157" s="267" t="s">
        <v>1299</v>
      </c>
      <c r="C157" s="267" t="s">
        <v>1299</v>
      </c>
      <c r="D157" s="267" t="s">
        <v>1343</v>
      </c>
      <c r="E157" s="371">
        <v>2959340121</v>
      </c>
      <c r="F157" s="328">
        <v>45504</v>
      </c>
      <c r="G157" s="327">
        <v>1</v>
      </c>
      <c r="H157" s="74">
        <v>4000</v>
      </c>
      <c r="I157" s="329">
        <f t="shared" si="5"/>
        <v>4000</v>
      </c>
    </row>
    <row r="158" spans="1:9" x14ac:dyDescent="0.3">
      <c r="A158" s="17" t="s">
        <v>1302</v>
      </c>
      <c r="B158" s="267" t="s">
        <v>456</v>
      </c>
      <c r="C158" s="267" t="s">
        <v>456</v>
      </c>
      <c r="D158" s="267" t="s">
        <v>1616</v>
      </c>
      <c r="E158" s="371" t="s">
        <v>1615</v>
      </c>
      <c r="F158" s="328">
        <v>45503</v>
      </c>
      <c r="G158" s="327">
        <v>1</v>
      </c>
      <c r="H158" s="74">
        <v>5000</v>
      </c>
      <c r="I158" s="329">
        <f t="shared" si="5"/>
        <v>5000</v>
      </c>
    </row>
    <row r="159" spans="1:9" x14ac:dyDescent="0.3">
      <c r="A159" s="17" t="s">
        <v>1091</v>
      </c>
      <c r="B159" s="267" t="s">
        <v>898</v>
      </c>
      <c r="C159" s="267" t="s">
        <v>918</v>
      </c>
      <c r="D159" s="267" t="s">
        <v>1624</v>
      </c>
      <c r="E159" s="371" t="s">
        <v>1635</v>
      </c>
      <c r="F159" s="328">
        <v>45504</v>
      </c>
      <c r="G159" s="327">
        <v>1</v>
      </c>
      <c r="H159" s="74">
        <v>36.6</v>
      </c>
      <c r="I159" s="329">
        <f t="shared" si="5"/>
        <v>36.6</v>
      </c>
    </row>
    <row r="160" spans="1:9" x14ac:dyDescent="0.3">
      <c r="A160" s="17" t="s">
        <v>1091</v>
      </c>
      <c r="B160" s="267" t="s">
        <v>898</v>
      </c>
      <c r="C160" s="267" t="s">
        <v>918</v>
      </c>
      <c r="D160" s="267" t="s">
        <v>1625</v>
      </c>
      <c r="E160" s="371" t="s">
        <v>1634</v>
      </c>
      <c r="F160" s="328">
        <v>45504</v>
      </c>
      <c r="G160" s="327">
        <v>1</v>
      </c>
      <c r="H160" s="74">
        <v>213.8</v>
      </c>
      <c r="I160" s="329">
        <f t="shared" si="5"/>
        <v>213.8</v>
      </c>
    </row>
    <row r="161" spans="1:9" x14ac:dyDescent="0.3">
      <c r="A161" s="17" t="s">
        <v>1302</v>
      </c>
      <c r="B161" s="267" t="s">
        <v>898</v>
      </c>
      <c r="C161" s="267" t="s">
        <v>1280</v>
      </c>
      <c r="D161" s="267" t="s">
        <v>1315</v>
      </c>
      <c r="E161" s="371" t="s">
        <v>1633</v>
      </c>
      <c r="F161" s="328">
        <v>45504</v>
      </c>
      <c r="G161" s="327">
        <v>1</v>
      </c>
      <c r="H161" s="74">
        <v>10000</v>
      </c>
      <c r="I161" s="329">
        <f t="shared" si="5"/>
        <v>10000</v>
      </c>
    </row>
    <row r="162" spans="1:9" x14ac:dyDescent="0.3">
      <c r="F162" s="76"/>
    </row>
    <row r="163" spans="1:9" x14ac:dyDescent="0.3">
      <c r="F163" s="76"/>
    </row>
    <row r="164" spans="1:9" x14ac:dyDescent="0.3">
      <c r="F164" s="76"/>
    </row>
    <row r="165" spans="1:9" x14ac:dyDescent="0.3">
      <c r="F165" s="76"/>
    </row>
    <row r="171" spans="1:9" ht="7.8" customHeight="1" x14ac:dyDescent="0.3"/>
  </sheetData>
  <autoFilter ref="A2:I161" xr:uid="{34E374A9-7D10-4B9D-BFC6-BAFD0A24B65C}"/>
  <phoneticPr fontId="54" type="noConversion"/>
  <hyperlinks>
    <hyperlink ref="E1" r:id="rId1" xr:uid="{EEAB694F-5FE0-4164-963C-0C31AF9CC839}"/>
  </hyperlinks>
  <pageMargins left="0.511811024" right="0.511811024" top="0.78740157499999996" bottom="0.78740157499999996" header="0.31496062000000002" footer="0.31496062000000002"/>
  <pageSetup paperSize="9" scale="44" fitToHeight="0" orientation="landscape" horizontalDpi="360" verticalDpi="360" r:id="rId2"/>
  <legacyDrawing r:id="rId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DE3EA-883C-4AEC-817B-2B88C219DC95}">
  <dimension ref="A1:O164"/>
  <sheetViews>
    <sheetView topLeftCell="A146" zoomScale="90" zoomScaleNormal="90" workbookViewId="0">
      <selection activeCell="D30" sqref="D30"/>
    </sheetView>
  </sheetViews>
  <sheetFormatPr defaultRowHeight="14.4" x14ac:dyDescent="0.3"/>
  <cols>
    <col min="1" max="1" width="13.6640625" style="4" bestFit="1" customWidth="1"/>
    <col min="2" max="2" width="34.21875" style="4" bestFit="1" customWidth="1"/>
    <col min="3" max="3" width="26.44140625" style="4" bestFit="1" customWidth="1"/>
    <col min="4" max="4" width="78" style="4" customWidth="1"/>
    <col min="5" max="5" width="39.77734375" style="4" customWidth="1"/>
    <col min="6" max="6" width="13.77734375" style="4" bestFit="1" customWidth="1"/>
    <col min="7" max="7" width="10.5546875" style="4" customWidth="1"/>
    <col min="8" max="9" width="15" bestFit="1" customWidth="1"/>
    <col min="10" max="10" width="19.21875" style="218" customWidth="1"/>
    <col min="11" max="11" width="23.33203125" bestFit="1" customWidth="1"/>
    <col min="12" max="12" width="20.77734375" customWidth="1"/>
    <col min="14" max="14" width="11.109375" bestFit="1" customWidth="1"/>
  </cols>
  <sheetData>
    <row r="1" spans="1:15" ht="18" x14ac:dyDescent="0.3">
      <c r="E1" s="312" t="s">
        <v>940</v>
      </c>
      <c r="I1" s="2">
        <v>0</v>
      </c>
      <c r="K1" s="344" t="s">
        <v>1176</v>
      </c>
      <c r="L1" s="83">
        <v>6000</v>
      </c>
      <c r="M1" s="4" t="s">
        <v>1933</v>
      </c>
      <c r="N1" s="76">
        <v>700</v>
      </c>
      <c r="O1" s="4"/>
    </row>
    <row r="2" spans="1:15" ht="21" x14ac:dyDescent="0.3">
      <c r="A2" s="79" t="s">
        <v>1300</v>
      </c>
      <c r="B2" s="79" t="s">
        <v>636</v>
      </c>
      <c r="C2" s="79" t="s">
        <v>660</v>
      </c>
      <c r="D2" s="79" t="s">
        <v>542</v>
      </c>
      <c r="E2" s="79" t="s">
        <v>919</v>
      </c>
      <c r="F2" s="79" t="s">
        <v>634</v>
      </c>
      <c r="G2" s="79" t="s">
        <v>635</v>
      </c>
      <c r="H2" s="79" t="s">
        <v>42</v>
      </c>
      <c r="I2" s="79" t="s">
        <v>31</v>
      </c>
      <c r="K2" s="273" t="s">
        <v>581</v>
      </c>
      <c r="L2" s="83">
        <f>SUM(L6:L26)</f>
        <v>998050.78</v>
      </c>
    </row>
    <row r="3" spans="1:15" x14ac:dyDescent="0.3">
      <c r="A3" s="17" t="s">
        <v>1091</v>
      </c>
      <c r="B3" s="267" t="s">
        <v>691</v>
      </c>
      <c r="C3" s="267" t="s">
        <v>989</v>
      </c>
      <c r="D3" s="267" t="s">
        <v>1648</v>
      </c>
      <c r="E3" s="271" t="s">
        <v>1661</v>
      </c>
      <c r="F3" s="266">
        <v>45506</v>
      </c>
      <c r="G3" s="267">
        <v>1</v>
      </c>
      <c r="H3" s="83">
        <v>1000</v>
      </c>
      <c r="I3" s="83">
        <f t="shared" ref="I3:I66" si="0">H3*G3</f>
        <v>1000</v>
      </c>
    </row>
    <row r="4" spans="1:15" ht="18.600000000000001" customHeight="1" x14ac:dyDescent="0.3">
      <c r="A4" s="17" t="s">
        <v>1091</v>
      </c>
      <c r="B4" s="267" t="s">
        <v>456</v>
      </c>
      <c r="C4" s="267" t="s">
        <v>456</v>
      </c>
      <c r="D4" s="267" t="s">
        <v>1638</v>
      </c>
      <c r="E4" s="271" t="s">
        <v>1640</v>
      </c>
      <c r="F4" s="266">
        <v>45506</v>
      </c>
      <c r="G4" s="267">
        <v>1</v>
      </c>
      <c r="H4" s="83">
        <v>1000</v>
      </c>
      <c r="I4" s="83">
        <f t="shared" si="0"/>
        <v>1000</v>
      </c>
    </row>
    <row r="5" spans="1:15" ht="19.2" customHeight="1" x14ac:dyDescent="0.4">
      <c r="A5" s="17" t="s">
        <v>1091</v>
      </c>
      <c r="B5" s="267" t="s">
        <v>456</v>
      </c>
      <c r="C5" s="267" t="s">
        <v>456</v>
      </c>
      <c r="D5" s="267" t="s">
        <v>1639</v>
      </c>
      <c r="E5" s="271" t="s">
        <v>1641</v>
      </c>
      <c r="F5" s="266">
        <v>45506</v>
      </c>
      <c r="G5" s="267">
        <v>1</v>
      </c>
      <c r="H5" s="83">
        <v>1000</v>
      </c>
      <c r="I5" s="83">
        <f t="shared" si="0"/>
        <v>1000</v>
      </c>
      <c r="K5" s="272" t="s">
        <v>662</v>
      </c>
      <c r="L5" s="272" t="s">
        <v>42</v>
      </c>
    </row>
    <row r="6" spans="1:15" ht="18.600000000000001" customHeight="1" x14ac:dyDescent="0.3">
      <c r="A6" s="17" t="s">
        <v>1091</v>
      </c>
      <c r="B6" s="327" t="s">
        <v>1037</v>
      </c>
      <c r="C6" s="327" t="s">
        <v>1037</v>
      </c>
      <c r="D6" s="267" t="s">
        <v>1643</v>
      </c>
      <c r="E6" s="271" t="s">
        <v>1644</v>
      </c>
      <c r="F6" s="266">
        <v>45506</v>
      </c>
      <c r="G6" s="267">
        <v>1</v>
      </c>
      <c r="H6" s="83">
        <v>16666</v>
      </c>
      <c r="I6" s="83">
        <f t="shared" si="0"/>
        <v>16666</v>
      </c>
      <c r="K6" s="271" t="s">
        <v>654</v>
      </c>
      <c r="L6" s="274">
        <f t="shared" ref="L6:L26" si="1">SUMIF(C:C,K6,I:I)</f>
        <v>31045.87</v>
      </c>
    </row>
    <row r="7" spans="1:15" ht="18.600000000000001" customHeight="1" x14ac:dyDescent="0.3">
      <c r="A7" s="17" t="s">
        <v>1091</v>
      </c>
      <c r="B7" s="267" t="s">
        <v>456</v>
      </c>
      <c r="C7" s="267" t="s">
        <v>456</v>
      </c>
      <c r="D7" s="267" t="s">
        <v>1642</v>
      </c>
      <c r="E7" s="271" t="s">
        <v>1640</v>
      </c>
      <c r="F7" s="266">
        <v>45506</v>
      </c>
      <c r="G7" s="267">
        <v>1</v>
      </c>
      <c r="H7" s="83">
        <v>1000</v>
      </c>
      <c r="I7" s="83">
        <f t="shared" si="0"/>
        <v>1000</v>
      </c>
      <c r="K7" s="271" t="s">
        <v>650</v>
      </c>
      <c r="L7" s="274">
        <f t="shared" si="1"/>
        <v>183.94</v>
      </c>
    </row>
    <row r="8" spans="1:15" ht="18.600000000000001" customHeight="1" x14ac:dyDescent="0.3">
      <c r="A8" s="17" t="s">
        <v>1090</v>
      </c>
      <c r="B8" s="267" t="s">
        <v>1299</v>
      </c>
      <c r="C8" s="267" t="s">
        <v>1299</v>
      </c>
      <c r="D8" s="267" t="s">
        <v>1645</v>
      </c>
      <c r="E8" s="271">
        <v>2976480309</v>
      </c>
      <c r="F8" s="266">
        <v>45506</v>
      </c>
      <c r="G8" s="267">
        <v>1</v>
      </c>
      <c r="H8" s="83">
        <v>1000</v>
      </c>
      <c r="I8" s="83">
        <f t="shared" si="0"/>
        <v>1000</v>
      </c>
      <c r="K8" s="271" t="s">
        <v>456</v>
      </c>
      <c r="L8" s="274">
        <f t="shared" si="1"/>
        <v>61714.080000000002</v>
      </c>
    </row>
    <row r="9" spans="1:15" ht="18.600000000000001" customHeight="1" x14ac:dyDescent="0.3">
      <c r="A9" s="17" t="s">
        <v>1090</v>
      </c>
      <c r="B9" s="327" t="s">
        <v>436</v>
      </c>
      <c r="C9" s="327" t="s">
        <v>436</v>
      </c>
      <c r="D9" s="267" t="s">
        <v>1047</v>
      </c>
      <c r="E9" s="271" t="s">
        <v>1646</v>
      </c>
      <c r="F9" s="266">
        <v>45506</v>
      </c>
      <c r="G9" s="267">
        <v>1</v>
      </c>
      <c r="H9" s="83">
        <v>81</v>
      </c>
      <c r="I9" s="83">
        <f t="shared" si="0"/>
        <v>81</v>
      </c>
      <c r="K9" s="271" t="s">
        <v>987</v>
      </c>
      <c r="L9" s="274">
        <f t="shared" si="1"/>
        <v>0</v>
      </c>
    </row>
    <row r="10" spans="1:15" ht="18.600000000000001" customHeight="1" x14ac:dyDescent="0.3">
      <c r="A10" s="17" t="s">
        <v>1090</v>
      </c>
      <c r="B10" s="327" t="s">
        <v>436</v>
      </c>
      <c r="C10" s="327" t="s">
        <v>436</v>
      </c>
      <c r="D10" s="267" t="s">
        <v>1046</v>
      </c>
      <c r="E10" s="271" t="s">
        <v>1647</v>
      </c>
      <c r="F10" s="266">
        <v>45506</v>
      </c>
      <c r="G10" s="267">
        <v>1</v>
      </c>
      <c r="H10" s="83">
        <v>117</v>
      </c>
      <c r="I10" s="83">
        <f t="shared" si="0"/>
        <v>117</v>
      </c>
      <c r="K10" s="271" t="s">
        <v>436</v>
      </c>
      <c r="L10" s="274">
        <f t="shared" si="1"/>
        <v>25844.190000000002</v>
      </c>
    </row>
    <row r="11" spans="1:15" ht="18.600000000000001" customHeight="1" x14ac:dyDescent="0.3">
      <c r="A11" s="17" t="s">
        <v>1091</v>
      </c>
      <c r="B11" s="267" t="s">
        <v>1654</v>
      </c>
      <c r="C11" s="267" t="s">
        <v>918</v>
      </c>
      <c r="D11" s="267" t="s">
        <v>1655</v>
      </c>
      <c r="E11" s="271" t="s">
        <v>1660</v>
      </c>
      <c r="F11" s="266">
        <v>45506</v>
      </c>
      <c r="G11" s="267">
        <v>1</v>
      </c>
      <c r="H11" s="83">
        <v>1043.96</v>
      </c>
      <c r="I11" s="83">
        <f t="shared" si="0"/>
        <v>1043.96</v>
      </c>
      <c r="K11" s="271" t="s">
        <v>1496</v>
      </c>
      <c r="L11" s="274">
        <f t="shared" si="1"/>
        <v>250000</v>
      </c>
    </row>
    <row r="12" spans="1:15" ht="18.600000000000001" customHeight="1" x14ac:dyDescent="0.3">
      <c r="A12" s="17" t="s">
        <v>1091</v>
      </c>
      <c r="B12" s="267" t="s">
        <v>1021</v>
      </c>
      <c r="C12" s="267" t="s">
        <v>918</v>
      </c>
      <c r="D12" s="267" t="s">
        <v>1656</v>
      </c>
      <c r="E12" s="271" t="s">
        <v>1659</v>
      </c>
      <c r="F12" s="266">
        <v>45506</v>
      </c>
      <c r="G12" s="267">
        <v>1</v>
      </c>
      <c r="H12" s="83">
        <v>140</v>
      </c>
      <c r="I12" s="83">
        <f t="shared" si="0"/>
        <v>140</v>
      </c>
      <c r="K12" s="87" t="s">
        <v>633</v>
      </c>
      <c r="L12" s="274">
        <f t="shared" si="1"/>
        <v>5123.18</v>
      </c>
    </row>
    <row r="13" spans="1:15" ht="18.600000000000001" customHeight="1" x14ac:dyDescent="0.3">
      <c r="A13" s="17" t="s">
        <v>1091</v>
      </c>
      <c r="B13" s="267" t="s">
        <v>1021</v>
      </c>
      <c r="C13" s="267" t="s">
        <v>918</v>
      </c>
      <c r="D13" s="267" t="s">
        <v>1657</v>
      </c>
      <c r="E13" s="271" t="s">
        <v>1658</v>
      </c>
      <c r="F13" s="266">
        <v>45506</v>
      </c>
      <c r="G13" s="267">
        <v>1</v>
      </c>
      <c r="H13" s="83">
        <v>257.60000000000002</v>
      </c>
      <c r="I13" s="83">
        <f t="shared" si="0"/>
        <v>257.60000000000002</v>
      </c>
      <c r="K13" s="271" t="s">
        <v>41</v>
      </c>
      <c r="L13" s="274">
        <f t="shared" si="1"/>
        <v>0</v>
      </c>
    </row>
    <row r="14" spans="1:15" x14ac:dyDescent="0.3">
      <c r="A14" s="17" t="s">
        <v>1091</v>
      </c>
      <c r="B14" s="267" t="s">
        <v>898</v>
      </c>
      <c r="C14" s="267" t="s">
        <v>456</v>
      </c>
      <c r="D14" s="267" t="s">
        <v>1662</v>
      </c>
      <c r="E14" s="271" t="s">
        <v>1669</v>
      </c>
      <c r="F14" s="266">
        <v>45509</v>
      </c>
      <c r="G14" s="267">
        <v>1</v>
      </c>
      <c r="H14" s="83">
        <v>1250</v>
      </c>
      <c r="I14" s="83">
        <f t="shared" si="0"/>
        <v>1250</v>
      </c>
      <c r="K14" s="271" t="s">
        <v>1541</v>
      </c>
      <c r="L14" s="291">
        <f t="shared" si="1"/>
        <v>3997</v>
      </c>
    </row>
    <row r="15" spans="1:15" ht="18.600000000000001" customHeight="1" x14ac:dyDescent="0.3">
      <c r="A15" s="17" t="s">
        <v>1091</v>
      </c>
      <c r="B15" s="267" t="s">
        <v>898</v>
      </c>
      <c r="C15" s="267" t="s">
        <v>918</v>
      </c>
      <c r="D15" s="267" t="s">
        <v>1663</v>
      </c>
      <c r="E15" s="271" t="s">
        <v>1668</v>
      </c>
      <c r="F15" s="266">
        <v>45509</v>
      </c>
      <c r="G15" s="267">
        <v>1</v>
      </c>
      <c r="H15" s="83">
        <v>1750</v>
      </c>
      <c r="I15" s="83">
        <f t="shared" si="0"/>
        <v>1750</v>
      </c>
      <c r="K15" s="271" t="s">
        <v>989</v>
      </c>
      <c r="L15" s="291">
        <f t="shared" si="1"/>
        <v>73636.450000000012</v>
      </c>
    </row>
    <row r="16" spans="1:15" ht="18.600000000000001" customHeight="1" x14ac:dyDescent="0.3">
      <c r="A16" s="17" t="s">
        <v>1091</v>
      </c>
      <c r="B16" s="267" t="s">
        <v>898</v>
      </c>
      <c r="C16" s="267" t="s">
        <v>633</v>
      </c>
      <c r="D16" s="267" t="s">
        <v>1664</v>
      </c>
      <c r="E16" s="271" t="s">
        <v>1667</v>
      </c>
      <c r="F16" s="266">
        <v>45509</v>
      </c>
      <c r="G16" s="267">
        <v>1</v>
      </c>
      <c r="H16" s="83">
        <v>61</v>
      </c>
      <c r="I16" s="83">
        <f t="shared" si="0"/>
        <v>61</v>
      </c>
      <c r="K16" s="271" t="s">
        <v>985</v>
      </c>
      <c r="L16" s="291">
        <f t="shared" si="1"/>
        <v>53000</v>
      </c>
    </row>
    <row r="17" spans="1:12" ht="18.600000000000001" customHeight="1" x14ac:dyDescent="0.3">
      <c r="A17" s="17" t="s">
        <v>1090</v>
      </c>
      <c r="B17" s="267" t="s">
        <v>1560</v>
      </c>
      <c r="C17" s="267" t="s">
        <v>633</v>
      </c>
      <c r="D17" s="267" t="s">
        <v>1665</v>
      </c>
      <c r="E17" s="271" t="s">
        <v>1666</v>
      </c>
      <c r="F17" s="266">
        <v>45509</v>
      </c>
      <c r="G17" s="267">
        <v>1</v>
      </c>
      <c r="H17" s="83">
        <v>150</v>
      </c>
      <c r="I17" s="83">
        <f t="shared" si="0"/>
        <v>150</v>
      </c>
      <c r="K17" s="271" t="s">
        <v>986</v>
      </c>
      <c r="L17" s="291">
        <f t="shared" si="1"/>
        <v>0</v>
      </c>
    </row>
    <row r="18" spans="1:12" ht="18.600000000000001" customHeight="1" x14ac:dyDescent="0.3">
      <c r="A18" s="17" t="s">
        <v>1091</v>
      </c>
      <c r="B18" s="267" t="s">
        <v>898</v>
      </c>
      <c r="C18" s="267" t="s">
        <v>918</v>
      </c>
      <c r="D18" s="267" t="s">
        <v>1670</v>
      </c>
      <c r="E18" s="271" t="s">
        <v>1671</v>
      </c>
      <c r="F18" s="266">
        <v>45509</v>
      </c>
      <c r="G18" s="267">
        <v>1</v>
      </c>
      <c r="H18" s="83">
        <v>580</v>
      </c>
      <c r="I18" s="83">
        <f t="shared" si="0"/>
        <v>580</v>
      </c>
      <c r="K18" s="271" t="s">
        <v>990</v>
      </c>
      <c r="L18" s="291">
        <f t="shared" si="1"/>
        <v>135</v>
      </c>
    </row>
    <row r="19" spans="1:12" ht="18.600000000000001" customHeight="1" x14ac:dyDescent="0.3">
      <c r="A19" s="17" t="s">
        <v>1090</v>
      </c>
      <c r="B19" s="267" t="s">
        <v>1672</v>
      </c>
      <c r="C19" s="267" t="s">
        <v>436</v>
      </c>
      <c r="D19" s="267" t="s">
        <v>1686</v>
      </c>
      <c r="E19" s="271" t="s">
        <v>1673</v>
      </c>
      <c r="F19" s="266">
        <v>45509</v>
      </c>
      <c r="G19" s="267">
        <v>1</v>
      </c>
      <c r="H19" s="83">
        <v>1500</v>
      </c>
      <c r="I19" s="83">
        <f t="shared" si="0"/>
        <v>1500</v>
      </c>
      <c r="K19" s="271" t="s">
        <v>918</v>
      </c>
      <c r="L19" s="291">
        <f t="shared" si="1"/>
        <v>16621.36</v>
      </c>
    </row>
    <row r="20" spans="1:12" ht="18.600000000000001" customHeight="1" x14ac:dyDescent="0.3">
      <c r="A20" s="17" t="s">
        <v>1090</v>
      </c>
      <c r="B20" s="267" t="s">
        <v>1476</v>
      </c>
      <c r="C20" s="267" t="s">
        <v>633</v>
      </c>
      <c r="D20" s="267" t="s">
        <v>1674</v>
      </c>
      <c r="E20" s="271" t="s">
        <v>1675</v>
      </c>
      <c r="F20" s="266">
        <v>45509</v>
      </c>
      <c r="G20" s="267">
        <v>1</v>
      </c>
      <c r="H20" s="83">
        <v>310.24</v>
      </c>
      <c r="I20" s="83">
        <f t="shared" si="0"/>
        <v>310.24</v>
      </c>
      <c r="K20" s="271" t="s">
        <v>1008</v>
      </c>
      <c r="L20" s="291">
        <f t="shared" si="1"/>
        <v>133156.56</v>
      </c>
    </row>
    <row r="21" spans="1:12" ht="18.600000000000001" customHeight="1" x14ac:dyDescent="0.3">
      <c r="A21" s="17" t="s">
        <v>1090</v>
      </c>
      <c r="B21" s="267" t="s">
        <v>1677</v>
      </c>
      <c r="C21" s="267" t="s">
        <v>1299</v>
      </c>
      <c r="D21" s="267" t="s">
        <v>1676</v>
      </c>
      <c r="E21" s="271" t="s">
        <v>1678</v>
      </c>
      <c r="F21" s="266">
        <v>45509</v>
      </c>
      <c r="G21" s="267">
        <v>1</v>
      </c>
      <c r="H21" s="83">
        <v>1000</v>
      </c>
      <c r="I21" s="83">
        <f t="shared" si="0"/>
        <v>1000</v>
      </c>
      <c r="K21" s="271" t="s">
        <v>1280</v>
      </c>
      <c r="L21" s="291">
        <f t="shared" si="1"/>
        <v>253490</v>
      </c>
    </row>
    <row r="22" spans="1:12" ht="18.600000000000001" customHeight="1" x14ac:dyDescent="0.3">
      <c r="A22" s="17" t="s">
        <v>1090</v>
      </c>
      <c r="B22" s="267" t="s">
        <v>1299</v>
      </c>
      <c r="C22" s="267" t="s">
        <v>1299</v>
      </c>
      <c r="D22" s="267" t="s">
        <v>1299</v>
      </c>
      <c r="E22" s="271">
        <v>3002106317</v>
      </c>
      <c r="F22" s="266">
        <v>45509</v>
      </c>
      <c r="G22" s="267">
        <v>1</v>
      </c>
      <c r="H22" s="83">
        <v>1000</v>
      </c>
      <c r="I22" s="83">
        <f t="shared" si="0"/>
        <v>1000</v>
      </c>
      <c r="K22" s="271" t="s">
        <v>1037</v>
      </c>
      <c r="L22" s="291">
        <f t="shared" si="1"/>
        <v>38078.1</v>
      </c>
    </row>
    <row r="23" spans="1:12" ht="18.600000000000001" customHeight="1" x14ac:dyDescent="0.3">
      <c r="A23" s="17" t="s">
        <v>1090</v>
      </c>
      <c r="B23" s="267" t="s">
        <v>1299</v>
      </c>
      <c r="C23" s="267" t="s">
        <v>1299</v>
      </c>
      <c r="D23" s="267" t="s">
        <v>1645</v>
      </c>
      <c r="E23" s="271">
        <v>3008177506</v>
      </c>
      <c r="F23" s="266">
        <v>45510</v>
      </c>
      <c r="G23" s="267">
        <v>1</v>
      </c>
      <c r="H23" s="83">
        <v>2000</v>
      </c>
      <c r="I23" s="83">
        <f t="shared" si="0"/>
        <v>2000</v>
      </c>
      <c r="K23" s="271" t="s">
        <v>1299</v>
      </c>
      <c r="L23" s="291">
        <f t="shared" si="1"/>
        <v>51900</v>
      </c>
    </row>
    <row r="24" spans="1:12" ht="18.600000000000001" customHeight="1" x14ac:dyDescent="0.3">
      <c r="A24" s="17" t="s">
        <v>1091</v>
      </c>
      <c r="B24" s="267" t="s">
        <v>898</v>
      </c>
      <c r="C24" s="267" t="s">
        <v>633</v>
      </c>
      <c r="D24" s="267" t="s">
        <v>1679</v>
      </c>
      <c r="E24" s="271" t="s">
        <v>1685</v>
      </c>
      <c r="F24" s="266">
        <v>45510</v>
      </c>
      <c r="G24" s="267">
        <v>1</v>
      </c>
      <c r="H24" s="83">
        <v>639.9</v>
      </c>
      <c r="I24" s="83">
        <f t="shared" si="0"/>
        <v>639.9</v>
      </c>
      <c r="K24" s="271" t="s">
        <v>1184</v>
      </c>
      <c r="L24" s="291">
        <f t="shared" si="1"/>
        <v>0</v>
      </c>
    </row>
    <row r="25" spans="1:12" ht="18.600000000000001" customHeight="1" x14ac:dyDescent="0.3">
      <c r="A25" s="17" t="s">
        <v>1091</v>
      </c>
      <c r="B25" s="267" t="s">
        <v>898</v>
      </c>
      <c r="C25" s="267" t="s">
        <v>1037</v>
      </c>
      <c r="D25" s="267" t="s">
        <v>1680</v>
      </c>
      <c r="E25" s="271" t="s">
        <v>1684</v>
      </c>
      <c r="F25" s="266">
        <v>45510</v>
      </c>
      <c r="G25" s="267">
        <v>20</v>
      </c>
      <c r="H25" s="83">
        <v>45</v>
      </c>
      <c r="I25" s="83">
        <f t="shared" si="0"/>
        <v>900</v>
      </c>
      <c r="K25" s="271" t="s">
        <v>37</v>
      </c>
      <c r="L25" s="291">
        <f t="shared" si="1"/>
        <v>125.05000000000001</v>
      </c>
    </row>
    <row r="26" spans="1:12" ht="19.2" customHeight="1" x14ac:dyDescent="0.3">
      <c r="A26" s="17" t="s">
        <v>1090</v>
      </c>
      <c r="B26" s="267" t="s">
        <v>1682</v>
      </c>
      <c r="C26" s="267" t="s">
        <v>633</v>
      </c>
      <c r="D26" s="267" t="s">
        <v>1681</v>
      </c>
      <c r="E26" s="271" t="s">
        <v>1683</v>
      </c>
      <c r="F26" s="266">
        <v>45510</v>
      </c>
      <c r="G26" s="267">
        <v>1</v>
      </c>
      <c r="H26" s="83">
        <v>780</v>
      </c>
      <c r="I26" s="83">
        <f t="shared" si="0"/>
        <v>780</v>
      </c>
      <c r="K26" s="271" t="s">
        <v>1506</v>
      </c>
      <c r="L26" s="291">
        <f t="shared" si="1"/>
        <v>0</v>
      </c>
    </row>
    <row r="27" spans="1:12" ht="19.2" customHeight="1" x14ac:dyDescent="0.3">
      <c r="A27" s="17" t="s">
        <v>1090</v>
      </c>
      <c r="B27" s="267" t="s">
        <v>702</v>
      </c>
      <c r="C27" s="267" t="s">
        <v>654</v>
      </c>
      <c r="D27" s="267" t="s">
        <v>1687</v>
      </c>
      <c r="E27" s="271">
        <v>3008443608</v>
      </c>
      <c r="F27" s="266">
        <v>45510</v>
      </c>
      <c r="G27" s="267">
        <v>1</v>
      </c>
      <c r="H27" s="83">
        <v>250</v>
      </c>
      <c r="I27" s="83">
        <f t="shared" si="0"/>
        <v>250</v>
      </c>
    </row>
    <row r="28" spans="1:12" ht="19.2" customHeight="1" x14ac:dyDescent="0.3">
      <c r="A28" s="17" t="s">
        <v>1090</v>
      </c>
      <c r="B28" s="267" t="s">
        <v>702</v>
      </c>
      <c r="C28" s="267" t="s">
        <v>654</v>
      </c>
      <c r="D28" s="267" t="s">
        <v>1688</v>
      </c>
      <c r="E28" s="271">
        <v>3008447519</v>
      </c>
      <c r="F28" s="266">
        <v>45510</v>
      </c>
      <c r="G28" s="267">
        <v>1</v>
      </c>
      <c r="H28" s="83">
        <v>170</v>
      </c>
      <c r="I28" s="83">
        <f t="shared" si="0"/>
        <v>170</v>
      </c>
    </row>
    <row r="29" spans="1:12" ht="19.2" customHeight="1" x14ac:dyDescent="0.3">
      <c r="A29" s="17" t="s">
        <v>1090</v>
      </c>
      <c r="B29" s="267" t="s">
        <v>1299</v>
      </c>
      <c r="C29" s="267" t="s">
        <v>1299</v>
      </c>
      <c r="D29" s="267" t="s">
        <v>1343</v>
      </c>
      <c r="E29" s="271">
        <v>3010042690</v>
      </c>
      <c r="F29" s="266">
        <v>45510</v>
      </c>
      <c r="G29" s="267">
        <v>1</v>
      </c>
      <c r="H29" s="83">
        <v>5000</v>
      </c>
      <c r="I29" s="83">
        <f t="shared" si="0"/>
        <v>5000</v>
      </c>
    </row>
    <row r="30" spans="1:12" ht="19.2" customHeight="1" x14ac:dyDescent="0.3">
      <c r="A30" s="17" t="s">
        <v>1090</v>
      </c>
      <c r="B30" s="267" t="s">
        <v>1690</v>
      </c>
      <c r="C30" s="267" t="s">
        <v>456</v>
      </c>
      <c r="D30" s="267" t="s">
        <v>1689</v>
      </c>
      <c r="E30" s="271" t="s">
        <v>1692</v>
      </c>
      <c r="F30" s="266">
        <v>45510</v>
      </c>
      <c r="G30" s="267">
        <v>1</v>
      </c>
      <c r="H30" s="83">
        <v>8000</v>
      </c>
      <c r="I30" s="83">
        <f t="shared" si="0"/>
        <v>8000</v>
      </c>
    </row>
    <row r="31" spans="1:12" ht="19.2" customHeight="1" x14ac:dyDescent="0.3">
      <c r="A31" s="17" t="s">
        <v>1091</v>
      </c>
      <c r="B31" s="267" t="s">
        <v>898</v>
      </c>
      <c r="C31" s="267" t="s">
        <v>633</v>
      </c>
      <c r="D31" s="267" t="s">
        <v>1679</v>
      </c>
      <c r="E31" s="271" t="s">
        <v>1691</v>
      </c>
      <c r="F31" s="266">
        <v>45510</v>
      </c>
      <c r="G31" s="267">
        <v>1</v>
      </c>
      <c r="H31" s="83">
        <v>172.79</v>
      </c>
      <c r="I31" s="83">
        <f t="shared" si="0"/>
        <v>172.79</v>
      </c>
    </row>
    <row r="32" spans="1:12" ht="19.2" customHeight="1" x14ac:dyDescent="0.3">
      <c r="A32" s="17" t="s">
        <v>1302</v>
      </c>
      <c r="B32" s="267" t="s">
        <v>456</v>
      </c>
      <c r="C32" s="267" t="s">
        <v>456</v>
      </c>
      <c r="D32" s="267" t="s">
        <v>1168</v>
      </c>
      <c r="E32" s="271" t="s">
        <v>1693</v>
      </c>
      <c r="F32" s="266">
        <v>45510</v>
      </c>
      <c r="G32" s="267">
        <v>1</v>
      </c>
      <c r="H32" s="83">
        <v>10000</v>
      </c>
      <c r="I32" s="83">
        <f t="shared" si="0"/>
        <v>10000</v>
      </c>
    </row>
    <row r="33" spans="1:9" ht="19.2" customHeight="1" x14ac:dyDescent="0.3">
      <c r="A33" s="17" t="s">
        <v>1302</v>
      </c>
      <c r="B33" s="267" t="s">
        <v>898</v>
      </c>
      <c r="C33" s="267" t="s">
        <v>1280</v>
      </c>
      <c r="D33" s="267" t="s">
        <v>1488</v>
      </c>
      <c r="E33" s="271" t="s">
        <v>1700</v>
      </c>
      <c r="F33" s="266">
        <v>45511</v>
      </c>
      <c r="G33" s="267">
        <v>1</v>
      </c>
      <c r="H33" s="83">
        <v>25000</v>
      </c>
      <c r="I33" s="83">
        <f t="shared" si="0"/>
        <v>25000</v>
      </c>
    </row>
    <row r="34" spans="1:9" ht="19.2" customHeight="1" x14ac:dyDescent="0.3">
      <c r="A34" s="17" t="s">
        <v>1091</v>
      </c>
      <c r="B34" s="267" t="s">
        <v>456</v>
      </c>
      <c r="C34" s="267" t="s">
        <v>456</v>
      </c>
      <c r="D34" s="267" t="s">
        <v>1366</v>
      </c>
      <c r="E34" s="271" t="s">
        <v>1697</v>
      </c>
      <c r="F34" s="266">
        <v>45511</v>
      </c>
      <c r="G34" s="267">
        <v>1</v>
      </c>
      <c r="H34" s="83">
        <v>500</v>
      </c>
      <c r="I34" s="83">
        <f t="shared" si="0"/>
        <v>500</v>
      </c>
    </row>
    <row r="35" spans="1:9" ht="19.2" customHeight="1" x14ac:dyDescent="0.3">
      <c r="A35" s="17" t="s">
        <v>1091</v>
      </c>
      <c r="B35" s="267" t="s">
        <v>456</v>
      </c>
      <c r="C35" s="267" t="s">
        <v>456</v>
      </c>
      <c r="D35" s="267" t="s">
        <v>1442</v>
      </c>
      <c r="E35" s="271" t="s">
        <v>1699</v>
      </c>
      <c r="F35" s="266">
        <v>45511</v>
      </c>
      <c r="G35" s="267">
        <v>1</v>
      </c>
      <c r="H35" s="83">
        <v>4000</v>
      </c>
      <c r="I35" s="83">
        <f t="shared" si="0"/>
        <v>4000</v>
      </c>
    </row>
    <row r="36" spans="1:9" ht="19.2" customHeight="1" x14ac:dyDescent="0.3">
      <c r="A36" s="17" t="s">
        <v>1091</v>
      </c>
      <c r="B36" s="267" t="s">
        <v>456</v>
      </c>
      <c r="C36" s="267" t="s">
        <v>456</v>
      </c>
      <c r="D36" s="267" t="s">
        <v>1364</v>
      </c>
      <c r="E36" s="271" t="s">
        <v>1698</v>
      </c>
      <c r="F36" s="266">
        <v>45511</v>
      </c>
      <c r="G36" s="267">
        <v>1</v>
      </c>
      <c r="H36" s="83">
        <v>500</v>
      </c>
      <c r="I36" s="83">
        <f t="shared" si="0"/>
        <v>500</v>
      </c>
    </row>
    <row r="37" spans="1:9" ht="19.2" customHeight="1" x14ac:dyDescent="0.3">
      <c r="A37" s="17" t="s">
        <v>1484</v>
      </c>
      <c r="B37" s="267" t="s">
        <v>1701</v>
      </c>
      <c r="C37" s="267" t="s">
        <v>1037</v>
      </c>
      <c r="D37" s="267" t="s">
        <v>1702</v>
      </c>
      <c r="E37" s="271" t="s">
        <v>1703</v>
      </c>
      <c r="F37" s="266">
        <v>45512</v>
      </c>
      <c r="G37" s="267">
        <v>1000</v>
      </c>
      <c r="H37" s="83">
        <v>1.5</v>
      </c>
      <c r="I37" s="83">
        <f t="shared" si="0"/>
        <v>1500</v>
      </c>
    </row>
    <row r="38" spans="1:9" ht="19.2" customHeight="1" x14ac:dyDescent="0.3">
      <c r="A38" s="17" t="s">
        <v>1091</v>
      </c>
      <c r="B38" s="267" t="s">
        <v>1021</v>
      </c>
      <c r="C38" s="267" t="s">
        <v>918</v>
      </c>
      <c r="D38" s="4" t="s">
        <v>1708</v>
      </c>
      <c r="E38" s="271" t="s">
        <v>1704</v>
      </c>
      <c r="F38" s="266">
        <v>45512</v>
      </c>
      <c r="G38" s="267">
        <v>1</v>
      </c>
      <c r="H38" s="83">
        <v>1800</v>
      </c>
      <c r="I38" s="83">
        <f t="shared" si="0"/>
        <v>1800</v>
      </c>
    </row>
    <row r="39" spans="1:9" ht="19.2" customHeight="1" x14ac:dyDescent="0.3">
      <c r="A39" s="17" t="s">
        <v>1091</v>
      </c>
      <c r="B39" s="267" t="s">
        <v>1690</v>
      </c>
      <c r="C39" s="267" t="s">
        <v>633</v>
      </c>
      <c r="D39" s="267" t="s">
        <v>1664</v>
      </c>
      <c r="E39" s="271" t="s">
        <v>1705</v>
      </c>
      <c r="F39" s="266">
        <v>45512</v>
      </c>
      <c r="G39" s="267">
        <v>1</v>
      </c>
      <c r="H39" s="83">
        <v>92</v>
      </c>
      <c r="I39" s="83">
        <f t="shared" si="0"/>
        <v>92</v>
      </c>
    </row>
    <row r="40" spans="1:9" ht="18.600000000000001" customHeight="1" x14ac:dyDescent="0.3">
      <c r="A40" s="17" t="s">
        <v>1091</v>
      </c>
      <c r="B40" s="267" t="s">
        <v>1021</v>
      </c>
      <c r="C40" s="267" t="s">
        <v>918</v>
      </c>
      <c r="D40" s="267" t="s">
        <v>1707</v>
      </c>
      <c r="E40" s="271" t="s">
        <v>1706</v>
      </c>
      <c r="F40" s="266">
        <v>45512</v>
      </c>
      <c r="G40" s="267">
        <v>1</v>
      </c>
      <c r="H40" s="83">
        <v>184</v>
      </c>
      <c r="I40" s="83">
        <f t="shared" si="0"/>
        <v>184</v>
      </c>
    </row>
    <row r="41" spans="1:9" ht="19.2" customHeight="1" x14ac:dyDescent="0.3">
      <c r="A41" s="17" t="s">
        <v>1090</v>
      </c>
      <c r="B41" s="267" t="s">
        <v>1709</v>
      </c>
      <c r="C41" s="267" t="s">
        <v>654</v>
      </c>
      <c r="D41" s="267" t="s">
        <v>1710</v>
      </c>
      <c r="E41" s="271" t="s">
        <v>1713</v>
      </c>
      <c r="F41" s="266">
        <v>45512</v>
      </c>
      <c r="G41" s="267">
        <v>5</v>
      </c>
      <c r="H41" s="83">
        <v>799.9</v>
      </c>
      <c r="I41" s="83">
        <f t="shared" si="0"/>
        <v>3999.5</v>
      </c>
    </row>
    <row r="42" spans="1:9" ht="19.2" customHeight="1" x14ac:dyDescent="0.3">
      <c r="A42" s="17" t="s">
        <v>1090</v>
      </c>
      <c r="B42" s="267" t="s">
        <v>1709</v>
      </c>
      <c r="C42" s="267" t="s">
        <v>654</v>
      </c>
      <c r="D42" s="267" t="s">
        <v>1711</v>
      </c>
      <c r="E42" s="271" t="s">
        <v>1712</v>
      </c>
      <c r="F42" s="266">
        <v>45512</v>
      </c>
      <c r="G42" s="267">
        <v>2</v>
      </c>
      <c r="H42" s="83">
        <v>799.9</v>
      </c>
      <c r="I42" s="83">
        <f t="shared" si="0"/>
        <v>1599.8</v>
      </c>
    </row>
    <row r="43" spans="1:9" ht="19.2" customHeight="1" x14ac:dyDescent="0.3">
      <c r="A43" s="17" t="s">
        <v>1484</v>
      </c>
      <c r="B43" s="267" t="s">
        <v>1714</v>
      </c>
      <c r="C43" s="267" t="s">
        <v>654</v>
      </c>
      <c r="D43" s="267" t="s">
        <v>1715</v>
      </c>
      <c r="E43" s="271" t="s">
        <v>1724</v>
      </c>
      <c r="F43" s="266">
        <v>45512</v>
      </c>
      <c r="G43" s="267">
        <v>1</v>
      </c>
      <c r="H43" s="83">
        <v>301.8</v>
      </c>
      <c r="I43" s="83">
        <f t="shared" si="0"/>
        <v>301.8</v>
      </c>
    </row>
    <row r="44" spans="1:9" ht="19.2" customHeight="1" x14ac:dyDescent="0.3">
      <c r="A44" s="17" t="s">
        <v>1484</v>
      </c>
      <c r="B44" s="267" t="s">
        <v>1716</v>
      </c>
      <c r="C44" s="267" t="s">
        <v>456</v>
      </c>
      <c r="D44" s="267" t="s">
        <v>1717</v>
      </c>
      <c r="E44" s="271">
        <v>3026316520</v>
      </c>
      <c r="F44" s="266">
        <v>45512</v>
      </c>
      <c r="G44" s="267">
        <v>1</v>
      </c>
      <c r="H44" s="83">
        <v>1334.7</v>
      </c>
      <c r="I44" s="83">
        <f t="shared" si="0"/>
        <v>1334.7</v>
      </c>
    </row>
    <row r="45" spans="1:9" ht="19.2" customHeight="1" x14ac:dyDescent="0.3">
      <c r="A45" s="17" t="s">
        <v>1484</v>
      </c>
      <c r="B45" s="267" t="s">
        <v>1716</v>
      </c>
      <c r="C45" s="267" t="s">
        <v>456</v>
      </c>
      <c r="D45" s="267" t="s">
        <v>1717</v>
      </c>
      <c r="E45" s="271">
        <v>3026314144</v>
      </c>
      <c r="F45" s="266">
        <v>45512</v>
      </c>
      <c r="G45" s="267">
        <v>1</v>
      </c>
      <c r="H45" s="83">
        <v>2004.69</v>
      </c>
      <c r="I45" s="83">
        <f t="shared" si="0"/>
        <v>2004.69</v>
      </c>
    </row>
    <row r="46" spans="1:9" ht="19.2" customHeight="1" x14ac:dyDescent="0.3">
      <c r="A46" s="17" t="s">
        <v>1090</v>
      </c>
      <c r="B46" s="267" t="s">
        <v>436</v>
      </c>
      <c r="C46" s="267" t="s">
        <v>436</v>
      </c>
      <c r="D46" s="267" t="s">
        <v>1718</v>
      </c>
      <c r="E46" s="271">
        <v>3032778491</v>
      </c>
      <c r="F46" s="266">
        <v>45513</v>
      </c>
      <c r="G46" s="267">
        <v>1</v>
      </c>
      <c r="H46" s="83">
        <v>1700.19</v>
      </c>
      <c r="I46" s="83">
        <f t="shared" si="0"/>
        <v>1700.19</v>
      </c>
    </row>
    <row r="47" spans="1:9" ht="19.2" customHeight="1" x14ac:dyDescent="0.3">
      <c r="A47" s="17" t="s">
        <v>1090</v>
      </c>
      <c r="B47" s="267" t="s">
        <v>436</v>
      </c>
      <c r="C47" s="267" t="s">
        <v>436</v>
      </c>
      <c r="D47" s="267" t="s">
        <v>1719</v>
      </c>
      <c r="E47" s="271">
        <v>3032870990</v>
      </c>
      <c r="F47" s="266">
        <v>45513</v>
      </c>
      <c r="G47" s="267">
        <v>1</v>
      </c>
      <c r="H47" s="83">
        <v>528</v>
      </c>
      <c r="I47" s="83">
        <f t="shared" si="0"/>
        <v>528</v>
      </c>
    </row>
    <row r="48" spans="1:9" ht="19.2" customHeight="1" x14ac:dyDescent="0.3">
      <c r="A48" s="17" t="s">
        <v>1090</v>
      </c>
      <c r="B48" s="267" t="s">
        <v>658</v>
      </c>
      <c r="C48" s="267" t="s">
        <v>654</v>
      </c>
      <c r="D48" s="267" t="s">
        <v>654</v>
      </c>
      <c r="E48" s="271" t="s">
        <v>1723</v>
      </c>
      <c r="F48" s="266">
        <v>45513</v>
      </c>
      <c r="G48" s="267">
        <v>1</v>
      </c>
      <c r="H48" s="83">
        <v>6800</v>
      </c>
      <c r="I48" s="83">
        <f t="shared" si="0"/>
        <v>6800</v>
      </c>
    </row>
    <row r="49" spans="1:12" ht="19.2" customHeight="1" x14ac:dyDescent="0.3">
      <c r="A49" s="17" t="s">
        <v>1090</v>
      </c>
      <c r="B49" s="267" t="s">
        <v>1720</v>
      </c>
      <c r="C49" s="267" t="s">
        <v>654</v>
      </c>
      <c r="D49" s="267" t="s">
        <v>1721</v>
      </c>
      <c r="E49" s="271" t="s">
        <v>1722</v>
      </c>
      <c r="F49" s="266">
        <v>45513</v>
      </c>
      <c r="G49" s="267">
        <v>1</v>
      </c>
      <c r="H49" s="83">
        <v>2738.9</v>
      </c>
      <c r="I49" s="83">
        <f t="shared" si="0"/>
        <v>2738.9</v>
      </c>
    </row>
    <row r="50" spans="1:12" ht="19.2" customHeight="1" x14ac:dyDescent="0.3">
      <c r="A50" s="17" t="s">
        <v>1091</v>
      </c>
      <c r="B50" s="267" t="s">
        <v>456</v>
      </c>
      <c r="C50" s="267" t="s">
        <v>456</v>
      </c>
      <c r="D50" s="267" t="s">
        <v>1441</v>
      </c>
      <c r="E50" s="271" t="s">
        <v>1729</v>
      </c>
      <c r="F50" s="266">
        <v>45513</v>
      </c>
      <c r="G50" s="267">
        <v>1</v>
      </c>
      <c r="H50" s="83">
        <v>500</v>
      </c>
      <c r="I50" s="83">
        <f t="shared" si="0"/>
        <v>500</v>
      </c>
    </row>
    <row r="51" spans="1:12" ht="19.2" customHeight="1" x14ac:dyDescent="0.3">
      <c r="A51" s="17" t="s">
        <v>1091</v>
      </c>
      <c r="B51" s="267" t="s">
        <v>1037</v>
      </c>
      <c r="C51" s="267" t="s">
        <v>1037</v>
      </c>
      <c r="D51" s="267" t="s">
        <v>1725</v>
      </c>
      <c r="E51" s="271" t="s">
        <v>1728</v>
      </c>
      <c r="F51" s="266">
        <v>45513</v>
      </c>
      <c r="G51" s="267">
        <v>1</v>
      </c>
      <c r="H51" s="83">
        <v>500</v>
      </c>
      <c r="I51" s="83">
        <f t="shared" si="0"/>
        <v>500</v>
      </c>
    </row>
    <row r="52" spans="1:12" ht="19.2" customHeight="1" x14ac:dyDescent="0.3">
      <c r="A52" s="17" t="s">
        <v>1091</v>
      </c>
      <c r="B52" s="267" t="s">
        <v>1021</v>
      </c>
      <c r="C52" s="267" t="s">
        <v>918</v>
      </c>
      <c r="D52" s="267" t="s">
        <v>1726</v>
      </c>
      <c r="E52" s="271" t="s">
        <v>1727</v>
      </c>
      <c r="F52" s="266">
        <v>45513</v>
      </c>
      <c r="G52" s="267">
        <v>1</v>
      </c>
      <c r="H52" s="83">
        <v>368</v>
      </c>
      <c r="I52" s="83">
        <f t="shared" si="0"/>
        <v>368</v>
      </c>
    </row>
    <row r="53" spans="1:12" ht="18.600000000000001" customHeight="1" x14ac:dyDescent="0.3">
      <c r="A53" s="17" t="s">
        <v>1090</v>
      </c>
      <c r="B53" s="267" t="s">
        <v>1761</v>
      </c>
      <c r="C53" s="267" t="s">
        <v>37</v>
      </c>
      <c r="D53" s="267" t="s">
        <v>1762</v>
      </c>
      <c r="E53" s="271" t="s">
        <v>1774</v>
      </c>
      <c r="F53" s="266">
        <v>45513</v>
      </c>
      <c r="G53" s="267">
        <v>113</v>
      </c>
      <c r="H53" s="83">
        <v>0.65</v>
      </c>
      <c r="I53" s="83">
        <f t="shared" si="0"/>
        <v>73.45</v>
      </c>
    </row>
    <row r="54" spans="1:12" ht="18.600000000000001" customHeight="1" x14ac:dyDescent="0.3">
      <c r="A54" s="17" t="s">
        <v>1090</v>
      </c>
      <c r="B54" s="267" t="s">
        <v>1763</v>
      </c>
      <c r="C54" s="267" t="s">
        <v>1765</v>
      </c>
      <c r="D54" s="267" t="s">
        <v>1766</v>
      </c>
      <c r="E54" s="271" t="s">
        <v>1773</v>
      </c>
      <c r="F54" s="266">
        <v>45513</v>
      </c>
      <c r="G54" s="267">
        <v>1</v>
      </c>
      <c r="H54" s="83">
        <v>233496</v>
      </c>
      <c r="I54" s="83">
        <f t="shared" si="0"/>
        <v>233496</v>
      </c>
    </row>
    <row r="55" spans="1:12" ht="18.600000000000001" customHeight="1" x14ac:dyDescent="0.3">
      <c r="A55" s="17" t="s">
        <v>1090</v>
      </c>
      <c r="B55" s="267" t="s">
        <v>1764</v>
      </c>
      <c r="C55" s="267" t="s">
        <v>1765</v>
      </c>
      <c r="D55" s="267" t="s">
        <v>1767</v>
      </c>
      <c r="E55" s="271" t="s">
        <v>1775</v>
      </c>
      <c r="F55" s="266">
        <v>45513</v>
      </c>
      <c r="G55" s="267">
        <v>1</v>
      </c>
      <c r="H55" s="83">
        <v>13100.82</v>
      </c>
      <c r="I55" s="83">
        <f t="shared" si="0"/>
        <v>13100.82</v>
      </c>
    </row>
    <row r="56" spans="1:12" ht="18.600000000000001" customHeight="1" x14ac:dyDescent="0.3">
      <c r="A56" s="17" t="s">
        <v>1090</v>
      </c>
      <c r="B56" s="267" t="s">
        <v>1378</v>
      </c>
      <c r="C56" s="267" t="s">
        <v>1541</v>
      </c>
      <c r="D56" s="267" t="s">
        <v>1128</v>
      </c>
      <c r="E56" s="271" t="s">
        <v>1772</v>
      </c>
      <c r="F56" s="266">
        <v>45513</v>
      </c>
      <c r="G56" s="267">
        <v>1</v>
      </c>
      <c r="H56" s="83">
        <v>997</v>
      </c>
      <c r="I56" s="83">
        <f t="shared" si="0"/>
        <v>997</v>
      </c>
    </row>
    <row r="57" spans="1:12" ht="18.600000000000001" customHeight="1" x14ac:dyDescent="0.3">
      <c r="A57" s="17" t="s">
        <v>1484</v>
      </c>
      <c r="B57" s="267" t="s">
        <v>1769</v>
      </c>
      <c r="C57" s="267" t="s">
        <v>436</v>
      </c>
      <c r="D57" s="267" t="s">
        <v>1770</v>
      </c>
      <c r="E57" s="271" t="s">
        <v>1771</v>
      </c>
      <c r="F57" s="266">
        <v>45513</v>
      </c>
      <c r="G57" s="267">
        <v>1</v>
      </c>
      <c r="H57" s="83">
        <v>900</v>
      </c>
      <c r="I57" s="83">
        <f t="shared" si="0"/>
        <v>900</v>
      </c>
    </row>
    <row r="58" spans="1:12" ht="18.600000000000001" customHeight="1" x14ac:dyDescent="0.3">
      <c r="A58" s="17" t="s">
        <v>1301</v>
      </c>
      <c r="B58" s="327" t="s">
        <v>456</v>
      </c>
      <c r="C58" s="327" t="s">
        <v>456</v>
      </c>
      <c r="D58" s="267" t="s">
        <v>1485</v>
      </c>
      <c r="E58" s="271" t="s">
        <v>1777</v>
      </c>
      <c r="F58" s="266">
        <v>45513</v>
      </c>
      <c r="G58" s="267">
        <v>10</v>
      </c>
      <c r="H58" s="83">
        <v>150</v>
      </c>
      <c r="I58" s="83">
        <f t="shared" si="0"/>
        <v>1500</v>
      </c>
    </row>
    <row r="59" spans="1:12" ht="18.600000000000001" customHeight="1" x14ac:dyDescent="0.3">
      <c r="A59" s="17" t="s">
        <v>1090</v>
      </c>
      <c r="B59" s="267" t="s">
        <v>1543</v>
      </c>
      <c r="C59" s="267" t="s">
        <v>1541</v>
      </c>
      <c r="D59" s="267" t="s">
        <v>1341</v>
      </c>
      <c r="E59" s="271" t="s">
        <v>1776</v>
      </c>
      <c r="F59" s="266">
        <v>45513</v>
      </c>
      <c r="G59" s="267">
        <v>1</v>
      </c>
      <c r="H59" s="83">
        <v>3000</v>
      </c>
      <c r="I59" s="83">
        <f t="shared" si="0"/>
        <v>3000</v>
      </c>
    </row>
    <row r="60" spans="1:12" ht="18.600000000000001" customHeight="1" x14ac:dyDescent="0.3">
      <c r="A60" s="17" t="s">
        <v>1090</v>
      </c>
      <c r="B60" s="267" t="s">
        <v>1299</v>
      </c>
      <c r="C60" s="267" t="s">
        <v>1299</v>
      </c>
      <c r="D60" s="267" t="s">
        <v>1343</v>
      </c>
      <c r="E60" s="271" t="s">
        <v>1786</v>
      </c>
      <c r="F60" s="266">
        <v>45513</v>
      </c>
      <c r="G60" s="267">
        <v>1</v>
      </c>
      <c r="H60" s="83">
        <v>7000</v>
      </c>
      <c r="I60" s="83">
        <f t="shared" si="0"/>
        <v>7000</v>
      </c>
    </row>
    <row r="61" spans="1:12" ht="18.600000000000001" customHeight="1" x14ac:dyDescent="0.3">
      <c r="A61" s="17" t="s">
        <v>1302</v>
      </c>
      <c r="B61" s="267" t="s">
        <v>898</v>
      </c>
      <c r="C61" s="267" t="s">
        <v>1280</v>
      </c>
      <c r="D61" s="267" t="s">
        <v>1488</v>
      </c>
      <c r="E61" s="271" t="s">
        <v>1785</v>
      </c>
      <c r="F61" s="266">
        <v>45513</v>
      </c>
      <c r="G61" s="267">
        <v>1</v>
      </c>
      <c r="H61" s="83">
        <v>25000</v>
      </c>
      <c r="I61" s="83">
        <f t="shared" si="0"/>
        <v>25000</v>
      </c>
    </row>
    <row r="62" spans="1:12" ht="18.600000000000001" customHeight="1" x14ac:dyDescent="0.3">
      <c r="A62" s="17" t="s">
        <v>1090</v>
      </c>
      <c r="B62" s="267" t="s">
        <v>1560</v>
      </c>
      <c r="C62" s="267" t="s">
        <v>633</v>
      </c>
      <c r="D62" s="267" t="s">
        <v>1665</v>
      </c>
      <c r="E62" s="271" t="s">
        <v>1781</v>
      </c>
      <c r="F62" s="266">
        <v>45516</v>
      </c>
      <c r="G62" s="267">
        <v>1</v>
      </c>
      <c r="H62" s="83">
        <v>150</v>
      </c>
      <c r="I62" s="83">
        <f t="shared" si="0"/>
        <v>150</v>
      </c>
    </row>
    <row r="63" spans="1:12" ht="18.600000000000001" customHeight="1" x14ac:dyDescent="0.3">
      <c r="A63" s="17" t="s">
        <v>1091</v>
      </c>
      <c r="B63" s="267" t="s">
        <v>898</v>
      </c>
      <c r="C63" s="267" t="s">
        <v>918</v>
      </c>
      <c r="D63" s="267" t="s">
        <v>1778</v>
      </c>
      <c r="E63" s="271" t="s">
        <v>1784</v>
      </c>
      <c r="F63" s="266">
        <v>45516</v>
      </c>
      <c r="G63" s="267">
        <v>1</v>
      </c>
      <c r="H63" s="83">
        <v>3206.4</v>
      </c>
      <c r="I63" s="83">
        <f t="shared" si="0"/>
        <v>3206.4</v>
      </c>
    </row>
    <row r="64" spans="1:12" ht="18.600000000000001" customHeight="1" x14ac:dyDescent="0.3">
      <c r="A64" s="17" t="s">
        <v>1091</v>
      </c>
      <c r="B64" s="267" t="s">
        <v>898</v>
      </c>
      <c r="C64" s="267" t="s">
        <v>918</v>
      </c>
      <c r="D64" s="267" t="s">
        <v>1779</v>
      </c>
      <c r="E64" s="271" t="s">
        <v>1783</v>
      </c>
      <c r="F64" s="266">
        <v>45516</v>
      </c>
      <c r="G64" s="267">
        <v>1</v>
      </c>
      <c r="H64" s="83">
        <v>615.20000000000005</v>
      </c>
      <c r="I64" s="83">
        <f t="shared" si="0"/>
        <v>615.20000000000005</v>
      </c>
      <c r="K64" s="317"/>
      <c r="L64" s="317"/>
    </row>
    <row r="65" spans="1:12" ht="18.600000000000001" customHeight="1" x14ac:dyDescent="0.3">
      <c r="A65" s="17" t="s">
        <v>1091</v>
      </c>
      <c r="B65" s="267" t="s">
        <v>898</v>
      </c>
      <c r="C65" s="267" t="s">
        <v>918</v>
      </c>
      <c r="D65" s="267" t="s">
        <v>1780</v>
      </c>
      <c r="E65" s="271" t="s">
        <v>1782</v>
      </c>
      <c r="F65" s="266">
        <v>45516</v>
      </c>
      <c r="G65" s="267">
        <v>1</v>
      </c>
      <c r="H65" s="83">
        <v>128.80000000000001</v>
      </c>
      <c r="I65" s="83">
        <f t="shared" si="0"/>
        <v>128.80000000000001</v>
      </c>
      <c r="K65" s="317"/>
      <c r="L65" s="317"/>
    </row>
    <row r="66" spans="1:12" s="317" customFormat="1" ht="18.600000000000001" customHeight="1" x14ac:dyDescent="0.3">
      <c r="A66" s="17" t="s">
        <v>1090</v>
      </c>
      <c r="B66" s="267" t="s">
        <v>1299</v>
      </c>
      <c r="C66" s="267" t="s">
        <v>1299</v>
      </c>
      <c r="D66" s="267" t="s">
        <v>1299</v>
      </c>
      <c r="E66" s="271">
        <v>3067034381</v>
      </c>
      <c r="F66" s="266">
        <v>45517</v>
      </c>
      <c r="G66" s="267">
        <v>1</v>
      </c>
      <c r="H66" s="83">
        <v>1000</v>
      </c>
      <c r="I66" s="83">
        <f t="shared" si="0"/>
        <v>1000</v>
      </c>
      <c r="J66" s="218"/>
    </row>
    <row r="67" spans="1:12" s="317" customFormat="1" ht="18.600000000000001" customHeight="1" x14ac:dyDescent="0.3">
      <c r="A67" s="17" t="s">
        <v>1302</v>
      </c>
      <c r="B67" s="267" t="s">
        <v>1280</v>
      </c>
      <c r="C67" s="267" t="s">
        <v>1280</v>
      </c>
      <c r="D67" s="267" t="s">
        <v>1789</v>
      </c>
      <c r="E67" s="271" t="s">
        <v>1790</v>
      </c>
      <c r="F67" s="266">
        <v>45517</v>
      </c>
      <c r="G67" s="267">
        <v>1</v>
      </c>
      <c r="H67" s="83">
        <v>20000</v>
      </c>
      <c r="I67" s="83">
        <f t="shared" ref="I67:I130" si="2">H67*G67</f>
        <v>20000</v>
      </c>
      <c r="J67" s="218"/>
    </row>
    <row r="68" spans="1:12" s="317" customFormat="1" ht="18.600000000000001" customHeight="1" x14ac:dyDescent="0.3">
      <c r="A68" s="17" t="s">
        <v>1090</v>
      </c>
      <c r="B68" s="267" t="s">
        <v>1299</v>
      </c>
      <c r="C68" s="267" t="s">
        <v>1299</v>
      </c>
      <c r="D68" s="267" t="s">
        <v>1791</v>
      </c>
      <c r="E68" s="271">
        <v>3069837051</v>
      </c>
      <c r="F68" s="266">
        <v>45517</v>
      </c>
      <c r="G68" s="267">
        <v>1</v>
      </c>
      <c r="H68" s="83">
        <v>2000</v>
      </c>
      <c r="I68" s="83">
        <f t="shared" si="2"/>
        <v>2000</v>
      </c>
      <c r="J68" s="218"/>
    </row>
    <row r="69" spans="1:12" s="317" customFormat="1" ht="18.600000000000001" customHeight="1" x14ac:dyDescent="0.3">
      <c r="A69" s="17" t="s">
        <v>1090</v>
      </c>
      <c r="B69" s="267" t="s">
        <v>1037</v>
      </c>
      <c r="C69" s="267" t="s">
        <v>1037</v>
      </c>
      <c r="D69" s="267" t="s">
        <v>1792</v>
      </c>
      <c r="E69" s="271" t="s">
        <v>1793</v>
      </c>
      <c r="F69" s="266">
        <v>45517</v>
      </c>
      <c r="G69" s="267">
        <v>100</v>
      </c>
      <c r="H69" s="83">
        <v>23</v>
      </c>
      <c r="I69" s="83">
        <f t="shared" si="2"/>
        <v>2300</v>
      </c>
      <c r="J69" s="218"/>
    </row>
    <row r="70" spans="1:12" s="317" customFormat="1" ht="18.600000000000001" customHeight="1" x14ac:dyDescent="0.3">
      <c r="A70" s="17" t="s">
        <v>1484</v>
      </c>
      <c r="B70" s="267" t="s">
        <v>456</v>
      </c>
      <c r="C70" s="267" t="s">
        <v>456</v>
      </c>
      <c r="D70" s="267" t="s">
        <v>1795</v>
      </c>
      <c r="E70" s="271" t="s">
        <v>1796</v>
      </c>
      <c r="F70" s="266">
        <v>45518</v>
      </c>
      <c r="G70" s="267">
        <v>1</v>
      </c>
      <c r="H70" s="83">
        <v>500</v>
      </c>
      <c r="I70" s="83">
        <f t="shared" si="2"/>
        <v>500</v>
      </c>
      <c r="J70" s="218"/>
    </row>
    <row r="71" spans="1:12" s="317" customFormat="1" ht="18.600000000000001" customHeight="1" x14ac:dyDescent="0.3">
      <c r="A71" s="17" t="s">
        <v>1302</v>
      </c>
      <c r="B71" s="267" t="s">
        <v>898</v>
      </c>
      <c r="C71" s="267" t="s">
        <v>1280</v>
      </c>
      <c r="D71" s="267" t="s">
        <v>1488</v>
      </c>
      <c r="E71" s="271" t="s">
        <v>1803</v>
      </c>
      <c r="F71" s="266">
        <v>45518</v>
      </c>
      <c r="G71" s="267">
        <v>1</v>
      </c>
      <c r="H71" s="83">
        <v>50000</v>
      </c>
      <c r="I71" s="83">
        <f t="shared" si="2"/>
        <v>50000</v>
      </c>
      <c r="J71" s="218"/>
    </row>
    <row r="72" spans="1:12" s="317" customFormat="1" ht="18.600000000000001" customHeight="1" x14ac:dyDescent="0.3">
      <c r="A72" s="17" t="s">
        <v>1091</v>
      </c>
      <c r="B72" s="267" t="s">
        <v>1690</v>
      </c>
      <c r="C72" s="267" t="s">
        <v>633</v>
      </c>
      <c r="D72" s="267" t="s">
        <v>1797</v>
      </c>
      <c r="E72" s="271" t="s">
        <v>1802</v>
      </c>
      <c r="F72" s="266">
        <v>45519</v>
      </c>
      <c r="G72" s="267">
        <v>1</v>
      </c>
      <c r="H72" s="83">
        <v>80</v>
      </c>
      <c r="I72" s="83">
        <f t="shared" si="2"/>
        <v>80</v>
      </c>
      <c r="J72" s="218"/>
    </row>
    <row r="73" spans="1:12" s="317" customFormat="1" ht="18.600000000000001" customHeight="1" x14ac:dyDescent="0.3">
      <c r="A73" s="17" t="s">
        <v>1091</v>
      </c>
      <c r="B73" s="267" t="s">
        <v>1021</v>
      </c>
      <c r="C73" s="267" t="s">
        <v>918</v>
      </c>
      <c r="D73" s="267" t="s">
        <v>1798</v>
      </c>
      <c r="E73" s="271" t="s">
        <v>1801</v>
      </c>
      <c r="F73" s="266">
        <v>45519</v>
      </c>
      <c r="G73" s="267">
        <v>3</v>
      </c>
      <c r="H73" s="83">
        <v>140</v>
      </c>
      <c r="I73" s="83">
        <f t="shared" si="2"/>
        <v>420</v>
      </c>
      <c r="J73" s="218"/>
    </row>
    <row r="74" spans="1:12" s="317" customFormat="1" ht="18.600000000000001" customHeight="1" x14ac:dyDescent="0.3">
      <c r="A74" s="17" t="s">
        <v>1090</v>
      </c>
      <c r="B74" s="267" t="s">
        <v>668</v>
      </c>
      <c r="C74" s="267" t="s">
        <v>633</v>
      </c>
      <c r="D74" s="267" t="s">
        <v>1799</v>
      </c>
      <c r="E74" s="271" t="s">
        <v>1800</v>
      </c>
      <c r="F74" s="266">
        <v>45519</v>
      </c>
      <c r="G74" s="267">
        <v>1</v>
      </c>
      <c r="H74" s="83">
        <v>26</v>
      </c>
      <c r="I74" s="83">
        <f t="shared" si="2"/>
        <v>26</v>
      </c>
      <c r="J74" s="218"/>
    </row>
    <row r="75" spans="1:12" s="317" customFormat="1" ht="18.600000000000001" customHeight="1" x14ac:dyDescent="0.3">
      <c r="A75" s="17" t="s">
        <v>1090</v>
      </c>
      <c r="B75" s="267" t="s">
        <v>1299</v>
      </c>
      <c r="C75" s="267" t="s">
        <v>1299</v>
      </c>
      <c r="D75" s="267" t="s">
        <v>1343</v>
      </c>
      <c r="E75" s="271">
        <v>3083687352</v>
      </c>
      <c r="F75" s="266">
        <v>45519</v>
      </c>
      <c r="G75" s="267">
        <v>1</v>
      </c>
      <c r="H75" s="83">
        <v>7000</v>
      </c>
      <c r="I75" s="83">
        <f t="shared" si="2"/>
        <v>7000</v>
      </c>
      <c r="J75" s="218"/>
    </row>
    <row r="76" spans="1:12" s="317" customFormat="1" ht="18.600000000000001" customHeight="1" x14ac:dyDescent="0.3">
      <c r="A76" s="17" t="s">
        <v>1484</v>
      </c>
      <c r="B76" s="267" t="s">
        <v>1280</v>
      </c>
      <c r="C76" s="267" t="s">
        <v>1496</v>
      </c>
      <c r="D76" s="267" t="s">
        <v>1804</v>
      </c>
      <c r="E76" s="271" t="s">
        <v>1811</v>
      </c>
      <c r="F76" s="266">
        <v>45519</v>
      </c>
      <c r="G76" s="267">
        <v>1</v>
      </c>
      <c r="H76" s="83">
        <v>100000</v>
      </c>
      <c r="I76" s="83">
        <f t="shared" si="2"/>
        <v>100000</v>
      </c>
      <c r="J76" s="218"/>
    </row>
    <row r="77" spans="1:12" s="317" customFormat="1" ht="18.600000000000001" customHeight="1" x14ac:dyDescent="0.3">
      <c r="A77" s="17" t="s">
        <v>1091</v>
      </c>
      <c r="B77" s="267" t="s">
        <v>1805</v>
      </c>
      <c r="C77" s="267" t="s">
        <v>436</v>
      </c>
      <c r="D77" s="267" t="s">
        <v>1805</v>
      </c>
      <c r="E77" s="271" t="s">
        <v>1812</v>
      </c>
      <c r="F77" s="266">
        <v>45519</v>
      </c>
      <c r="G77" s="267">
        <v>1</v>
      </c>
      <c r="H77" s="83">
        <v>250</v>
      </c>
      <c r="I77" s="83">
        <f t="shared" si="2"/>
        <v>250</v>
      </c>
      <c r="J77" s="218"/>
    </row>
    <row r="78" spans="1:12" s="317" customFormat="1" ht="18.600000000000001" customHeight="1" x14ac:dyDescent="0.3">
      <c r="A78" s="17" t="s">
        <v>1484</v>
      </c>
      <c r="B78" s="267" t="s">
        <v>456</v>
      </c>
      <c r="C78" s="267" t="s">
        <v>456</v>
      </c>
      <c r="D78" s="267" t="s">
        <v>1806</v>
      </c>
      <c r="E78" s="271" t="s">
        <v>1810</v>
      </c>
      <c r="F78" s="266">
        <v>45520</v>
      </c>
      <c r="G78" s="267">
        <v>1</v>
      </c>
      <c r="H78" s="83">
        <v>500</v>
      </c>
      <c r="I78" s="83">
        <f t="shared" si="2"/>
        <v>500</v>
      </c>
      <c r="J78" s="218"/>
    </row>
    <row r="79" spans="1:12" s="317" customFormat="1" ht="18.600000000000001" customHeight="1" x14ac:dyDescent="0.3">
      <c r="A79" s="17" t="s">
        <v>1090</v>
      </c>
      <c r="B79" s="267" t="s">
        <v>1356</v>
      </c>
      <c r="C79" s="267" t="s">
        <v>650</v>
      </c>
      <c r="D79" s="267" t="s">
        <v>1807</v>
      </c>
      <c r="E79" s="271" t="s">
        <v>1813</v>
      </c>
      <c r="F79" s="266">
        <v>45520</v>
      </c>
      <c r="G79" s="267">
        <v>1</v>
      </c>
      <c r="H79" s="83">
        <v>32.299999999999997</v>
      </c>
      <c r="I79" s="83">
        <f t="shared" si="2"/>
        <v>32.299999999999997</v>
      </c>
      <c r="J79" s="218"/>
    </row>
    <row r="80" spans="1:12" s="317" customFormat="1" ht="18.600000000000001" customHeight="1" x14ac:dyDescent="0.3">
      <c r="A80" s="17" t="s">
        <v>1091</v>
      </c>
      <c r="B80" s="267" t="s">
        <v>456</v>
      </c>
      <c r="C80" s="267" t="s">
        <v>456</v>
      </c>
      <c r="D80" s="267" t="s">
        <v>1809</v>
      </c>
      <c r="E80" s="271" t="s">
        <v>1808</v>
      </c>
      <c r="F80" s="266">
        <v>45520</v>
      </c>
      <c r="G80" s="267">
        <v>1</v>
      </c>
      <c r="H80" s="83">
        <v>4500</v>
      </c>
      <c r="I80" s="83">
        <f t="shared" si="2"/>
        <v>4500</v>
      </c>
      <c r="J80" s="218"/>
    </row>
    <row r="81" spans="1:10" s="317" customFormat="1" ht="18.600000000000001" customHeight="1" x14ac:dyDescent="0.3">
      <c r="A81" s="17" t="s">
        <v>1302</v>
      </c>
      <c r="B81" s="267" t="s">
        <v>456</v>
      </c>
      <c r="C81" s="267" t="s">
        <v>456</v>
      </c>
      <c r="D81" s="267" t="s">
        <v>1168</v>
      </c>
      <c r="E81" s="271" t="s">
        <v>1814</v>
      </c>
      <c r="F81" s="266">
        <v>45520</v>
      </c>
      <c r="G81" s="267">
        <v>1</v>
      </c>
      <c r="H81" s="83">
        <v>5000</v>
      </c>
      <c r="I81" s="83">
        <f t="shared" si="2"/>
        <v>5000</v>
      </c>
      <c r="J81" s="218"/>
    </row>
    <row r="82" spans="1:10" s="317" customFormat="1" ht="18.600000000000001" customHeight="1" x14ac:dyDescent="0.3">
      <c r="A82" s="17" t="s">
        <v>1091</v>
      </c>
      <c r="B82" s="267" t="s">
        <v>898</v>
      </c>
      <c r="C82" s="267" t="s">
        <v>918</v>
      </c>
      <c r="D82" s="270" t="s">
        <v>1815</v>
      </c>
      <c r="E82" s="271" t="s">
        <v>1818</v>
      </c>
      <c r="F82" s="266">
        <v>45523</v>
      </c>
      <c r="G82" s="267">
        <v>1</v>
      </c>
      <c r="H82" s="83">
        <v>92</v>
      </c>
      <c r="I82" s="83">
        <f t="shared" si="2"/>
        <v>92</v>
      </c>
      <c r="J82" s="218"/>
    </row>
    <row r="83" spans="1:10" s="317" customFormat="1" ht="18.600000000000001" customHeight="1" x14ac:dyDescent="0.3">
      <c r="A83" s="17" t="s">
        <v>1091</v>
      </c>
      <c r="B83" s="267" t="s">
        <v>898</v>
      </c>
      <c r="C83" s="267" t="s">
        <v>918</v>
      </c>
      <c r="D83" s="267" t="s">
        <v>1816</v>
      </c>
      <c r="E83" s="271" t="s">
        <v>1817</v>
      </c>
      <c r="F83" s="266">
        <v>45523</v>
      </c>
      <c r="G83" s="267">
        <v>1</v>
      </c>
      <c r="H83" s="83">
        <v>500</v>
      </c>
      <c r="I83" s="83">
        <f t="shared" si="2"/>
        <v>500</v>
      </c>
      <c r="J83" s="218"/>
    </row>
    <row r="84" spans="1:10" s="317" customFormat="1" ht="18.600000000000001" customHeight="1" x14ac:dyDescent="0.3">
      <c r="A84" s="17" t="s">
        <v>1090</v>
      </c>
      <c r="B84" s="267" t="s">
        <v>1560</v>
      </c>
      <c r="C84" s="267" t="s">
        <v>633</v>
      </c>
      <c r="D84" s="267" t="s">
        <v>1665</v>
      </c>
      <c r="E84" s="271" t="s">
        <v>1953</v>
      </c>
      <c r="F84" s="266">
        <v>45523</v>
      </c>
      <c r="G84" s="267">
        <v>1</v>
      </c>
      <c r="H84" s="83">
        <v>150</v>
      </c>
      <c r="I84" s="83">
        <f t="shared" si="2"/>
        <v>150</v>
      </c>
      <c r="J84" s="218"/>
    </row>
    <row r="85" spans="1:10" s="317" customFormat="1" ht="18.600000000000001" customHeight="1" x14ac:dyDescent="0.3">
      <c r="A85" s="17" t="s">
        <v>1091</v>
      </c>
      <c r="B85" s="267" t="s">
        <v>898</v>
      </c>
      <c r="C85" s="267" t="s">
        <v>918</v>
      </c>
      <c r="D85" s="267" t="s">
        <v>1819</v>
      </c>
      <c r="E85" s="271" t="s">
        <v>1825</v>
      </c>
      <c r="F85" s="266">
        <v>45523</v>
      </c>
      <c r="G85" s="267">
        <v>1</v>
      </c>
      <c r="H85" s="83">
        <v>280</v>
      </c>
      <c r="I85" s="83">
        <f t="shared" si="2"/>
        <v>280</v>
      </c>
      <c r="J85" s="218"/>
    </row>
    <row r="86" spans="1:10" s="317" customFormat="1" ht="18.600000000000001" customHeight="1" x14ac:dyDescent="0.3">
      <c r="A86" s="17" t="s">
        <v>1091</v>
      </c>
      <c r="B86" s="267" t="s">
        <v>898</v>
      </c>
      <c r="C86" s="267" t="s">
        <v>1037</v>
      </c>
      <c r="D86" s="267" t="s">
        <v>1820</v>
      </c>
      <c r="E86" s="271" t="s">
        <v>1827</v>
      </c>
      <c r="F86" s="266">
        <v>45523</v>
      </c>
      <c r="G86" s="267">
        <v>1</v>
      </c>
      <c r="H86" s="83">
        <v>940</v>
      </c>
      <c r="I86" s="83">
        <f t="shared" si="2"/>
        <v>940</v>
      </c>
      <c r="J86" s="218"/>
    </row>
    <row r="87" spans="1:10" s="317" customFormat="1" ht="18.600000000000001" customHeight="1" x14ac:dyDescent="0.3">
      <c r="A87" s="17" t="s">
        <v>1091</v>
      </c>
      <c r="B87" s="267" t="s">
        <v>898</v>
      </c>
      <c r="C87" s="267" t="s">
        <v>918</v>
      </c>
      <c r="D87" s="267" t="s">
        <v>1821</v>
      </c>
      <c r="E87" s="271" t="s">
        <v>1826</v>
      </c>
      <c r="F87" s="266">
        <v>45523</v>
      </c>
      <c r="G87" s="267">
        <v>1</v>
      </c>
      <c r="H87" s="83">
        <v>165.4</v>
      </c>
      <c r="I87" s="83">
        <f t="shared" si="2"/>
        <v>165.4</v>
      </c>
      <c r="J87" s="218"/>
    </row>
    <row r="88" spans="1:10" s="317" customFormat="1" ht="18.600000000000001" customHeight="1" x14ac:dyDescent="0.3">
      <c r="A88" s="17" t="s">
        <v>1302</v>
      </c>
      <c r="B88" s="267" t="s">
        <v>898</v>
      </c>
      <c r="C88" s="267" t="s">
        <v>1280</v>
      </c>
      <c r="D88" s="267" t="s">
        <v>1822</v>
      </c>
      <c r="E88" s="271" t="s">
        <v>1828</v>
      </c>
      <c r="F88" s="266">
        <v>45523</v>
      </c>
      <c r="G88" s="267">
        <v>1</v>
      </c>
      <c r="H88" s="83">
        <v>25000</v>
      </c>
      <c r="I88" s="83">
        <f t="shared" si="2"/>
        <v>25000</v>
      </c>
      <c r="J88" s="218"/>
    </row>
    <row r="89" spans="1:10" s="317" customFormat="1" ht="18.600000000000001" customHeight="1" x14ac:dyDescent="0.3">
      <c r="A89" s="17" t="s">
        <v>1302</v>
      </c>
      <c r="B89" s="267" t="s">
        <v>1021</v>
      </c>
      <c r="C89" s="267" t="s">
        <v>990</v>
      </c>
      <c r="D89" s="267" t="s">
        <v>1823</v>
      </c>
      <c r="E89" s="271" t="s">
        <v>1824</v>
      </c>
      <c r="F89" s="266">
        <v>45523</v>
      </c>
      <c r="G89" s="267">
        <v>1</v>
      </c>
      <c r="H89" s="83">
        <v>100</v>
      </c>
      <c r="I89" s="83">
        <f t="shared" si="2"/>
        <v>100</v>
      </c>
      <c r="J89" s="218"/>
    </row>
    <row r="90" spans="1:10" s="317" customFormat="1" ht="18.600000000000001" customHeight="1" x14ac:dyDescent="0.3">
      <c r="A90" s="17" t="s">
        <v>1090</v>
      </c>
      <c r="B90" s="267" t="s">
        <v>1690</v>
      </c>
      <c r="C90" s="267" t="s">
        <v>456</v>
      </c>
      <c r="D90" s="267" t="s">
        <v>1830</v>
      </c>
      <c r="E90" s="271" t="s">
        <v>1829</v>
      </c>
      <c r="F90" s="266">
        <v>45523</v>
      </c>
      <c r="G90" s="267">
        <v>1</v>
      </c>
      <c r="H90" s="83">
        <v>1000</v>
      </c>
      <c r="I90" s="83">
        <f t="shared" si="2"/>
        <v>1000</v>
      </c>
      <c r="J90" s="218"/>
    </row>
    <row r="91" spans="1:10" s="317" customFormat="1" ht="18.600000000000001" customHeight="1" x14ac:dyDescent="0.3">
      <c r="A91" s="17" t="s">
        <v>1090</v>
      </c>
      <c r="B91" s="267" t="s">
        <v>436</v>
      </c>
      <c r="C91" s="267" t="s">
        <v>436</v>
      </c>
      <c r="D91" s="267" t="s">
        <v>1831</v>
      </c>
      <c r="E91" s="271">
        <v>3119251824</v>
      </c>
      <c r="F91" s="266">
        <v>45523</v>
      </c>
      <c r="G91" s="267">
        <v>1</v>
      </c>
      <c r="H91" s="83">
        <v>250</v>
      </c>
      <c r="I91" s="83">
        <f t="shared" si="2"/>
        <v>250</v>
      </c>
      <c r="J91" s="218"/>
    </row>
    <row r="92" spans="1:10" s="317" customFormat="1" ht="18.600000000000001" customHeight="1" x14ac:dyDescent="0.3">
      <c r="A92" s="17" t="s">
        <v>1090</v>
      </c>
      <c r="B92" s="267" t="s">
        <v>691</v>
      </c>
      <c r="C92" s="267" t="s">
        <v>985</v>
      </c>
      <c r="D92" s="267" t="s">
        <v>1832</v>
      </c>
      <c r="E92" s="271" t="s">
        <v>1833</v>
      </c>
      <c r="F92" s="266">
        <v>45523</v>
      </c>
      <c r="G92" s="267">
        <v>1</v>
      </c>
      <c r="H92" s="83">
        <v>3000</v>
      </c>
      <c r="I92" s="83">
        <f t="shared" si="2"/>
        <v>3000</v>
      </c>
      <c r="J92" s="218"/>
    </row>
    <row r="93" spans="1:10" s="317" customFormat="1" ht="18.600000000000001" customHeight="1" x14ac:dyDescent="0.3">
      <c r="A93" s="17" t="s">
        <v>1090</v>
      </c>
      <c r="B93" s="267" t="s">
        <v>1834</v>
      </c>
      <c r="C93" s="267" t="s">
        <v>633</v>
      </c>
      <c r="D93" s="267" t="s">
        <v>575</v>
      </c>
      <c r="E93" s="271">
        <v>3124741731</v>
      </c>
      <c r="F93" s="266">
        <v>45524</v>
      </c>
      <c r="G93" s="267">
        <v>1</v>
      </c>
      <c r="H93" s="83">
        <v>10</v>
      </c>
      <c r="I93" s="83">
        <f t="shared" si="2"/>
        <v>10</v>
      </c>
      <c r="J93" s="218"/>
    </row>
    <row r="94" spans="1:10" s="317" customFormat="1" ht="18.600000000000001" customHeight="1" x14ac:dyDescent="0.3">
      <c r="A94" s="17" t="s">
        <v>1091</v>
      </c>
      <c r="B94" s="267" t="s">
        <v>898</v>
      </c>
      <c r="C94" s="267" t="s">
        <v>456</v>
      </c>
      <c r="D94" s="267" t="s">
        <v>1662</v>
      </c>
      <c r="E94" s="271" t="s">
        <v>1837</v>
      </c>
      <c r="F94" s="266">
        <v>45524</v>
      </c>
      <c r="G94" s="267">
        <v>1</v>
      </c>
      <c r="H94" s="83">
        <v>1250</v>
      </c>
      <c r="I94" s="83">
        <f t="shared" si="2"/>
        <v>1250</v>
      </c>
      <c r="J94" s="218"/>
    </row>
    <row r="95" spans="1:10" s="317" customFormat="1" ht="18.600000000000001" customHeight="1" x14ac:dyDescent="0.3">
      <c r="A95" s="17" t="s">
        <v>1091</v>
      </c>
      <c r="B95" s="267" t="s">
        <v>1835</v>
      </c>
      <c r="C95" s="267" t="s">
        <v>436</v>
      </c>
      <c r="D95" s="267" t="s">
        <v>1835</v>
      </c>
      <c r="E95" s="271" t="s">
        <v>1836</v>
      </c>
      <c r="F95" s="266">
        <v>45524</v>
      </c>
      <c r="G95" s="267">
        <v>1</v>
      </c>
      <c r="H95" s="83">
        <v>300</v>
      </c>
      <c r="I95" s="83">
        <f t="shared" si="2"/>
        <v>300</v>
      </c>
      <c r="J95" s="218"/>
    </row>
    <row r="96" spans="1:10" s="317" customFormat="1" ht="18.600000000000001" customHeight="1" x14ac:dyDescent="0.3">
      <c r="A96" s="17" t="s">
        <v>1090</v>
      </c>
      <c r="B96" s="267" t="s">
        <v>1299</v>
      </c>
      <c r="C96" s="267" t="s">
        <v>1299</v>
      </c>
      <c r="D96" s="267" t="s">
        <v>1299</v>
      </c>
      <c r="E96" s="271">
        <v>3127608181</v>
      </c>
      <c r="F96" s="266">
        <v>45524</v>
      </c>
      <c r="G96" s="267">
        <v>1</v>
      </c>
      <c r="H96" s="83">
        <v>1000</v>
      </c>
      <c r="I96" s="83">
        <f t="shared" si="2"/>
        <v>1000</v>
      </c>
      <c r="J96" s="218"/>
    </row>
    <row r="97" spans="1:12" s="317" customFormat="1" ht="18.600000000000001" customHeight="1" x14ac:dyDescent="0.3">
      <c r="A97" s="17" t="s">
        <v>1090</v>
      </c>
      <c r="B97" s="267" t="s">
        <v>1167</v>
      </c>
      <c r="C97" s="267" t="s">
        <v>1299</v>
      </c>
      <c r="D97" s="267" t="s">
        <v>2141</v>
      </c>
      <c r="E97" s="271" t="s">
        <v>1838</v>
      </c>
      <c r="F97" s="266">
        <v>45524</v>
      </c>
      <c r="G97" s="267">
        <v>1</v>
      </c>
      <c r="H97" s="83">
        <v>2900</v>
      </c>
      <c r="I97" s="83">
        <f t="shared" si="2"/>
        <v>2900</v>
      </c>
      <c r="J97" s="218"/>
    </row>
    <row r="98" spans="1:12" s="317" customFormat="1" ht="18.600000000000001" customHeight="1" x14ac:dyDescent="0.3">
      <c r="A98" s="17" t="s">
        <v>1090</v>
      </c>
      <c r="B98" s="267" t="s">
        <v>1299</v>
      </c>
      <c r="C98" s="267" t="s">
        <v>1299</v>
      </c>
      <c r="D98" s="267" t="s">
        <v>1343</v>
      </c>
      <c r="E98" s="271" t="s">
        <v>1839</v>
      </c>
      <c r="F98" s="266">
        <v>45525</v>
      </c>
      <c r="G98" s="267">
        <v>1</v>
      </c>
      <c r="H98" s="83">
        <v>8000</v>
      </c>
      <c r="I98" s="83">
        <f t="shared" si="2"/>
        <v>8000</v>
      </c>
      <c r="J98" s="218"/>
    </row>
    <row r="99" spans="1:12" s="317" customFormat="1" ht="18.600000000000001" customHeight="1" x14ac:dyDescent="0.3">
      <c r="A99" s="17" t="s">
        <v>1091</v>
      </c>
      <c r="B99" s="267" t="s">
        <v>1842</v>
      </c>
      <c r="C99" s="267" t="s">
        <v>1037</v>
      </c>
      <c r="D99" s="267" t="s">
        <v>1841</v>
      </c>
      <c r="E99" s="271" t="s">
        <v>1840</v>
      </c>
      <c r="F99" s="266">
        <v>45525</v>
      </c>
      <c r="G99" s="267">
        <v>1</v>
      </c>
      <c r="H99" s="83">
        <v>2118</v>
      </c>
      <c r="I99" s="83">
        <f t="shared" si="2"/>
        <v>2118</v>
      </c>
      <c r="J99" s="218"/>
    </row>
    <row r="100" spans="1:12" s="317" customFormat="1" ht="18.600000000000001" customHeight="1" x14ac:dyDescent="0.3">
      <c r="A100" s="17" t="s">
        <v>1090</v>
      </c>
      <c r="B100" s="267" t="s">
        <v>1843</v>
      </c>
      <c r="C100" s="267" t="s">
        <v>650</v>
      </c>
      <c r="D100" s="267" t="s">
        <v>1844</v>
      </c>
      <c r="E100" s="271" t="s">
        <v>1848</v>
      </c>
      <c r="F100" s="266">
        <v>45526</v>
      </c>
      <c r="G100" s="267">
        <v>1</v>
      </c>
      <c r="H100" s="83">
        <v>79.14</v>
      </c>
      <c r="I100" s="83">
        <f t="shared" si="2"/>
        <v>79.14</v>
      </c>
      <c r="J100" s="218"/>
      <c r="K100"/>
      <c r="L100"/>
    </row>
    <row r="101" spans="1:12" x14ac:dyDescent="0.3">
      <c r="A101" s="17" t="s">
        <v>1090</v>
      </c>
      <c r="B101" s="267" t="s">
        <v>691</v>
      </c>
      <c r="C101" s="267" t="s">
        <v>985</v>
      </c>
      <c r="D101" s="267" t="s">
        <v>1846</v>
      </c>
      <c r="E101" s="271" t="s">
        <v>1847</v>
      </c>
      <c r="F101" s="266">
        <v>45526</v>
      </c>
      <c r="G101" s="267">
        <v>1</v>
      </c>
      <c r="H101" s="83">
        <v>20000</v>
      </c>
      <c r="I101" s="83">
        <f t="shared" si="2"/>
        <v>20000</v>
      </c>
    </row>
    <row r="102" spans="1:12" x14ac:dyDescent="0.3">
      <c r="A102" s="17" t="s">
        <v>1091</v>
      </c>
      <c r="B102" s="267" t="s">
        <v>898</v>
      </c>
      <c r="C102" s="267" t="s">
        <v>1037</v>
      </c>
      <c r="D102" s="267" t="s">
        <v>1849</v>
      </c>
      <c r="E102" s="271" t="s">
        <v>1850</v>
      </c>
      <c r="F102" s="266">
        <v>45526</v>
      </c>
      <c r="G102" s="267">
        <v>500</v>
      </c>
      <c r="H102" s="83">
        <v>4.68</v>
      </c>
      <c r="I102" s="83">
        <f t="shared" si="2"/>
        <v>2340</v>
      </c>
    </row>
    <row r="103" spans="1:12" x14ac:dyDescent="0.3">
      <c r="A103" s="17" t="s">
        <v>1302</v>
      </c>
      <c r="B103" s="267" t="s">
        <v>1280</v>
      </c>
      <c r="C103" s="267" t="s">
        <v>1496</v>
      </c>
      <c r="D103" s="267" t="s">
        <v>1804</v>
      </c>
      <c r="E103" s="271" t="s">
        <v>1851</v>
      </c>
      <c r="F103" s="266">
        <v>45527</v>
      </c>
      <c r="G103" s="267">
        <v>1</v>
      </c>
      <c r="H103" s="83">
        <v>100000</v>
      </c>
      <c r="I103" s="83">
        <f t="shared" si="2"/>
        <v>100000</v>
      </c>
    </row>
    <row r="104" spans="1:12" x14ac:dyDescent="0.3">
      <c r="A104" s="17" t="s">
        <v>1302</v>
      </c>
      <c r="B104" s="267" t="s">
        <v>456</v>
      </c>
      <c r="C104" s="267" t="s">
        <v>456</v>
      </c>
      <c r="D104" s="267" t="s">
        <v>1952</v>
      </c>
      <c r="E104" s="271" t="s">
        <v>1852</v>
      </c>
      <c r="F104" s="266">
        <v>45527</v>
      </c>
      <c r="G104" s="267">
        <v>1</v>
      </c>
      <c r="H104" s="83">
        <v>2500</v>
      </c>
      <c r="I104" s="83">
        <f t="shared" si="2"/>
        <v>2500</v>
      </c>
    </row>
    <row r="105" spans="1:12" x14ac:dyDescent="0.3">
      <c r="A105" s="17" t="s">
        <v>1302</v>
      </c>
      <c r="B105" s="267" t="s">
        <v>456</v>
      </c>
      <c r="C105" s="267" t="s">
        <v>456</v>
      </c>
      <c r="D105" s="267" t="s">
        <v>1168</v>
      </c>
      <c r="E105" s="271" t="s">
        <v>1853</v>
      </c>
      <c r="F105" s="266">
        <v>45527</v>
      </c>
      <c r="G105" s="267">
        <v>1</v>
      </c>
      <c r="H105" s="83">
        <v>10000</v>
      </c>
      <c r="I105" s="83">
        <f t="shared" si="2"/>
        <v>10000</v>
      </c>
      <c r="K105" s="69"/>
      <c r="L105" s="69"/>
    </row>
    <row r="106" spans="1:12" s="69" customFormat="1" x14ac:dyDescent="0.3">
      <c r="A106" s="17" t="s">
        <v>1091</v>
      </c>
      <c r="B106" s="267" t="s">
        <v>1654</v>
      </c>
      <c r="C106" s="267" t="s">
        <v>1037</v>
      </c>
      <c r="D106" s="267" t="s">
        <v>1858</v>
      </c>
      <c r="E106" s="271" t="s">
        <v>1854</v>
      </c>
      <c r="F106" s="266">
        <v>45528</v>
      </c>
      <c r="G106" s="267">
        <v>65</v>
      </c>
      <c r="H106" s="83">
        <v>19.940000000000001</v>
      </c>
      <c r="I106" s="83">
        <f t="shared" si="2"/>
        <v>1296.1000000000001</v>
      </c>
      <c r="J106" s="218"/>
    </row>
    <row r="107" spans="1:12" s="69" customFormat="1" x14ac:dyDescent="0.3">
      <c r="A107" s="17" t="s">
        <v>1302</v>
      </c>
      <c r="B107" s="267" t="s">
        <v>898</v>
      </c>
      <c r="C107" s="267" t="s">
        <v>1280</v>
      </c>
      <c r="D107" s="267" t="s">
        <v>1488</v>
      </c>
      <c r="E107" s="271" t="s">
        <v>1855</v>
      </c>
      <c r="F107" s="266">
        <v>45528</v>
      </c>
      <c r="G107" s="267">
        <v>1</v>
      </c>
      <c r="H107" s="83">
        <v>25000</v>
      </c>
      <c r="I107" s="83">
        <f t="shared" si="2"/>
        <v>25000</v>
      </c>
      <c r="J107" s="218"/>
      <c r="K107"/>
      <c r="L107"/>
    </row>
    <row r="108" spans="1:12" x14ac:dyDescent="0.3">
      <c r="A108" s="17" t="s">
        <v>1091</v>
      </c>
      <c r="B108" s="267" t="s">
        <v>1021</v>
      </c>
      <c r="C108" s="267" t="s">
        <v>918</v>
      </c>
      <c r="D108" s="267" t="s">
        <v>1857</v>
      </c>
      <c r="E108" s="271" t="s">
        <v>1856</v>
      </c>
      <c r="F108" s="266">
        <v>45528</v>
      </c>
      <c r="G108" s="267">
        <v>1</v>
      </c>
      <c r="H108" s="83">
        <v>184</v>
      </c>
      <c r="I108" s="83">
        <f t="shared" si="2"/>
        <v>184</v>
      </c>
    </row>
    <row r="109" spans="1:12" x14ac:dyDescent="0.3">
      <c r="A109" s="17" t="s">
        <v>1091</v>
      </c>
      <c r="B109" s="267" t="s">
        <v>1690</v>
      </c>
      <c r="C109" s="267" t="s">
        <v>633</v>
      </c>
      <c r="D109" s="267" t="s">
        <v>1859</v>
      </c>
      <c r="E109" s="271" t="s">
        <v>1863</v>
      </c>
      <c r="F109" s="266">
        <v>45530</v>
      </c>
      <c r="G109" s="267">
        <v>1</v>
      </c>
      <c r="H109" s="83">
        <v>61</v>
      </c>
      <c r="I109" s="83">
        <f t="shared" si="2"/>
        <v>61</v>
      </c>
    </row>
    <row r="110" spans="1:12" x14ac:dyDescent="0.3">
      <c r="A110" s="17" t="s">
        <v>1090</v>
      </c>
      <c r="B110" s="267" t="s">
        <v>1805</v>
      </c>
      <c r="C110" s="267" t="s">
        <v>1299</v>
      </c>
      <c r="D110" s="267" t="s">
        <v>1860</v>
      </c>
      <c r="E110" s="271" t="s">
        <v>1864</v>
      </c>
      <c r="F110" s="266">
        <v>45530</v>
      </c>
      <c r="G110" s="267">
        <v>1</v>
      </c>
      <c r="H110" s="83">
        <v>1000</v>
      </c>
      <c r="I110" s="83">
        <f t="shared" si="2"/>
        <v>1000</v>
      </c>
    </row>
    <row r="111" spans="1:12" x14ac:dyDescent="0.3">
      <c r="A111" s="17" t="s">
        <v>1091</v>
      </c>
      <c r="B111" s="267" t="s">
        <v>1021</v>
      </c>
      <c r="C111" s="267" t="s">
        <v>918</v>
      </c>
      <c r="D111" s="267" t="s">
        <v>1861</v>
      </c>
      <c r="E111" s="271" t="s">
        <v>1862</v>
      </c>
      <c r="F111" s="266">
        <v>45530</v>
      </c>
      <c r="G111" s="267">
        <v>1</v>
      </c>
      <c r="H111" s="83">
        <v>1480</v>
      </c>
      <c r="I111" s="83">
        <f t="shared" si="2"/>
        <v>1480</v>
      </c>
    </row>
    <row r="112" spans="1:12" x14ac:dyDescent="0.3">
      <c r="A112" s="17" t="s">
        <v>1091</v>
      </c>
      <c r="B112" s="267" t="s">
        <v>898</v>
      </c>
      <c r="C112" s="267" t="s">
        <v>456</v>
      </c>
      <c r="D112" s="267" t="s">
        <v>1662</v>
      </c>
      <c r="E112" s="271" t="s">
        <v>1865</v>
      </c>
      <c r="F112" s="266">
        <v>45530</v>
      </c>
      <c r="G112" s="267">
        <v>1</v>
      </c>
      <c r="H112" s="83">
        <v>1250</v>
      </c>
      <c r="I112" s="83">
        <f t="shared" si="2"/>
        <v>1250</v>
      </c>
    </row>
    <row r="113" spans="1:9" x14ac:dyDescent="0.3">
      <c r="A113" s="17" t="s">
        <v>1090</v>
      </c>
      <c r="B113" s="267" t="s">
        <v>1560</v>
      </c>
      <c r="C113" s="267" t="s">
        <v>633</v>
      </c>
      <c r="D113" s="267" t="s">
        <v>1866</v>
      </c>
      <c r="E113" s="271" t="s">
        <v>1868</v>
      </c>
      <c r="F113" s="266">
        <v>45530</v>
      </c>
      <c r="G113" s="267">
        <v>1</v>
      </c>
      <c r="H113" s="83">
        <v>150</v>
      </c>
      <c r="I113" s="83">
        <f t="shared" si="2"/>
        <v>150</v>
      </c>
    </row>
    <row r="114" spans="1:9" x14ac:dyDescent="0.3">
      <c r="A114" s="17" t="s">
        <v>1090</v>
      </c>
      <c r="B114" s="267" t="s">
        <v>1560</v>
      </c>
      <c r="C114" s="267" t="s">
        <v>633</v>
      </c>
      <c r="D114" s="267" t="s">
        <v>1867</v>
      </c>
      <c r="E114" s="271" t="s">
        <v>1869</v>
      </c>
      <c r="F114" s="266">
        <v>45530</v>
      </c>
      <c r="G114" s="267">
        <v>1</v>
      </c>
      <c r="H114" s="83">
        <v>150</v>
      </c>
      <c r="I114" s="83">
        <f t="shared" si="2"/>
        <v>150</v>
      </c>
    </row>
    <row r="115" spans="1:9" x14ac:dyDescent="0.3">
      <c r="A115" s="17" t="s">
        <v>1090</v>
      </c>
      <c r="B115" s="267" t="s">
        <v>1299</v>
      </c>
      <c r="C115" s="267" t="s">
        <v>1299</v>
      </c>
      <c r="D115" s="267" t="s">
        <v>1343</v>
      </c>
      <c r="E115" s="271">
        <v>3179273037</v>
      </c>
      <c r="F115" s="266">
        <v>45530</v>
      </c>
      <c r="G115" s="267">
        <v>1</v>
      </c>
      <c r="H115" s="83">
        <v>7000</v>
      </c>
      <c r="I115" s="83">
        <f t="shared" si="2"/>
        <v>7000</v>
      </c>
    </row>
    <row r="116" spans="1:9" x14ac:dyDescent="0.3">
      <c r="A116" s="17" t="s">
        <v>1484</v>
      </c>
      <c r="B116" s="267" t="s">
        <v>1870</v>
      </c>
      <c r="C116" s="267" t="s">
        <v>1037</v>
      </c>
      <c r="D116" s="267" t="s">
        <v>1872</v>
      </c>
      <c r="E116" s="271" t="s">
        <v>1871</v>
      </c>
      <c r="F116" s="266">
        <v>45530</v>
      </c>
      <c r="G116" s="267">
        <v>1</v>
      </c>
      <c r="H116" s="83">
        <v>197</v>
      </c>
      <c r="I116" s="83">
        <f t="shared" si="2"/>
        <v>197</v>
      </c>
    </row>
    <row r="117" spans="1:9" x14ac:dyDescent="0.3">
      <c r="A117" s="17" t="s">
        <v>1090</v>
      </c>
      <c r="B117" s="267" t="s">
        <v>1682</v>
      </c>
      <c r="C117" s="267" t="s">
        <v>654</v>
      </c>
      <c r="D117" s="267" t="s">
        <v>1788</v>
      </c>
      <c r="E117" s="271">
        <v>3183570641</v>
      </c>
      <c r="F117" s="266">
        <v>45530</v>
      </c>
      <c r="G117" s="267">
        <v>1</v>
      </c>
      <c r="H117" s="83">
        <v>2270.02</v>
      </c>
      <c r="I117" s="83">
        <f t="shared" si="2"/>
        <v>2270.02</v>
      </c>
    </row>
    <row r="118" spans="1:9" x14ac:dyDescent="0.3">
      <c r="A118" s="17" t="s">
        <v>1484</v>
      </c>
      <c r="B118" s="267" t="s">
        <v>1870</v>
      </c>
      <c r="C118" s="267" t="s">
        <v>1037</v>
      </c>
      <c r="D118" s="267" t="s">
        <v>1874</v>
      </c>
      <c r="E118" s="271" t="s">
        <v>1875</v>
      </c>
      <c r="F118" s="266">
        <v>45530</v>
      </c>
      <c r="G118" s="267">
        <v>1</v>
      </c>
      <c r="H118" s="83">
        <v>81</v>
      </c>
      <c r="I118" s="83">
        <f t="shared" ref="I118" si="3">H118*G118</f>
        <v>81</v>
      </c>
    </row>
    <row r="119" spans="1:9" x14ac:dyDescent="0.3">
      <c r="A119" s="17" t="s">
        <v>1484</v>
      </c>
      <c r="B119" s="267" t="s">
        <v>456</v>
      </c>
      <c r="C119" s="267" t="s">
        <v>456</v>
      </c>
      <c r="D119" s="267" t="s">
        <v>1877</v>
      </c>
      <c r="E119" s="271" t="s">
        <v>1878</v>
      </c>
      <c r="F119" s="266">
        <v>45532</v>
      </c>
      <c r="G119" s="267">
        <v>1</v>
      </c>
      <c r="H119" s="83">
        <v>500</v>
      </c>
      <c r="I119" s="83">
        <f t="shared" si="2"/>
        <v>500</v>
      </c>
    </row>
    <row r="120" spans="1:9" x14ac:dyDescent="0.3">
      <c r="A120" s="17" t="s">
        <v>1484</v>
      </c>
      <c r="B120" s="267" t="s">
        <v>1879</v>
      </c>
      <c r="C120" s="267" t="s">
        <v>436</v>
      </c>
      <c r="D120" s="267" t="s">
        <v>1880</v>
      </c>
      <c r="E120" s="271" t="s">
        <v>1881</v>
      </c>
      <c r="F120" s="266">
        <v>45532</v>
      </c>
      <c r="G120" s="267">
        <v>1</v>
      </c>
      <c r="H120" s="83">
        <v>20000</v>
      </c>
      <c r="I120" s="83">
        <f t="shared" si="2"/>
        <v>20000</v>
      </c>
    </row>
    <row r="121" spans="1:9" x14ac:dyDescent="0.3">
      <c r="A121" s="17" t="s">
        <v>1484</v>
      </c>
      <c r="B121" s="267" t="s">
        <v>456</v>
      </c>
      <c r="C121" s="267" t="s">
        <v>456</v>
      </c>
      <c r="D121" s="267" t="s">
        <v>1882</v>
      </c>
      <c r="E121" s="271">
        <v>3193641884</v>
      </c>
      <c r="F121" s="266">
        <v>45532</v>
      </c>
      <c r="G121" s="267">
        <v>1</v>
      </c>
      <c r="H121" s="83">
        <v>2124.69</v>
      </c>
      <c r="I121" s="83">
        <f t="shared" si="2"/>
        <v>2124.69</v>
      </c>
    </row>
    <row r="122" spans="1:9" x14ac:dyDescent="0.3">
      <c r="A122" s="17" t="s">
        <v>1091</v>
      </c>
      <c r="B122" s="267" t="s">
        <v>1883</v>
      </c>
      <c r="C122" s="267" t="s">
        <v>1037</v>
      </c>
      <c r="D122" s="267" t="s">
        <v>1884</v>
      </c>
      <c r="E122" s="271" t="s">
        <v>1891</v>
      </c>
      <c r="F122" s="266">
        <v>45533</v>
      </c>
      <c r="G122" s="267">
        <v>1</v>
      </c>
      <c r="H122" s="83">
        <v>7500</v>
      </c>
      <c r="I122" s="83">
        <f t="shared" si="2"/>
        <v>7500</v>
      </c>
    </row>
    <row r="123" spans="1:9" x14ac:dyDescent="0.3">
      <c r="A123" s="17" t="s">
        <v>1091</v>
      </c>
      <c r="B123" s="267" t="s">
        <v>898</v>
      </c>
      <c r="C123" s="267" t="s">
        <v>918</v>
      </c>
      <c r="D123" s="267" t="s">
        <v>1885</v>
      </c>
      <c r="E123" s="271" t="s">
        <v>1890</v>
      </c>
      <c r="F123" s="266">
        <v>45533</v>
      </c>
      <c r="G123" s="267">
        <v>1</v>
      </c>
      <c r="H123" s="83">
        <v>184</v>
      </c>
      <c r="I123" s="83">
        <f t="shared" si="2"/>
        <v>184</v>
      </c>
    </row>
    <row r="124" spans="1:9" x14ac:dyDescent="0.3">
      <c r="A124" s="17" t="s">
        <v>1091</v>
      </c>
      <c r="B124" s="267" t="s">
        <v>898</v>
      </c>
      <c r="C124" s="267" t="s">
        <v>1280</v>
      </c>
      <c r="D124" s="267" t="s">
        <v>1886</v>
      </c>
      <c r="E124" s="271" t="s">
        <v>1889</v>
      </c>
      <c r="F124" s="266">
        <v>45533</v>
      </c>
      <c r="G124" s="267">
        <v>1</v>
      </c>
      <c r="H124" s="83">
        <v>12000</v>
      </c>
      <c r="I124" s="83">
        <f t="shared" si="2"/>
        <v>12000</v>
      </c>
    </row>
    <row r="125" spans="1:9" x14ac:dyDescent="0.3">
      <c r="A125" s="17" t="s">
        <v>1091</v>
      </c>
      <c r="B125" s="267" t="s">
        <v>898</v>
      </c>
      <c r="C125" s="267" t="s">
        <v>918</v>
      </c>
      <c r="D125" s="267" t="s">
        <v>1887</v>
      </c>
      <c r="E125" s="271" t="s">
        <v>1888</v>
      </c>
      <c r="F125" s="266">
        <v>45533</v>
      </c>
      <c r="G125" s="267">
        <v>1</v>
      </c>
      <c r="H125" s="83">
        <v>1250</v>
      </c>
      <c r="I125" s="83">
        <f t="shared" si="2"/>
        <v>1250</v>
      </c>
    </row>
    <row r="126" spans="1:9" x14ac:dyDescent="0.3">
      <c r="A126" s="17" t="s">
        <v>1090</v>
      </c>
      <c r="B126" s="267" t="s">
        <v>691</v>
      </c>
      <c r="C126" s="267" t="s">
        <v>985</v>
      </c>
      <c r="D126" s="267" t="s">
        <v>1892</v>
      </c>
      <c r="E126" s="271" t="s">
        <v>1896</v>
      </c>
      <c r="F126" s="266">
        <v>45533</v>
      </c>
      <c r="G126" s="267">
        <v>1</v>
      </c>
      <c r="H126" s="83">
        <v>30000</v>
      </c>
      <c r="I126" s="83">
        <f t="shared" si="2"/>
        <v>30000</v>
      </c>
    </row>
    <row r="127" spans="1:9" x14ac:dyDescent="0.3">
      <c r="A127" s="17" t="s">
        <v>1484</v>
      </c>
      <c r="B127" s="267" t="s">
        <v>1894</v>
      </c>
      <c r="C127" s="267" t="s">
        <v>1037</v>
      </c>
      <c r="D127" s="267" t="s">
        <v>1893</v>
      </c>
      <c r="E127" s="271" t="s">
        <v>1895</v>
      </c>
      <c r="F127" s="266">
        <v>45533</v>
      </c>
      <c r="G127" s="267">
        <v>1</v>
      </c>
      <c r="H127" s="83">
        <v>1740</v>
      </c>
      <c r="I127" s="83">
        <f t="shared" si="2"/>
        <v>1740</v>
      </c>
    </row>
    <row r="128" spans="1:9" x14ac:dyDescent="0.3">
      <c r="A128" s="17" t="s">
        <v>1302</v>
      </c>
      <c r="B128" s="267" t="s">
        <v>1897</v>
      </c>
      <c r="C128" s="267" t="s">
        <v>990</v>
      </c>
      <c r="D128" s="267" t="s">
        <v>1898</v>
      </c>
      <c r="E128" s="271" t="s">
        <v>1899</v>
      </c>
      <c r="F128" s="266">
        <v>45533</v>
      </c>
      <c r="G128" s="267">
        <v>1</v>
      </c>
      <c r="H128" s="83">
        <v>35</v>
      </c>
      <c r="I128" s="83">
        <f t="shared" si="2"/>
        <v>35</v>
      </c>
    </row>
    <row r="129" spans="1:9" x14ac:dyDescent="0.3">
      <c r="A129" s="17" t="s">
        <v>1090</v>
      </c>
      <c r="B129" s="267" t="s">
        <v>1299</v>
      </c>
      <c r="C129" s="267" t="s">
        <v>1299</v>
      </c>
      <c r="D129" s="267" t="s">
        <v>1299</v>
      </c>
      <c r="E129" s="271">
        <v>3203099295</v>
      </c>
      <c r="F129" s="266">
        <v>45533</v>
      </c>
      <c r="G129" s="267">
        <v>1</v>
      </c>
      <c r="H129" s="83">
        <v>1000</v>
      </c>
      <c r="I129" s="83">
        <f t="shared" si="2"/>
        <v>1000</v>
      </c>
    </row>
    <row r="130" spans="1:9" x14ac:dyDescent="0.3">
      <c r="A130" s="17" t="s">
        <v>1091</v>
      </c>
      <c r="B130" s="267" t="s">
        <v>898</v>
      </c>
      <c r="C130" s="267" t="s">
        <v>654</v>
      </c>
      <c r="D130" s="267" t="s">
        <v>1900</v>
      </c>
      <c r="E130" s="271" t="s">
        <v>1902</v>
      </c>
      <c r="F130" s="266">
        <v>45533</v>
      </c>
      <c r="G130" s="267">
        <v>11</v>
      </c>
      <c r="H130" s="83">
        <v>800</v>
      </c>
      <c r="I130" s="83">
        <f t="shared" si="2"/>
        <v>8800</v>
      </c>
    </row>
    <row r="131" spans="1:9" x14ac:dyDescent="0.3">
      <c r="A131" s="17" t="s">
        <v>1090</v>
      </c>
      <c r="B131" s="267" t="s">
        <v>401</v>
      </c>
      <c r="C131" s="267" t="s">
        <v>654</v>
      </c>
      <c r="D131" s="267" t="s">
        <v>1901</v>
      </c>
      <c r="E131" s="271">
        <v>3203432681</v>
      </c>
      <c r="F131" s="266">
        <v>45533</v>
      </c>
      <c r="G131" s="267">
        <v>1</v>
      </c>
      <c r="H131" s="83">
        <v>1918.23</v>
      </c>
      <c r="I131" s="83">
        <f t="shared" ref="I131:I161" si="4">H131*G131</f>
        <v>1918.23</v>
      </c>
    </row>
    <row r="132" spans="1:9" x14ac:dyDescent="0.3">
      <c r="A132" s="17" t="s">
        <v>1090</v>
      </c>
      <c r="B132" s="267" t="s">
        <v>1843</v>
      </c>
      <c r="C132" s="267" t="s">
        <v>650</v>
      </c>
      <c r="D132" s="267" t="s">
        <v>1807</v>
      </c>
      <c r="E132" s="271" t="s">
        <v>1903</v>
      </c>
      <c r="F132" s="266">
        <v>45534</v>
      </c>
      <c r="G132" s="267">
        <v>1</v>
      </c>
      <c r="H132" s="83">
        <v>72.5</v>
      </c>
      <c r="I132" s="83">
        <f t="shared" si="4"/>
        <v>72.5</v>
      </c>
    </row>
    <row r="133" spans="1:9" x14ac:dyDescent="0.3">
      <c r="A133" s="17" t="s">
        <v>1090</v>
      </c>
      <c r="B133" s="267" t="s">
        <v>1008</v>
      </c>
      <c r="C133" s="267" t="s">
        <v>1008</v>
      </c>
      <c r="D133" s="267" t="s">
        <v>1904</v>
      </c>
      <c r="E133" s="271" t="s">
        <v>1912</v>
      </c>
      <c r="F133" s="266">
        <v>45534</v>
      </c>
      <c r="G133" s="267">
        <v>1</v>
      </c>
      <c r="H133" s="83">
        <v>133156.56</v>
      </c>
      <c r="I133" s="83">
        <f t="shared" si="4"/>
        <v>133156.56</v>
      </c>
    </row>
    <row r="134" spans="1:9" x14ac:dyDescent="0.3">
      <c r="A134" s="17" t="s">
        <v>1090</v>
      </c>
      <c r="B134" s="267" t="s">
        <v>691</v>
      </c>
      <c r="C134" s="267" t="s">
        <v>989</v>
      </c>
      <c r="D134" s="267" t="s">
        <v>1906</v>
      </c>
      <c r="E134" s="423" t="s">
        <v>1911</v>
      </c>
      <c r="F134" s="266">
        <v>45534</v>
      </c>
      <c r="G134" s="267">
        <v>1</v>
      </c>
      <c r="H134" s="83">
        <v>69136.450000000012</v>
      </c>
      <c r="I134" s="83">
        <f t="shared" si="4"/>
        <v>69136.450000000012</v>
      </c>
    </row>
    <row r="135" spans="1:9" x14ac:dyDescent="0.3">
      <c r="A135" s="17" t="s">
        <v>1090</v>
      </c>
      <c r="B135" s="267" t="s">
        <v>1908</v>
      </c>
      <c r="C135" s="267" t="s">
        <v>37</v>
      </c>
      <c r="D135" s="267" t="s">
        <v>1907</v>
      </c>
      <c r="E135" s="423" t="s">
        <v>1911</v>
      </c>
      <c r="F135" s="266">
        <v>45534</v>
      </c>
      <c r="G135" s="267">
        <v>28</v>
      </c>
      <c r="H135" s="83">
        <v>0.65</v>
      </c>
      <c r="I135" s="83">
        <f t="shared" si="4"/>
        <v>18.2</v>
      </c>
    </row>
    <row r="136" spans="1:9" x14ac:dyDescent="0.3">
      <c r="A136" s="17" t="s">
        <v>1090</v>
      </c>
      <c r="B136" s="267" t="s">
        <v>691</v>
      </c>
      <c r="C136" s="267" t="s">
        <v>989</v>
      </c>
      <c r="D136" s="267" t="s">
        <v>1603</v>
      </c>
      <c r="E136" s="271" t="s">
        <v>1909</v>
      </c>
      <c r="F136" s="266">
        <v>45534</v>
      </c>
      <c r="G136" s="267">
        <v>1</v>
      </c>
      <c r="H136" s="83">
        <v>1500</v>
      </c>
      <c r="I136" s="83">
        <f t="shared" si="4"/>
        <v>1500</v>
      </c>
    </row>
    <row r="137" spans="1:9" x14ac:dyDescent="0.3">
      <c r="A137" s="17" t="s">
        <v>1090</v>
      </c>
      <c r="B137" s="267" t="s">
        <v>691</v>
      </c>
      <c r="C137" s="267" t="s">
        <v>989</v>
      </c>
      <c r="D137" s="267" t="s">
        <v>1604</v>
      </c>
      <c r="E137" s="271" t="s">
        <v>1910</v>
      </c>
      <c r="F137" s="266">
        <v>45534</v>
      </c>
      <c r="G137" s="267">
        <v>1</v>
      </c>
      <c r="H137" s="83">
        <v>2000</v>
      </c>
      <c r="I137" s="83">
        <f t="shared" si="4"/>
        <v>2000</v>
      </c>
    </row>
    <row r="138" spans="1:9" x14ac:dyDescent="0.3">
      <c r="A138" s="17" t="s">
        <v>1092</v>
      </c>
      <c r="B138" s="267" t="s">
        <v>1085</v>
      </c>
      <c r="C138" s="267" t="s">
        <v>37</v>
      </c>
      <c r="D138" s="267" t="s">
        <v>1567</v>
      </c>
      <c r="E138" s="316" t="s">
        <v>1943</v>
      </c>
      <c r="F138" s="266">
        <v>45534</v>
      </c>
      <c r="G138" s="267">
        <v>36</v>
      </c>
      <c r="H138" s="83">
        <v>0.65</v>
      </c>
      <c r="I138" s="83">
        <f t="shared" si="4"/>
        <v>23.400000000000002</v>
      </c>
    </row>
    <row r="139" spans="1:9" x14ac:dyDescent="0.3">
      <c r="A139" s="17" t="s">
        <v>1092</v>
      </c>
      <c r="B139" s="267" t="s">
        <v>1255</v>
      </c>
      <c r="C139" s="267" t="s">
        <v>633</v>
      </c>
      <c r="D139" s="267" t="s">
        <v>1913</v>
      </c>
      <c r="E139" s="316" t="s">
        <v>1943</v>
      </c>
      <c r="F139" s="266">
        <v>45534</v>
      </c>
      <c r="G139" s="267">
        <v>1</v>
      </c>
      <c r="H139" s="83">
        <v>104</v>
      </c>
      <c r="I139" s="83">
        <f t="shared" si="4"/>
        <v>104</v>
      </c>
    </row>
    <row r="140" spans="1:9" x14ac:dyDescent="0.3">
      <c r="A140" s="17" t="s">
        <v>1092</v>
      </c>
      <c r="B140" s="267" t="s">
        <v>1085</v>
      </c>
      <c r="C140" s="267" t="s">
        <v>633</v>
      </c>
      <c r="D140" s="267" t="s">
        <v>1914</v>
      </c>
      <c r="E140" s="316" t="s">
        <v>1943</v>
      </c>
      <c r="F140" s="266">
        <v>45534</v>
      </c>
      <c r="G140" s="267">
        <v>1</v>
      </c>
      <c r="H140" s="83">
        <v>305</v>
      </c>
      <c r="I140" s="83">
        <f t="shared" si="4"/>
        <v>305</v>
      </c>
    </row>
    <row r="141" spans="1:9" x14ac:dyDescent="0.3">
      <c r="A141" s="17" t="s">
        <v>1092</v>
      </c>
      <c r="B141" s="267" t="s">
        <v>1085</v>
      </c>
      <c r="C141" s="267" t="s">
        <v>654</v>
      </c>
      <c r="D141" s="267" t="s">
        <v>1915</v>
      </c>
      <c r="E141" s="316" t="s">
        <v>1943</v>
      </c>
      <c r="F141" s="266">
        <v>45534</v>
      </c>
      <c r="G141" s="267">
        <v>1</v>
      </c>
      <c r="H141" s="83">
        <v>2041.96</v>
      </c>
      <c r="I141" s="83">
        <f t="shared" si="4"/>
        <v>2041.96</v>
      </c>
    </row>
    <row r="142" spans="1:9" x14ac:dyDescent="0.3">
      <c r="A142" s="17" t="s">
        <v>1092</v>
      </c>
      <c r="B142" s="267" t="s">
        <v>1085</v>
      </c>
      <c r="C142" s="267" t="s">
        <v>633</v>
      </c>
      <c r="D142" s="267" t="s">
        <v>1916</v>
      </c>
      <c r="E142" s="316" t="s">
        <v>1943</v>
      </c>
      <c r="F142" s="266">
        <v>45534</v>
      </c>
      <c r="G142" s="267">
        <v>1</v>
      </c>
      <c r="H142" s="83">
        <v>390</v>
      </c>
      <c r="I142" s="83">
        <f t="shared" si="4"/>
        <v>390</v>
      </c>
    </row>
    <row r="143" spans="1:9" x14ac:dyDescent="0.3">
      <c r="A143" s="17" t="s">
        <v>1092</v>
      </c>
      <c r="B143" s="267" t="s">
        <v>1085</v>
      </c>
      <c r="C143" s="267" t="s">
        <v>654</v>
      </c>
      <c r="D143" s="267" t="s">
        <v>1917</v>
      </c>
      <c r="E143" s="316" t="s">
        <v>1943</v>
      </c>
      <c r="F143" s="266">
        <v>45534</v>
      </c>
      <c r="G143" s="267">
        <v>1</v>
      </c>
      <c r="H143" s="83">
        <v>30</v>
      </c>
      <c r="I143" s="83">
        <f t="shared" si="4"/>
        <v>30</v>
      </c>
    </row>
    <row r="144" spans="1:9" x14ac:dyDescent="0.3">
      <c r="A144" s="17" t="s">
        <v>1092</v>
      </c>
      <c r="B144" s="267" t="s">
        <v>918</v>
      </c>
      <c r="C144" s="267" t="s">
        <v>918</v>
      </c>
      <c r="D144" s="267" t="s">
        <v>1918</v>
      </c>
      <c r="E144" s="316" t="s">
        <v>1943</v>
      </c>
      <c r="F144" s="266">
        <v>45534</v>
      </c>
      <c r="G144" s="267">
        <v>1</v>
      </c>
      <c r="H144" s="83">
        <v>552</v>
      </c>
      <c r="I144" s="83">
        <f t="shared" si="4"/>
        <v>552</v>
      </c>
    </row>
    <row r="145" spans="1:9" x14ac:dyDescent="0.3">
      <c r="A145" s="17" t="s">
        <v>1092</v>
      </c>
      <c r="B145" s="267" t="s">
        <v>1083</v>
      </c>
      <c r="C145" s="267" t="s">
        <v>654</v>
      </c>
      <c r="D145" s="267" t="s">
        <v>1919</v>
      </c>
      <c r="E145" s="316" t="s">
        <v>1943</v>
      </c>
      <c r="F145" s="266">
        <v>45534</v>
      </c>
      <c r="G145" s="267">
        <v>1</v>
      </c>
      <c r="H145" s="83">
        <v>39.96</v>
      </c>
      <c r="I145" s="83">
        <f t="shared" si="4"/>
        <v>39.96</v>
      </c>
    </row>
    <row r="146" spans="1:9" x14ac:dyDescent="0.3">
      <c r="A146" s="17" t="s">
        <v>1092</v>
      </c>
      <c r="B146" s="267" t="s">
        <v>668</v>
      </c>
      <c r="C146" s="267" t="s">
        <v>633</v>
      </c>
      <c r="D146" s="267" t="s">
        <v>1920</v>
      </c>
      <c r="E146" s="316" t="s">
        <v>1943</v>
      </c>
      <c r="F146" s="266">
        <v>45534</v>
      </c>
      <c r="G146" s="267">
        <v>1</v>
      </c>
      <c r="H146" s="83">
        <v>220</v>
      </c>
      <c r="I146" s="83">
        <f t="shared" si="4"/>
        <v>220</v>
      </c>
    </row>
    <row r="147" spans="1:9" x14ac:dyDescent="0.3">
      <c r="A147" s="17" t="s">
        <v>1092</v>
      </c>
      <c r="B147" s="267" t="s">
        <v>1085</v>
      </c>
      <c r="C147" s="267" t="s">
        <v>436</v>
      </c>
      <c r="D147" s="267" t="s">
        <v>1921</v>
      </c>
      <c r="E147" s="316" t="s">
        <v>1943</v>
      </c>
      <c r="F147" s="266">
        <v>45534</v>
      </c>
      <c r="G147" s="267">
        <v>1</v>
      </c>
      <c r="H147" s="83">
        <v>10</v>
      </c>
      <c r="I147" s="83">
        <f t="shared" si="4"/>
        <v>10</v>
      </c>
    </row>
    <row r="148" spans="1:9" x14ac:dyDescent="0.3">
      <c r="A148" s="17" t="s">
        <v>1092</v>
      </c>
      <c r="B148" s="267" t="s">
        <v>436</v>
      </c>
      <c r="C148" s="267" t="s">
        <v>436</v>
      </c>
      <c r="D148" s="267" t="s">
        <v>1922</v>
      </c>
      <c r="E148" s="316" t="s">
        <v>1943</v>
      </c>
      <c r="F148" s="266">
        <v>45534</v>
      </c>
      <c r="G148" s="267">
        <v>1</v>
      </c>
      <c r="H148" s="83">
        <v>208</v>
      </c>
      <c r="I148" s="83">
        <f t="shared" si="4"/>
        <v>208</v>
      </c>
    </row>
    <row r="149" spans="1:9" x14ac:dyDescent="0.3">
      <c r="A149" s="17" t="s">
        <v>1092</v>
      </c>
      <c r="B149" s="267" t="s">
        <v>1085</v>
      </c>
      <c r="C149" s="267" t="s">
        <v>918</v>
      </c>
      <c r="D149" s="267" t="s">
        <v>1923</v>
      </c>
      <c r="E149" s="316" t="s">
        <v>1943</v>
      </c>
      <c r="F149" s="266">
        <v>45534</v>
      </c>
      <c r="G149" s="267">
        <v>1</v>
      </c>
      <c r="H149" s="83">
        <v>550</v>
      </c>
      <c r="I149" s="83">
        <f t="shared" si="4"/>
        <v>550</v>
      </c>
    </row>
    <row r="150" spans="1:9" x14ac:dyDescent="0.3">
      <c r="A150" s="17" t="s">
        <v>1092</v>
      </c>
      <c r="B150" s="267" t="s">
        <v>633</v>
      </c>
      <c r="C150" s="267" t="s">
        <v>918</v>
      </c>
      <c r="D150" s="267" t="s">
        <v>1924</v>
      </c>
      <c r="E150" s="316" t="s">
        <v>1943</v>
      </c>
      <c r="F150" s="266">
        <v>45534</v>
      </c>
      <c r="G150" s="267">
        <v>1</v>
      </c>
      <c r="H150" s="83">
        <v>390</v>
      </c>
      <c r="I150" s="83">
        <f t="shared" si="4"/>
        <v>390</v>
      </c>
    </row>
    <row r="151" spans="1:9" x14ac:dyDescent="0.3">
      <c r="A151" s="17" t="s">
        <v>1092</v>
      </c>
      <c r="B151" s="267" t="s">
        <v>1085</v>
      </c>
      <c r="C151" s="267" t="s">
        <v>918</v>
      </c>
      <c r="D151" s="267" t="s">
        <v>1925</v>
      </c>
      <c r="E151" s="316" t="s">
        <v>1943</v>
      </c>
      <c r="F151" s="266">
        <v>45534</v>
      </c>
      <c r="G151" s="267">
        <v>1</v>
      </c>
      <c r="H151" s="83">
        <v>500</v>
      </c>
      <c r="I151" s="83">
        <f t="shared" si="4"/>
        <v>500</v>
      </c>
    </row>
    <row r="152" spans="1:9" x14ac:dyDescent="0.3">
      <c r="A152" s="17" t="s">
        <v>1092</v>
      </c>
      <c r="B152" s="267" t="s">
        <v>1085</v>
      </c>
      <c r="C152" s="267" t="s">
        <v>633</v>
      </c>
      <c r="D152" s="267" t="s">
        <v>1926</v>
      </c>
      <c r="E152" s="316" t="s">
        <v>1943</v>
      </c>
      <c r="F152" s="266">
        <v>45534</v>
      </c>
      <c r="G152" s="267">
        <v>1</v>
      </c>
      <c r="H152" s="83">
        <v>220</v>
      </c>
      <c r="I152" s="83">
        <f t="shared" si="4"/>
        <v>220</v>
      </c>
    </row>
    <row r="153" spans="1:9" x14ac:dyDescent="0.3">
      <c r="A153" s="17" t="s">
        <v>1092</v>
      </c>
      <c r="B153" s="267" t="s">
        <v>1597</v>
      </c>
      <c r="C153" s="267" t="s">
        <v>654</v>
      </c>
      <c r="D153" s="267" t="s">
        <v>1927</v>
      </c>
      <c r="E153" s="316" t="s">
        <v>1943</v>
      </c>
      <c r="F153" s="266">
        <v>45534</v>
      </c>
      <c r="G153" s="267">
        <v>1</v>
      </c>
      <c r="H153" s="83">
        <v>85.7</v>
      </c>
      <c r="I153" s="83">
        <f t="shared" si="4"/>
        <v>85.7</v>
      </c>
    </row>
    <row r="154" spans="1:9" x14ac:dyDescent="0.3">
      <c r="A154" s="17" t="s">
        <v>1092</v>
      </c>
      <c r="B154" s="267" t="s">
        <v>1085</v>
      </c>
      <c r="C154" s="267" t="s">
        <v>633</v>
      </c>
      <c r="D154" s="267" t="s">
        <v>1928</v>
      </c>
      <c r="E154" s="316" t="s">
        <v>1943</v>
      </c>
      <c r="F154" s="266">
        <v>45534</v>
      </c>
      <c r="G154" s="267">
        <v>1</v>
      </c>
      <c r="H154" s="83">
        <v>236.46</v>
      </c>
      <c r="I154" s="83">
        <f t="shared" si="4"/>
        <v>236.46</v>
      </c>
    </row>
    <row r="155" spans="1:9" x14ac:dyDescent="0.3">
      <c r="A155" s="17" t="s">
        <v>1484</v>
      </c>
      <c r="B155" s="267" t="s">
        <v>1280</v>
      </c>
      <c r="C155" s="267" t="s">
        <v>1496</v>
      </c>
      <c r="D155" s="267" t="s">
        <v>1804</v>
      </c>
      <c r="E155" s="271" t="s">
        <v>1942</v>
      </c>
      <c r="F155" s="266">
        <v>45534</v>
      </c>
      <c r="G155" s="267">
        <v>1</v>
      </c>
      <c r="H155" s="83">
        <v>50000</v>
      </c>
      <c r="I155" s="83">
        <f t="shared" si="4"/>
        <v>50000</v>
      </c>
    </row>
    <row r="156" spans="1:9" x14ac:dyDescent="0.3">
      <c r="A156" s="17" t="s">
        <v>1302</v>
      </c>
      <c r="B156" s="267" t="s">
        <v>898</v>
      </c>
      <c r="C156" s="267" t="s">
        <v>1280</v>
      </c>
      <c r="D156" s="267" t="s">
        <v>1488</v>
      </c>
      <c r="E156" s="271" t="s">
        <v>1941</v>
      </c>
      <c r="F156" s="266">
        <v>45534</v>
      </c>
      <c r="G156" s="267">
        <v>1</v>
      </c>
      <c r="H156" s="83">
        <v>25000</v>
      </c>
      <c r="I156" s="83">
        <f t="shared" si="4"/>
        <v>25000</v>
      </c>
    </row>
    <row r="157" spans="1:9" x14ac:dyDescent="0.3">
      <c r="A157" s="17" t="s">
        <v>1484</v>
      </c>
      <c r="B157" s="267" t="s">
        <v>898</v>
      </c>
      <c r="C157" s="267" t="s">
        <v>633</v>
      </c>
      <c r="D157" s="267" t="s">
        <v>1930</v>
      </c>
      <c r="E157" s="271" t="s">
        <v>1932</v>
      </c>
      <c r="F157" s="266">
        <v>45534</v>
      </c>
      <c r="G157" s="267">
        <v>1</v>
      </c>
      <c r="H157" s="83">
        <v>352.11</v>
      </c>
      <c r="I157" s="83">
        <f t="shared" si="4"/>
        <v>352.11</v>
      </c>
    </row>
    <row r="158" spans="1:9" x14ac:dyDescent="0.3">
      <c r="A158" s="17" t="s">
        <v>1484</v>
      </c>
      <c r="B158" s="267" t="s">
        <v>898</v>
      </c>
      <c r="C158" s="267" t="s">
        <v>633</v>
      </c>
      <c r="D158" s="267" t="s">
        <v>1929</v>
      </c>
      <c r="E158" s="271" t="s">
        <v>1931</v>
      </c>
      <c r="F158" s="266">
        <v>45534</v>
      </c>
      <c r="G158" s="267">
        <v>1</v>
      </c>
      <c r="H158" s="83">
        <v>312.68</v>
      </c>
      <c r="I158" s="83">
        <f t="shared" si="4"/>
        <v>312.68</v>
      </c>
    </row>
    <row r="159" spans="1:9" x14ac:dyDescent="0.3">
      <c r="A159" s="17" t="s">
        <v>1090</v>
      </c>
      <c r="B159" s="267" t="s">
        <v>1299</v>
      </c>
      <c r="C159" s="267" t="s">
        <v>1299</v>
      </c>
      <c r="D159" s="267" t="s">
        <v>1645</v>
      </c>
      <c r="E159" s="271">
        <v>3212619580</v>
      </c>
      <c r="F159" s="266">
        <v>45534</v>
      </c>
      <c r="G159" s="267">
        <v>1</v>
      </c>
      <c r="H159" s="83">
        <v>4000</v>
      </c>
      <c r="I159" s="83">
        <f t="shared" si="4"/>
        <v>4000</v>
      </c>
    </row>
    <row r="160" spans="1:9" x14ac:dyDescent="0.3">
      <c r="A160" s="17" t="s">
        <v>1484</v>
      </c>
      <c r="B160" s="267" t="s">
        <v>1280</v>
      </c>
      <c r="C160" s="267" t="s">
        <v>1280</v>
      </c>
      <c r="D160" s="267" t="s">
        <v>1934</v>
      </c>
      <c r="E160" s="271" t="s">
        <v>1940</v>
      </c>
      <c r="F160" s="266">
        <v>45534</v>
      </c>
      <c r="G160" s="267">
        <v>1</v>
      </c>
      <c r="H160" s="83">
        <v>25000</v>
      </c>
      <c r="I160" s="83">
        <f t="shared" si="4"/>
        <v>25000</v>
      </c>
    </row>
    <row r="161" spans="1:9" x14ac:dyDescent="0.3">
      <c r="A161" s="17" t="s">
        <v>1091</v>
      </c>
      <c r="B161" s="267" t="s">
        <v>1935</v>
      </c>
      <c r="C161" s="267" t="s">
        <v>1280</v>
      </c>
      <c r="D161" s="267" t="s">
        <v>1936</v>
      </c>
      <c r="E161" s="271" t="s">
        <v>1939</v>
      </c>
      <c r="F161" s="266">
        <v>45534</v>
      </c>
      <c r="G161" s="267">
        <v>1</v>
      </c>
      <c r="H161" s="83">
        <v>21490</v>
      </c>
      <c r="I161" s="83">
        <f t="shared" si="4"/>
        <v>21490</v>
      </c>
    </row>
    <row r="162" spans="1:9" x14ac:dyDescent="0.3">
      <c r="A162" s="17" t="s">
        <v>1090</v>
      </c>
      <c r="B162" s="267" t="s">
        <v>1938</v>
      </c>
      <c r="C162" s="267" t="s">
        <v>37</v>
      </c>
      <c r="D162" s="267" t="s">
        <v>1937</v>
      </c>
      <c r="E162" s="271"/>
      <c r="F162" s="266">
        <v>45535</v>
      </c>
      <c r="G162" s="267">
        <v>2</v>
      </c>
      <c r="H162" s="83">
        <v>5</v>
      </c>
      <c r="I162" s="83">
        <f t="shared" ref="I162" si="5">H162*G162</f>
        <v>10</v>
      </c>
    </row>
    <row r="163" spans="1:9" x14ac:dyDescent="0.3">
      <c r="F163" s="76"/>
    </row>
    <row r="164" spans="1:9" x14ac:dyDescent="0.3">
      <c r="F164" s="76"/>
    </row>
  </sheetData>
  <autoFilter ref="A2:I162" xr:uid="{34E374A9-7D10-4B9D-BFC6-BAFD0A24B65C}"/>
  <hyperlinks>
    <hyperlink ref="E1" r:id="rId1" xr:uid="{6E1A52CB-F363-4549-B782-4A1B35A4C4EB}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ECD77-F427-4909-9EAC-A8AF5DD0CCD5}">
  <dimension ref="A1:U168"/>
  <sheetViews>
    <sheetView topLeftCell="A2" zoomScale="90" zoomScaleNormal="90" workbookViewId="0">
      <selection activeCell="C35" activeCellId="1" sqref="H14 C35"/>
    </sheetView>
  </sheetViews>
  <sheetFormatPr defaultRowHeight="14.4" x14ac:dyDescent="0.3"/>
  <cols>
    <col min="1" max="1" width="13.6640625" style="4" bestFit="1" customWidth="1"/>
    <col min="2" max="2" width="34.21875" style="4" bestFit="1" customWidth="1"/>
    <col min="3" max="3" width="26.44140625" style="4" bestFit="1" customWidth="1"/>
    <col min="4" max="4" width="69.77734375" style="4" customWidth="1"/>
    <col min="5" max="5" width="39.77734375" style="4" customWidth="1"/>
    <col min="6" max="6" width="13.77734375" style="4" customWidth="1"/>
    <col min="7" max="7" width="10.5546875" style="4" customWidth="1"/>
    <col min="8" max="8" width="15" customWidth="1"/>
    <col min="9" max="9" width="15" bestFit="1" customWidth="1"/>
    <col min="10" max="10" width="19.21875" style="513" customWidth="1"/>
    <col min="11" max="11" width="19.21875" style="218" customWidth="1"/>
    <col min="12" max="12" width="23.33203125" bestFit="1" customWidth="1"/>
    <col min="13" max="13" width="20.77734375" customWidth="1"/>
    <col min="15" max="15" width="15" bestFit="1" customWidth="1"/>
    <col min="16" max="16" width="11.21875" bestFit="1" customWidth="1"/>
    <col min="17" max="17" width="11.109375" bestFit="1" customWidth="1"/>
  </cols>
  <sheetData>
    <row r="1" spans="1:21" ht="18" x14ac:dyDescent="0.3">
      <c r="E1" s="312" t="s">
        <v>940</v>
      </c>
      <c r="I1" s="2"/>
      <c r="J1" s="513" t="e">
        <f>J71+J77+J80+J109+'Detalhamento de Gastos OUT'!J29+'Detalhamento de Gastos OUT'!J33+'Detalhamento de Gastos OUT'!J34+'Detalhamento de Gastos OUT'!J39+'Detalhamento de Gastos OUT'!J62+'Detalhamento de Gastos NOV'!J51+'Detalhamento de Gastos NOV'!J62+'Detalhamento de Gastos NOV'!J107+'Detalhamento de Gastos NOV'!J146+'Detalhamento de Gastos DEZ 24'!J35</f>
        <v>#VALUE!</v>
      </c>
      <c r="L1" s="344" t="s">
        <v>1176</v>
      </c>
      <c r="M1" s="83">
        <v>7000</v>
      </c>
      <c r="O1" s="6" t="s">
        <v>1975</v>
      </c>
      <c r="P1" s="6" t="s">
        <v>1462</v>
      </c>
      <c r="Q1" s="6" t="s">
        <v>1463</v>
      </c>
    </row>
    <row r="2" spans="1:21" ht="21" x14ac:dyDescent="0.3">
      <c r="A2" s="79" t="s">
        <v>1300</v>
      </c>
      <c r="B2" s="79" t="s">
        <v>636</v>
      </c>
      <c r="C2" s="79" t="s">
        <v>660</v>
      </c>
      <c r="D2" s="79" t="s">
        <v>542</v>
      </c>
      <c r="E2" s="79" t="s">
        <v>919</v>
      </c>
      <c r="F2" s="79" t="s">
        <v>634</v>
      </c>
      <c r="G2" s="79" t="s">
        <v>635</v>
      </c>
      <c r="H2" s="79" t="s">
        <v>42</v>
      </c>
      <c r="I2" s="79" t="s">
        <v>31</v>
      </c>
      <c r="L2" s="273" t="s">
        <v>581</v>
      </c>
      <c r="M2" s="83">
        <f>SUM(M6:M28)</f>
        <v>671285.98</v>
      </c>
      <c r="O2" s="424" t="s">
        <v>1973</v>
      </c>
      <c r="P2" s="74"/>
      <c r="Q2" s="74">
        <v>500</v>
      </c>
    </row>
    <row r="3" spans="1:21" x14ac:dyDescent="0.3">
      <c r="A3" s="17" t="s">
        <v>1090</v>
      </c>
      <c r="B3" s="267" t="s">
        <v>650</v>
      </c>
      <c r="C3" s="267" t="s">
        <v>650</v>
      </c>
      <c r="D3" s="267" t="s">
        <v>2142</v>
      </c>
      <c r="E3" s="271" t="s">
        <v>2143</v>
      </c>
      <c r="F3" s="266">
        <v>45547</v>
      </c>
      <c r="G3" s="267">
        <v>1</v>
      </c>
      <c r="H3" s="83">
        <v>382.91</v>
      </c>
      <c r="I3" s="83">
        <f t="shared" ref="I3:I18" si="0">H3*G3</f>
        <v>382.91</v>
      </c>
      <c r="J3" s="218" t="str">
        <f t="shared" ref="J3:J15" si="1">VLOOKUP(C3,L:N,3,0)</f>
        <v>ok</v>
      </c>
      <c r="O3" s="424" t="s">
        <v>1974</v>
      </c>
      <c r="P3" s="74"/>
      <c r="Q3" s="74">
        <v>500</v>
      </c>
    </row>
    <row r="4" spans="1:21" ht="18.600000000000001" customHeight="1" x14ac:dyDescent="0.3">
      <c r="A4" s="17" t="s">
        <v>1091</v>
      </c>
      <c r="B4" s="267" t="s">
        <v>1021</v>
      </c>
      <c r="C4" s="267" t="s">
        <v>918</v>
      </c>
      <c r="D4" s="267" t="s">
        <v>1944</v>
      </c>
      <c r="E4" s="316" t="s">
        <v>1966</v>
      </c>
      <c r="F4" s="266">
        <v>45537</v>
      </c>
      <c r="G4" s="267">
        <v>1</v>
      </c>
      <c r="H4" s="83">
        <v>184</v>
      </c>
      <c r="I4" s="83">
        <f t="shared" si="0"/>
        <v>184</v>
      </c>
      <c r="J4" s="218" t="str">
        <f t="shared" si="1"/>
        <v>ok</v>
      </c>
      <c r="O4" s="437"/>
    </row>
    <row r="5" spans="1:21" ht="19.2" customHeight="1" x14ac:dyDescent="0.4">
      <c r="A5" s="17" t="s">
        <v>1091</v>
      </c>
      <c r="B5" s="267" t="s">
        <v>1950</v>
      </c>
      <c r="C5" s="267" t="s">
        <v>918</v>
      </c>
      <c r="D5" s="267" t="s">
        <v>1945</v>
      </c>
      <c r="E5" s="316" t="s">
        <v>1967</v>
      </c>
      <c r="F5" s="266">
        <v>45537</v>
      </c>
      <c r="G5" s="267">
        <v>1</v>
      </c>
      <c r="H5" s="83">
        <v>500</v>
      </c>
      <c r="I5" s="83">
        <f t="shared" si="0"/>
        <v>500</v>
      </c>
      <c r="J5" s="218" t="str">
        <f t="shared" si="1"/>
        <v>ok</v>
      </c>
      <c r="L5" s="272" t="s">
        <v>662</v>
      </c>
      <c r="M5" s="272" t="s">
        <v>42</v>
      </c>
      <c r="U5" s="277">
        <v>45544</v>
      </c>
    </row>
    <row r="6" spans="1:21" ht="18.600000000000001" customHeight="1" x14ac:dyDescent="0.3">
      <c r="A6" s="17" t="s">
        <v>1091</v>
      </c>
      <c r="B6" s="267" t="s">
        <v>1690</v>
      </c>
      <c r="C6" s="267" t="s">
        <v>633</v>
      </c>
      <c r="D6" s="267" t="s">
        <v>1946</v>
      </c>
      <c r="E6" s="316" t="s">
        <v>1968</v>
      </c>
      <c r="F6" s="266">
        <v>45537</v>
      </c>
      <c r="G6" s="267">
        <v>1</v>
      </c>
      <c r="H6" s="83">
        <v>68</v>
      </c>
      <c r="I6" s="83">
        <f t="shared" si="0"/>
        <v>68</v>
      </c>
      <c r="J6" s="218" t="str">
        <f t="shared" si="1"/>
        <v>ok</v>
      </c>
      <c r="L6" s="271" t="s">
        <v>654</v>
      </c>
      <c r="M6" s="274">
        <f t="shared" ref="M6:M27" si="2">SUMIF(C:C,L6,I:I)</f>
        <v>22699.39</v>
      </c>
      <c r="N6" t="s">
        <v>2211</v>
      </c>
    </row>
    <row r="7" spans="1:21" ht="18.600000000000001" customHeight="1" x14ac:dyDescent="0.3">
      <c r="A7" s="17" t="s">
        <v>1091</v>
      </c>
      <c r="B7" s="267" t="s">
        <v>456</v>
      </c>
      <c r="C7" s="267" t="s">
        <v>456</v>
      </c>
      <c r="D7" s="267" t="s">
        <v>1949</v>
      </c>
      <c r="E7" s="316" t="s">
        <v>1969</v>
      </c>
      <c r="F7" s="266">
        <v>45537</v>
      </c>
      <c r="G7" s="267">
        <v>1</v>
      </c>
      <c r="H7" s="83">
        <v>2500</v>
      </c>
      <c r="I7" s="83">
        <f t="shared" si="0"/>
        <v>2500</v>
      </c>
      <c r="J7" s="218" t="str">
        <f t="shared" si="1"/>
        <v>ok</v>
      </c>
      <c r="L7" s="271" t="s">
        <v>650</v>
      </c>
      <c r="M7" s="274">
        <f t="shared" si="2"/>
        <v>1485.65</v>
      </c>
      <c r="N7" t="s">
        <v>2211</v>
      </c>
      <c r="O7" s="5"/>
    </row>
    <row r="8" spans="1:21" ht="18.600000000000001" customHeight="1" x14ac:dyDescent="0.3">
      <c r="A8" s="17" t="s">
        <v>1091</v>
      </c>
      <c r="B8" s="267" t="s">
        <v>918</v>
      </c>
      <c r="C8" s="267" t="s">
        <v>918</v>
      </c>
      <c r="D8" s="267" t="s">
        <v>1947</v>
      </c>
      <c r="E8" s="316" t="s">
        <v>1970</v>
      </c>
      <c r="F8" s="266">
        <v>45537</v>
      </c>
      <c r="G8" s="267">
        <v>1</v>
      </c>
      <c r="H8" s="83">
        <v>3500</v>
      </c>
      <c r="I8" s="83">
        <f t="shared" si="0"/>
        <v>3500</v>
      </c>
      <c r="J8" s="218" t="str">
        <f t="shared" si="1"/>
        <v>ok</v>
      </c>
      <c r="L8" s="271" t="s">
        <v>456</v>
      </c>
      <c r="M8" s="274">
        <f t="shared" si="2"/>
        <v>30892.1</v>
      </c>
      <c r="N8" t="s">
        <v>2211</v>
      </c>
      <c r="O8" s="2"/>
    </row>
    <row r="9" spans="1:21" ht="18.600000000000001" customHeight="1" x14ac:dyDescent="0.3">
      <c r="A9" s="17" t="s">
        <v>1091</v>
      </c>
      <c r="B9" s="267" t="s">
        <v>1021</v>
      </c>
      <c r="C9" s="267" t="s">
        <v>918</v>
      </c>
      <c r="D9" s="267" t="s">
        <v>1948</v>
      </c>
      <c r="E9" s="316" t="s">
        <v>1971</v>
      </c>
      <c r="F9" s="266">
        <v>45537</v>
      </c>
      <c r="G9" s="267">
        <v>1</v>
      </c>
      <c r="H9" s="83">
        <v>1720</v>
      </c>
      <c r="I9" s="83">
        <f t="shared" si="0"/>
        <v>1720</v>
      </c>
      <c r="J9" s="218" t="str">
        <f t="shared" si="1"/>
        <v>ok</v>
      </c>
      <c r="L9" s="271" t="s">
        <v>987</v>
      </c>
      <c r="M9" s="274">
        <f t="shared" si="2"/>
        <v>0</v>
      </c>
      <c r="N9" t="s">
        <v>2211</v>
      </c>
    </row>
    <row r="10" spans="1:21" ht="18.600000000000001" customHeight="1" x14ac:dyDescent="0.3">
      <c r="A10" s="17" t="s">
        <v>1091</v>
      </c>
      <c r="B10" s="327" t="s">
        <v>456</v>
      </c>
      <c r="C10" s="327" t="s">
        <v>456</v>
      </c>
      <c r="D10" s="267" t="s">
        <v>1168</v>
      </c>
      <c r="E10" s="271" t="s">
        <v>1965</v>
      </c>
      <c r="F10" s="266">
        <v>45537</v>
      </c>
      <c r="G10" s="267">
        <v>1</v>
      </c>
      <c r="H10" s="83">
        <v>10000</v>
      </c>
      <c r="I10" s="83">
        <f t="shared" si="0"/>
        <v>10000</v>
      </c>
      <c r="J10" s="218" t="str">
        <f t="shared" si="1"/>
        <v>ok</v>
      </c>
      <c r="L10" s="271" t="s">
        <v>436</v>
      </c>
      <c r="M10" s="274">
        <f t="shared" si="2"/>
        <v>12071.089999999998</v>
      </c>
      <c r="N10" t="s">
        <v>2211</v>
      </c>
    </row>
    <row r="11" spans="1:21" ht="18.600000000000001" customHeight="1" x14ac:dyDescent="0.3">
      <c r="A11" s="17" t="s">
        <v>1091</v>
      </c>
      <c r="B11" s="327" t="s">
        <v>1954</v>
      </c>
      <c r="C11" s="327" t="s">
        <v>1037</v>
      </c>
      <c r="D11" s="267" t="s">
        <v>1955</v>
      </c>
      <c r="E11" s="271" t="s">
        <v>1964</v>
      </c>
      <c r="F11" s="266">
        <v>45538</v>
      </c>
      <c r="G11" s="267">
        <v>200</v>
      </c>
      <c r="H11" s="83">
        <v>51.25</v>
      </c>
      <c r="I11" s="83">
        <f t="shared" si="0"/>
        <v>10250</v>
      </c>
      <c r="J11" s="218" t="str">
        <f t="shared" si="1"/>
        <v>ok</v>
      </c>
      <c r="L11" s="271" t="s">
        <v>1496</v>
      </c>
      <c r="M11" s="274">
        <f t="shared" si="2"/>
        <v>200000</v>
      </c>
      <c r="N11" t="s">
        <v>2211</v>
      </c>
    </row>
    <row r="12" spans="1:21" ht="18.600000000000001" customHeight="1" x14ac:dyDescent="0.3">
      <c r="A12" s="17" t="s">
        <v>1302</v>
      </c>
      <c r="B12" s="267" t="s">
        <v>1958</v>
      </c>
      <c r="C12" s="267" t="s">
        <v>990</v>
      </c>
      <c r="D12" s="267" t="s">
        <v>1959</v>
      </c>
      <c r="E12" s="271" t="s">
        <v>1963</v>
      </c>
      <c r="F12" s="266">
        <v>45538</v>
      </c>
      <c r="G12" s="267">
        <v>1</v>
      </c>
      <c r="H12" s="83">
        <v>30</v>
      </c>
      <c r="I12" s="83">
        <f t="shared" si="0"/>
        <v>30</v>
      </c>
      <c r="J12" s="218" t="str">
        <f t="shared" si="1"/>
        <v>ok</v>
      </c>
      <c r="L12" s="87" t="s">
        <v>633</v>
      </c>
      <c r="M12" s="274">
        <f t="shared" si="2"/>
        <v>51497.509999999995</v>
      </c>
      <c r="N12" t="s">
        <v>2211</v>
      </c>
    </row>
    <row r="13" spans="1:21" ht="18.600000000000001" customHeight="1" x14ac:dyDescent="0.3">
      <c r="A13" s="17" t="s">
        <v>1090</v>
      </c>
      <c r="B13" s="267" t="s">
        <v>436</v>
      </c>
      <c r="C13" s="267" t="s">
        <v>436</v>
      </c>
      <c r="D13" s="267" t="s">
        <v>1051</v>
      </c>
      <c r="E13" s="271" t="s">
        <v>1962</v>
      </c>
      <c r="F13" s="266">
        <v>45538</v>
      </c>
      <c r="G13" s="267">
        <v>1</v>
      </c>
      <c r="H13" s="83">
        <v>81</v>
      </c>
      <c r="I13" s="83">
        <f t="shared" si="0"/>
        <v>81</v>
      </c>
      <c r="J13" s="218" t="str">
        <f t="shared" si="1"/>
        <v>ok</v>
      </c>
      <c r="L13" s="271" t="s">
        <v>41</v>
      </c>
      <c r="M13" s="274">
        <f t="shared" si="2"/>
        <v>0</v>
      </c>
      <c r="N13" t="s">
        <v>2211</v>
      </c>
    </row>
    <row r="14" spans="1:21" x14ac:dyDescent="0.3">
      <c r="A14" s="17" t="s">
        <v>1090</v>
      </c>
      <c r="B14" s="267" t="s">
        <v>1056</v>
      </c>
      <c r="C14" s="267" t="s">
        <v>3031</v>
      </c>
      <c r="D14" s="267" t="s">
        <v>1960</v>
      </c>
      <c r="E14" s="271" t="s">
        <v>1961</v>
      </c>
      <c r="F14" s="266">
        <v>45538</v>
      </c>
      <c r="G14" s="267">
        <v>1</v>
      </c>
      <c r="H14" s="83">
        <v>570.36</v>
      </c>
      <c r="I14" s="83">
        <f t="shared" si="0"/>
        <v>570.36</v>
      </c>
      <c r="J14" s="218">
        <f t="shared" si="1"/>
        <v>0</v>
      </c>
      <c r="L14" s="271" t="s">
        <v>1541</v>
      </c>
      <c r="M14" s="274">
        <f t="shared" si="2"/>
        <v>3000</v>
      </c>
      <c r="N14" t="s">
        <v>2211</v>
      </c>
    </row>
    <row r="15" spans="1:21" ht="18.600000000000001" customHeight="1" x14ac:dyDescent="0.3">
      <c r="A15" s="17" t="s">
        <v>1090</v>
      </c>
      <c r="B15" s="267" t="s">
        <v>1972</v>
      </c>
      <c r="C15" s="327" t="s">
        <v>1299</v>
      </c>
      <c r="D15" s="267" t="s">
        <v>1299</v>
      </c>
      <c r="E15" s="271">
        <v>3250049412</v>
      </c>
      <c r="F15" s="266">
        <v>45538</v>
      </c>
      <c r="G15" s="267">
        <v>1</v>
      </c>
      <c r="H15" s="83">
        <v>1000</v>
      </c>
      <c r="I15" s="83">
        <f t="shared" si="0"/>
        <v>1000</v>
      </c>
      <c r="J15" s="218" t="str">
        <f t="shared" si="1"/>
        <v>ok</v>
      </c>
      <c r="L15" s="271" t="s">
        <v>989</v>
      </c>
      <c r="M15" s="274">
        <f t="shared" si="2"/>
        <v>91578.99</v>
      </c>
      <c r="N15" t="s">
        <v>2211</v>
      </c>
    </row>
    <row r="16" spans="1:21" ht="18.600000000000001" customHeight="1" x14ac:dyDescent="0.3">
      <c r="A16" s="17" t="s">
        <v>1090</v>
      </c>
      <c r="B16" s="267" t="s">
        <v>1976</v>
      </c>
      <c r="C16" s="267" t="s">
        <v>1976</v>
      </c>
      <c r="D16" s="267" t="s">
        <v>1977</v>
      </c>
      <c r="E16" s="271" t="s">
        <v>1979</v>
      </c>
      <c r="F16" s="266">
        <v>45538</v>
      </c>
      <c r="G16" s="267">
        <v>1</v>
      </c>
      <c r="H16" s="83">
        <v>1000</v>
      </c>
      <c r="I16" s="83">
        <f t="shared" si="0"/>
        <v>1000</v>
      </c>
      <c r="J16" s="218">
        <v>0</v>
      </c>
      <c r="L16" s="271" t="s">
        <v>985</v>
      </c>
      <c r="M16" s="274">
        <f t="shared" si="2"/>
        <v>53000</v>
      </c>
      <c r="N16" t="s">
        <v>2211</v>
      </c>
    </row>
    <row r="17" spans="1:14" ht="18.600000000000001" customHeight="1" x14ac:dyDescent="0.3">
      <c r="A17" s="17" t="s">
        <v>1090</v>
      </c>
      <c r="B17" s="267" t="s">
        <v>1976</v>
      </c>
      <c r="C17" s="267" t="s">
        <v>1976</v>
      </c>
      <c r="D17" s="267" t="s">
        <v>1978</v>
      </c>
      <c r="E17" s="271" t="s">
        <v>1980</v>
      </c>
      <c r="F17" s="266">
        <v>45538</v>
      </c>
      <c r="G17" s="267">
        <v>1</v>
      </c>
      <c r="H17" s="83">
        <v>1000</v>
      </c>
      <c r="I17" s="83">
        <f t="shared" si="0"/>
        <v>1000</v>
      </c>
      <c r="J17" s="218">
        <v>0</v>
      </c>
      <c r="L17" s="271" t="s">
        <v>986</v>
      </c>
      <c r="M17" s="274">
        <f t="shared" si="2"/>
        <v>0</v>
      </c>
      <c r="N17" t="s">
        <v>2211</v>
      </c>
    </row>
    <row r="18" spans="1:14" ht="18.600000000000001" customHeight="1" x14ac:dyDescent="0.3">
      <c r="A18" s="17" t="s">
        <v>1091</v>
      </c>
      <c r="B18" s="267" t="s">
        <v>691</v>
      </c>
      <c r="C18" s="267" t="s">
        <v>989</v>
      </c>
      <c r="D18" s="267" t="s">
        <v>1648</v>
      </c>
      <c r="E18" s="271" t="s">
        <v>1981</v>
      </c>
      <c r="F18" s="266">
        <v>45538</v>
      </c>
      <c r="G18" s="267">
        <v>1</v>
      </c>
      <c r="H18" s="83">
        <v>1000</v>
      </c>
      <c r="I18" s="83">
        <f t="shared" si="0"/>
        <v>1000</v>
      </c>
      <c r="J18" s="218" t="str">
        <f t="shared" ref="J18:J20" si="3">VLOOKUP(C18,L:N,3,0)</f>
        <v>ok</v>
      </c>
      <c r="L18" s="271" t="s">
        <v>990</v>
      </c>
      <c r="M18" s="274">
        <f t="shared" si="2"/>
        <v>780</v>
      </c>
      <c r="N18" t="s">
        <v>2211</v>
      </c>
    </row>
    <row r="19" spans="1:14" ht="18.600000000000001" customHeight="1" x14ac:dyDescent="0.3">
      <c r="A19" s="17" t="s">
        <v>1484</v>
      </c>
      <c r="B19" s="267" t="s">
        <v>1870</v>
      </c>
      <c r="C19" s="267" t="s">
        <v>1037</v>
      </c>
      <c r="D19" s="267" t="s">
        <v>1984</v>
      </c>
      <c r="E19" s="316" t="s">
        <v>1986</v>
      </c>
      <c r="F19" s="266">
        <v>45540</v>
      </c>
      <c r="G19" s="267">
        <v>1</v>
      </c>
      <c r="H19" s="83">
        <v>197</v>
      </c>
      <c r="I19" s="83">
        <v>197</v>
      </c>
      <c r="J19" s="218" t="str">
        <f t="shared" si="3"/>
        <v>ok</v>
      </c>
      <c r="L19" s="271" t="s">
        <v>918</v>
      </c>
      <c r="M19" s="274">
        <f t="shared" si="2"/>
        <v>11554.099999999999</v>
      </c>
      <c r="N19" t="s">
        <v>2211</v>
      </c>
    </row>
    <row r="20" spans="1:14" ht="18.600000000000001" customHeight="1" x14ac:dyDescent="0.3">
      <c r="A20" s="17" t="s">
        <v>1484</v>
      </c>
      <c r="B20" s="267" t="s">
        <v>1870</v>
      </c>
      <c r="C20" s="267" t="s">
        <v>1037</v>
      </c>
      <c r="D20" s="267" t="s">
        <v>1985</v>
      </c>
      <c r="E20" s="316" t="s">
        <v>1986</v>
      </c>
      <c r="F20" s="266">
        <v>45540</v>
      </c>
      <c r="G20" s="267">
        <v>1</v>
      </c>
      <c r="H20" s="83">
        <v>81</v>
      </c>
      <c r="I20" s="83">
        <v>81</v>
      </c>
      <c r="J20" s="218" t="str">
        <f t="shared" si="3"/>
        <v>ok</v>
      </c>
      <c r="L20" s="271" t="s">
        <v>1008</v>
      </c>
      <c r="M20" s="274">
        <f t="shared" si="2"/>
        <v>0</v>
      </c>
      <c r="N20" t="s">
        <v>2211</v>
      </c>
    </row>
    <row r="21" spans="1:14" x14ac:dyDescent="0.3">
      <c r="A21" s="428" t="s">
        <v>1091</v>
      </c>
      <c r="B21" s="327" t="s">
        <v>1972</v>
      </c>
      <c r="C21" s="327" t="s">
        <v>1299</v>
      </c>
      <c r="D21" s="327" t="s">
        <v>1343</v>
      </c>
      <c r="E21" s="429" t="s">
        <v>2002</v>
      </c>
      <c r="F21" s="328">
        <v>45544</v>
      </c>
      <c r="G21" s="327">
        <v>1</v>
      </c>
      <c r="H21" s="177">
        <v>10000</v>
      </c>
      <c r="I21" s="177">
        <f t="shared" ref="I21:I52" si="4">H21*G21</f>
        <v>10000</v>
      </c>
      <c r="J21" s="513" t="str">
        <f t="shared" ref="J21:J42" si="5">VLOOKUP(C21,L:N,3,0)</f>
        <v>ok</v>
      </c>
      <c r="L21" s="271" t="s">
        <v>1280</v>
      </c>
      <c r="M21" s="274">
        <f t="shared" si="2"/>
        <v>100000</v>
      </c>
      <c r="N21" t="s">
        <v>2211</v>
      </c>
    </row>
    <row r="22" spans="1:14" x14ac:dyDescent="0.3">
      <c r="A22" s="428" t="s">
        <v>1091</v>
      </c>
      <c r="B22" s="327" t="s">
        <v>436</v>
      </c>
      <c r="C22" s="327" t="s">
        <v>436</v>
      </c>
      <c r="D22" s="327" t="s">
        <v>1983</v>
      </c>
      <c r="E22" s="429" t="s">
        <v>2001</v>
      </c>
      <c r="F22" s="328">
        <v>45544</v>
      </c>
      <c r="G22" s="327">
        <v>1</v>
      </c>
      <c r="H22" s="177">
        <v>1019.43</v>
      </c>
      <c r="I22" s="177">
        <f t="shared" si="4"/>
        <v>1019.43</v>
      </c>
      <c r="J22" s="218" t="str">
        <f t="shared" si="5"/>
        <v>ok</v>
      </c>
      <c r="L22" s="271" t="s">
        <v>1037</v>
      </c>
      <c r="M22" s="274">
        <f t="shared" si="2"/>
        <v>24713.9</v>
      </c>
      <c r="N22" t="s">
        <v>2211</v>
      </c>
    </row>
    <row r="23" spans="1:14" ht="18.600000000000001" customHeight="1" x14ac:dyDescent="0.3">
      <c r="A23" s="428" t="s">
        <v>1091</v>
      </c>
      <c r="B23" s="327" t="s">
        <v>1987</v>
      </c>
      <c r="C23" s="327" t="s">
        <v>1299</v>
      </c>
      <c r="D23" s="327" t="s">
        <v>2003</v>
      </c>
      <c r="E23" s="429" t="s">
        <v>2000</v>
      </c>
      <c r="F23" s="328">
        <v>45544</v>
      </c>
      <c r="G23" s="327">
        <v>1</v>
      </c>
      <c r="H23" s="177">
        <v>999</v>
      </c>
      <c r="I23" s="177">
        <f t="shared" si="4"/>
        <v>999</v>
      </c>
      <c r="J23" s="218" t="str">
        <f t="shared" si="5"/>
        <v>ok</v>
      </c>
      <c r="L23" s="271" t="s">
        <v>1299</v>
      </c>
      <c r="M23" s="274">
        <f t="shared" si="2"/>
        <v>67106.59</v>
      </c>
      <c r="N23" t="s">
        <v>2211</v>
      </c>
    </row>
    <row r="24" spans="1:14" ht="18.600000000000001" customHeight="1" x14ac:dyDescent="0.3">
      <c r="A24" s="17" t="s">
        <v>1090</v>
      </c>
      <c r="B24" s="267" t="s">
        <v>436</v>
      </c>
      <c r="C24" s="267" t="s">
        <v>436</v>
      </c>
      <c r="D24" s="267" t="s">
        <v>1718</v>
      </c>
      <c r="E24" s="271">
        <v>3313403436</v>
      </c>
      <c r="F24" s="266">
        <v>45544</v>
      </c>
      <c r="G24" s="267">
        <v>1</v>
      </c>
      <c r="H24" s="83">
        <v>1950.19</v>
      </c>
      <c r="I24" s="83">
        <f t="shared" si="4"/>
        <v>1950.19</v>
      </c>
      <c r="J24" s="218" t="str">
        <f t="shared" si="5"/>
        <v>ok</v>
      </c>
      <c r="L24" s="271" t="s">
        <v>1184</v>
      </c>
      <c r="M24" s="274">
        <f t="shared" si="2"/>
        <v>0</v>
      </c>
      <c r="N24" t="s">
        <v>2211</v>
      </c>
    </row>
    <row r="25" spans="1:14" ht="18.600000000000001" customHeight="1" x14ac:dyDescent="0.3">
      <c r="A25" s="17" t="s">
        <v>1090</v>
      </c>
      <c r="B25" s="267" t="s">
        <v>436</v>
      </c>
      <c r="C25" s="267" t="s">
        <v>436</v>
      </c>
      <c r="D25" s="267" t="s">
        <v>1719</v>
      </c>
      <c r="E25" s="271">
        <v>3313453123</v>
      </c>
      <c r="F25" s="266">
        <v>45544</v>
      </c>
      <c r="G25" s="267">
        <v>1</v>
      </c>
      <c r="H25" s="83">
        <v>528</v>
      </c>
      <c r="I25" s="83">
        <f t="shared" si="4"/>
        <v>528</v>
      </c>
      <c r="J25" s="218" t="str">
        <f t="shared" si="5"/>
        <v>ok</v>
      </c>
      <c r="L25" s="271" t="s">
        <v>37</v>
      </c>
      <c r="M25" s="274">
        <f t="shared" si="2"/>
        <v>136.30000000000001</v>
      </c>
      <c r="N25" t="s">
        <v>2211</v>
      </c>
    </row>
    <row r="26" spans="1:14" ht="19.2" customHeight="1" x14ac:dyDescent="0.3">
      <c r="A26" s="17" t="s">
        <v>1090</v>
      </c>
      <c r="B26" s="267" t="s">
        <v>1672</v>
      </c>
      <c r="C26" s="267" t="s">
        <v>436</v>
      </c>
      <c r="D26" s="267" t="s">
        <v>1990</v>
      </c>
      <c r="E26" s="271" t="s">
        <v>1993</v>
      </c>
      <c r="F26" s="266">
        <v>45544</v>
      </c>
      <c r="G26" s="267">
        <v>1</v>
      </c>
      <c r="H26" s="83">
        <v>1500</v>
      </c>
      <c r="I26" s="83">
        <f t="shared" si="4"/>
        <v>1500</v>
      </c>
      <c r="J26" s="218" t="str">
        <f t="shared" si="5"/>
        <v>ok</v>
      </c>
      <c r="L26" s="271" t="s">
        <v>1506</v>
      </c>
      <c r="M26" s="274">
        <f t="shared" si="2"/>
        <v>0</v>
      </c>
      <c r="N26" t="s">
        <v>2211</v>
      </c>
    </row>
    <row r="27" spans="1:14" ht="19.2" customHeight="1" x14ac:dyDescent="0.3">
      <c r="A27" s="17" t="s">
        <v>1090</v>
      </c>
      <c r="B27" s="267" t="s">
        <v>1690</v>
      </c>
      <c r="C27" s="267" t="s">
        <v>456</v>
      </c>
      <c r="D27" s="267" t="s">
        <v>1991</v>
      </c>
      <c r="E27" s="271" t="s">
        <v>1992</v>
      </c>
      <c r="F27" s="266">
        <v>45544</v>
      </c>
      <c r="G27" s="267">
        <v>1</v>
      </c>
      <c r="H27" s="83">
        <v>9000</v>
      </c>
      <c r="I27" s="83">
        <f t="shared" si="4"/>
        <v>9000</v>
      </c>
      <c r="J27" s="218" t="str">
        <f t="shared" si="5"/>
        <v>ok</v>
      </c>
      <c r="L27" s="271" t="s">
        <v>3030</v>
      </c>
      <c r="M27" s="274">
        <f t="shared" si="2"/>
        <v>200</v>
      </c>
      <c r="N27" t="s">
        <v>2211</v>
      </c>
    </row>
    <row r="28" spans="1:14" ht="19.2" customHeight="1" x14ac:dyDescent="0.3">
      <c r="A28" s="17" t="s">
        <v>1090</v>
      </c>
      <c r="B28" s="267" t="s">
        <v>1720</v>
      </c>
      <c r="C28" s="267" t="s">
        <v>654</v>
      </c>
      <c r="D28" s="267" t="s">
        <v>1721</v>
      </c>
      <c r="E28" s="271" t="s">
        <v>1994</v>
      </c>
      <c r="F28" s="266">
        <v>45544</v>
      </c>
      <c r="G28" s="267">
        <v>1</v>
      </c>
      <c r="H28" s="83">
        <v>2738.9</v>
      </c>
      <c r="I28" s="83">
        <f t="shared" si="4"/>
        <v>2738.9</v>
      </c>
      <c r="J28" s="218" t="str">
        <f t="shared" si="5"/>
        <v>ok</v>
      </c>
      <c r="L28" s="271" t="s">
        <v>3031</v>
      </c>
      <c r="M28" s="274">
        <f t="shared" ref="M28" si="6">SUMIF(C:C,L28,I:I)</f>
        <v>570.36</v>
      </c>
    </row>
    <row r="29" spans="1:14" ht="19.2" customHeight="1" x14ac:dyDescent="0.3">
      <c r="A29" s="17" t="s">
        <v>1090</v>
      </c>
      <c r="B29" s="267" t="s">
        <v>1543</v>
      </c>
      <c r="C29" s="267" t="s">
        <v>1541</v>
      </c>
      <c r="D29" s="267" t="s">
        <v>1341</v>
      </c>
      <c r="E29" s="271" t="s">
        <v>1995</v>
      </c>
      <c r="F29" s="266">
        <v>45544</v>
      </c>
      <c r="G29" s="267">
        <v>1</v>
      </c>
      <c r="H29" s="83">
        <v>3000</v>
      </c>
      <c r="I29" s="83">
        <f t="shared" si="4"/>
        <v>3000</v>
      </c>
      <c r="J29" s="218" t="str">
        <f t="shared" si="5"/>
        <v>ok</v>
      </c>
    </row>
    <row r="30" spans="1:14" ht="19.2" customHeight="1" x14ac:dyDescent="0.3">
      <c r="A30" s="17" t="s">
        <v>1090</v>
      </c>
      <c r="B30" s="267" t="s">
        <v>456</v>
      </c>
      <c r="C30" s="267" t="s">
        <v>456</v>
      </c>
      <c r="D30" s="267" t="s">
        <v>1366</v>
      </c>
      <c r="E30" s="271" t="s">
        <v>1997</v>
      </c>
      <c r="F30" s="266">
        <v>45544</v>
      </c>
      <c r="G30" s="267">
        <v>1</v>
      </c>
      <c r="H30" s="83">
        <v>500</v>
      </c>
      <c r="I30" s="83">
        <f t="shared" si="4"/>
        <v>500</v>
      </c>
      <c r="J30" s="218" t="str">
        <f t="shared" si="5"/>
        <v>ok</v>
      </c>
    </row>
    <row r="31" spans="1:14" ht="19.2" customHeight="1" x14ac:dyDescent="0.3">
      <c r="A31" s="17" t="s">
        <v>1090</v>
      </c>
      <c r="B31" s="267" t="s">
        <v>456</v>
      </c>
      <c r="C31" s="267" t="s">
        <v>456</v>
      </c>
      <c r="D31" s="267" t="s">
        <v>1442</v>
      </c>
      <c r="E31" s="271" t="s">
        <v>1998</v>
      </c>
      <c r="F31" s="266">
        <v>45544</v>
      </c>
      <c r="G31" s="267">
        <v>1</v>
      </c>
      <c r="H31" s="83">
        <v>4000</v>
      </c>
      <c r="I31" s="83">
        <f t="shared" si="4"/>
        <v>4000</v>
      </c>
      <c r="J31" s="218" t="str">
        <f t="shared" si="5"/>
        <v>ok</v>
      </c>
    </row>
    <row r="32" spans="1:14" ht="19.2" customHeight="1" x14ac:dyDescent="0.3">
      <c r="A32" s="17" t="s">
        <v>1090</v>
      </c>
      <c r="B32" s="267" t="s">
        <v>456</v>
      </c>
      <c r="C32" s="267" t="s">
        <v>456</v>
      </c>
      <c r="D32" s="267" t="s">
        <v>1364</v>
      </c>
      <c r="E32" s="271" t="s">
        <v>1996</v>
      </c>
      <c r="F32" s="266">
        <v>45544</v>
      </c>
      <c r="G32" s="267">
        <v>1</v>
      </c>
      <c r="H32" s="83">
        <v>500</v>
      </c>
      <c r="I32" s="83">
        <f t="shared" si="4"/>
        <v>500</v>
      </c>
      <c r="J32" s="218" t="str">
        <f t="shared" si="5"/>
        <v>ok</v>
      </c>
    </row>
    <row r="33" spans="1:17" ht="19.2" customHeight="1" x14ac:dyDescent="0.3">
      <c r="A33" s="17" t="s">
        <v>1091</v>
      </c>
      <c r="B33" s="267" t="s">
        <v>2004</v>
      </c>
      <c r="C33" s="267" t="s">
        <v>633</v>
      </c>
      <c r="D33" s="267" t="s">
        <v>2005</v>
      </c>
      <c r="E33" s="271" t="s">
        <v>2006</v>
      </c>
      <c r="F33" s="266">
        <v>45544</v>
      </c>
      <c r="G33" s="267">
        <v>1</v>
      </c>
      <c r="H33" s="83">
        <v>1349.32</v>
      </c>
      <c r="I33" s="83">
        <f t="shared" si="4"/>
        <v>1349.32</v>
      </c>
      <c r="J33" s="218" t="str">
        <f t="shared" si="5"/>
        <v>ok</v>
      </c>
    </row>
    <row r="34" spans="1:17" ht="19.2" customHeight="1" x14ac:dyDescent="0.3">
      <c r="A34" s="17" t="s">
        <v>1090</v>
      </c>
      <c r="B34" s="267" t="s">
        <v>1560</v>
      </c>
      <c r="C34" s="267" t="s">
        <v>633</v>
      </c>
      <c r="D34" s="267" t="s">
        <v>2007</v>
      </c>
      <c r="E34" s="271" t="s">
        <v>2008</v>
      </c>
      <c r="F34" s="266">
        <v>45544</v>
      </c>
      <c r="G34" s="267">
        <v>2</v>
      </c>
      <c r="H34" s="83">
        <v>150</v>
      </c>
      <c r="I34" s="83">
        <f t="shared" si="4"/>
        <v>300</v>
      </c>
      <c r="J34" s="218" t="str">
        <f t="shared" si="5"/>
        <v>ok</v>
      </c>
    </row>
    <row r="35" spans="1:17" ht="19.2" customHeight="1" x14ac:dyDescent="0.3">
      <c r="A35" s="428" t="s">
        <v>1090</v>
      </c>
      <c r="B35" s="327" t="s">
        <v>1987</v>
      </c>
      <c r="C35" s="327" t="s">
        <v>1299</v>
      </c>
      <c r="D35" s="327" t="s">
        <v>2003</v>
      </c>
      <c r="E35" s="271">
        <v>3314327214</v>
      </c>
      <c r="F35" s="266">
        <v>45544</v>
      </c>
      <c r="G35" s="267">
        <v>1</v>
      </c>
      <c r="H35" s="83">
        <v>3000</v>
      </c>
      <c r="I35" s="83">
        <f t="shared" si="4"/>
        <v>3000</v>
      </c>
      <c r="J35" s="218" t="str">
        <f t="shared" si="5"/>
        <v>ok</v>
      </c>
    </row>
    <row r="36" spans="1:17" ht="19.2" customHeight="1" x14ac:dyDescent="0.3">
      <c r="A36" s="17" t="s">
        <v>1301</v>
      </c>
      <c r="B36" s="327" t="s">
        <v>456</v>
      </c>
      <c r="C36" s="327" t="s">
        <v>456</v>
      </c>
      <c r="D36" s="267" t="s">
        <v>1485</v>
      </c>
      <c r="E36" s="271" t="s">
        <v>2009</v>
      </c>
      <c r="F36" s="266">
        <v>45544</v>
      </c>
      <c r="G36" s="267">
        <v>8</v>
      </c>
      <c r="H36" s="83">
        <v>150</v>
      </c>
      <c r="I36" s="83">
        <f t="shared" si="4"/>
        <v>1200</v>
      </c>
      <c r="J36" s="218" t="str">
        <f t="shared" si="5"/>
        <v>ok</v>
      </c>
    </row>
    <row r="37" spans="1:17" ht="19.2" customHeight="1" x14ac:dyDescent="0.3">
      <c r="A37" s="17" t="s">
        <v>1090</v>
      </c>
      <c r="B37" s="267" t="s">
        <v>1682</v>
      </c>
      <c r="C37" s="267" t="s">
        <v>654</v>
      </c>
      <c r="D37" s="17" t="s">
        <v>2010</v>
      </c>
      <c r="E37" s="271">
        <v>3316010590</v>
      </c>
      <c r="F37" s="266">
        <v>45544</v>
      </c>
      <c r="G37" s="267">
        <v>1</v>
      </c>
      <c r="H37" s="83">
        <v>72.97</v>
      </c>
      <c r="I37" s="83">
        <f t="shared" si="4"/>
        <v>72.97</v>
      </c>
      <c r="J37" s="218" t="str">
        <f t="shared" si="5"/>
        <v>ok</v>
      </c>
    </row>
    <row r="38" spans="1:17" ht="19.2" customHeight="1" x14ac:dyDescent="0.3">
      <c r="A38" s="17" t="s">
        <v>1090</v>
      </c>
      <c r="B38" s="267" t="s">
        <v>702</v>
      </c>
      <c r="C38" s="267" t="s">
        <v>654</v>
      </c>
      <c r="D38" s="1" t="s">
        <v>1687</v>
      </c>
      <c r="E38" s="271">
        <v>3316076704</v>
      </c>
      <c r="F38" s="266">
        <v>45544</v>
      </c>
      <c r="G38" s="267">
        <v>1</v>
      </c>
      <c r="H38" s="83">
        <v>250</v>
      </c>
      <c r="I38" s="83">
        <f t="shared" si="4"/>
        <v>250</v>
      </c>
      <c r="J38" s="218" t="str">
        <f t="shared" si="5"/>
        <v>ok</v>
      </c>
    </row>
    <row r="39" spans="1:17" ht="19.2" customHeight="1" x14ac:dyDescent="0.3">
      <c r="A39" s="17" t="s">
        <v>1090</v>
      </c>
      <c r="B39" s="267" t="s">
        <v>702</v>
      </c>
      <c r="C39" s="267" t="s">
        <v>654</v>
      </c>
      <c r="D39" s="267" t="s">
        <v>1688</v>
      </c>
      <c r="E39" s="271">
        <v>3316063730</v>
      </c>
      <c r="F39" s="266">
        <v>45544</v>
      </c>
      <c r="G39" s="267">
        <v>1</v>
      </c>
      <c r="H39" s="83">
        <v>170</v>
      </c>
      <c r="I39" s="83">
        <f t="shared" si="4"/>
        <v>170</v>
      </c>
      <c r="J39" s="218" t="str">
        <f t="shared" si="5"/>
        <v>ok</v>
      </c>
      <c r="L39" s="317"/>
      <c r="M39" s="317"/>
    </row>
    <row r="40" spans="1:17" ht="18.600000000000001" customHeight="1" x14ac:dyDescent="0.3">
      <c r="A40" s="17" t="s">
        <v>1090</v>
      </c>
      <c r="B40" s="267" t="s">
        <v>648</v>
      </c>
      <c r="C40" s="267" t="s">
        <v>654</v>
      </c>
      <c r="D40" s="267" t="s">
        <v>2117</v>
      </c>
      <c r="E40" s="271" t="s">
        <v>2126</v>
      </c>
      <c r="F40" s="266">
        <v>45544</v>
      </c>
      <c r="G40" s="267">
        <v>1</v>
      </c>
      <c r="H40" s="83">
        <v>3060</v>
      </c>
      <c r="I40" s="83">
        <f t="shared" si="4"/>
        <v>3060</v>
      </c>
      <c r="J40" s="218" t="str">
        <f t="shared" si="5"/>
        <v>ok</v>
      </c>
      <c r="O40" s="317"/>
      <c r="P40" s="317"/>
      <c r="Q40" s="317"/>
    </row>
    <row r="41" spans="1:17" s="317" customFormat="1" ht="19.2" customHeight="1" x14ac:dyDescent="0.3">
      <c r="A41" s="17" t="s">
        <v>1091</v>
      </c>
      <c r="B41" s="267" t="s">
        <v>2118</v>
      </c>
      <c r="C41" s="267" t="s">
        <v>1037</v>
      </c>
      <c r="D41" s="267" t="s">
        <v>2119</v>
      </c>
      <c r="E41" s="271" t="s">
        <v>2125</v>
      </c>
      <c r="F41" s="266">
        <v>45544</v>
      </c>
      <c r="G41" s="267">
        <v>500</v>
      </c>
      <c r="H41" s="83">
        <v>4.68</v>
      </c>
      <c r="I41" s="83">
        <f t="shared" si="4"/>
        <v>2340</v>
      </c>
      <c r="J41" s="218" t="str">
        <f t="shared" si="5"/>
        <v>ok</v>
      </c>
      <c r="K41" s="218"/>
      <c r="L41"/>
      <c r="M41"/>
      <c r="O41"/>
      <c r="P41"/>
      <c r="Q41"/>
    </row>
    <row r="42" spans="1:17" ht="19.2" customHeight="1" x14ac:dyDescent="0.3">
      <c r="A42" s="17" t="s">
        <v>1090</v>
      </c>
      <c r="B42" s="267" t="s">
        <v>2121</v>
      </c>
      <c r="C42" s="267" t="s">
        <v>37</v>
      </c>
      <c r="D42" s="267" t="s">
        <v>2122</v>
      </c>
      <c r="E42" s="271" t="s">
        <v>2123</v>
      </c>
      <c r="F42" s="266">
        <v>45545</v>
      </c>
      <c r="G42" s="267">
        <v>137</v>
      </c>
      <c r="H42" s="83">
        <v>0.65</v>
      </c>
      <c r="I42" s="83">
        <f t="shared" si="4"/>
        <v>89.05</v>
      </c>
      <c r="J42" s="218" t="str">
        <f t="shared" si="5"/>
        <v>ok</v>
      </c>
    </row>
    <row r="43" spans="1:17" ht="19.2" customHeight="1" x14ac:dyDescent="0.3">
      <c r="A43" s="17" t="s">
        <v>1090</v>
      </c>
      <c r="B43" s="267" t="s">
        <v>1763</v>
      </c>
      <c r="C43" s="267" t="s">
        <v>1763</v>
      </c>
      <c r="D43" s="267" t="s">
        <v>2124</v>
      </c>
      <c r="E43" s="271" t="s">
        <v>2123</v>
      </c>
      <c r="F43" s="266">
        <v>45545</v>
      </c>
      <c r="G43" s="267">
        <v>1</v>
      </c>
      <c r="H43" s="83">
        <v>61812.4</v>
      </c>
      <c r="I43" s="83">
        <f t="shared" si="4"/>
        <v>61812.4</v>
      </c>
      <c r="J43" s="218">
        <v>0</v>
      </c>
    </row>
    <row r="44" spans="1:17" ht="19.2" customHeight="1" x14ac:dyDescent="0.3">
      <c r="A44" s="17" t="s">
        <v>1090</v>
      </c>
      <c r="B44" s="267" t="s">
        <v>658</v>
      </c>
      <c r="C44" s="267" t="s">
        <v>654</v>
      </c>
      <c r="D44" s="267" t="s">
        <v>654</v>
      </c>
      <c r="E44" s="271" t="s">
        <v>2120</v>
      </c>
      <c r="F44" s="266">
        <v>45546</v>
      </c>
      <c r="G44" s="267">
        <v>1</v>
      </c>
      <c r="H44" s="83">
        <v>6800</v>
      </c>
      <c r="I44" s="83">
        <f t="shared" si="4"/>
        <v>6800</v>
      </c>
      <c r="J44" s="218" t="str">
        <f t="shared" ref="J44:J70" si="7">VLOOKUP(C44,L:N,3,0)</f>
        <v>ok</v>
      </c>
    </row>
    <row r="45" spans="1:17" ht="19.2" customHeight="1" x14ac:dyDescent="0.3">
      <c r="A45" s="17" t="s">
        <v>1090</v>
      </c>
      <c r="B45" s="267" t="s">
        <v>1167</v>
      </c>
      <c r="C45" s="327" t="s">
        <v>1299</v>
      </c>
      <c r="D45" s="267" t="s">
        <v>2127</v>
      </c>
      <c r="E45" s="271" t="s">
        <v>2128</v>
      </c>
      <c r="F45" s="266">
        <v>45546</v>
      </c>
      <c r="G45" s="267">
        <v>1</v>
      </c>
      <c r="H45" s="83">
        <v>2000</v>
      </c>
      <c r="I45" s="83">
        <f t="shared" si="4"/>
        <v>2000</v>
      </c>
      <c r="J45" s="218" t="str">
        <f t="shared" si="7"/>
        <v>ok</v>
      </c>
    </row>
    <row r="46" spans="1:17" ht="19.2" customHeight="1" x14ac:dyDescent="0.3">
      <c r="A46" s="17" t="s">
        <v>1091</v>
      </c>
      <c r="B46" s="267" t="s">
        <v>2130</v>
      </c>
      <c r="C46" s="267" t="s">
        <v>633</v>
      </c>
      <c r="D46" s="267" t="s">
        <v>2129</v>
      </c>
      <c r="E46" s="271" t="s">
        <v>2137</v>
      </c>
      <c r="F46" s="266">
        <v>45546</v>
      </c>
      <c r="G46" s="267">
        <v>1</v>
      </c>
      <c r="H46" s="83">
        <v>803.8</v>
      </c>
      <c r="I46" s="83">
        <f t="shared" si="4"/>
        <v>803.8</v>
      </c>
      <c r="J46" s="218" t="str">
        <f t="shared" si="7"/>
        <v>ok</v>
      </c>
    </row>
    <row r="47" spans="1:17" ht="19.2" customHeight="1" x14ac:dyDescent="0.3">
      <c r="A47" s="17" t="s">
        <v>1091</v>
      </c>
      <c r="B47" s="267" t="s">
        <v>1690</v>
      </c>
      <c r="C47" s="267" t="s">
        <v>456</v>
      </c>
      <c r="D47" s="267" t="s">
        <v>2131</v>
      </c>
      <c r="E47" s="271" t="s">
        <v>2136</v>
      </c>
      <c r="F47" s="266">
        <v>45546</v>
      </c>
      <c r="G47" s="267">
        <v>1</v>
      </c>
      <c r="H47" s="83">
        <v>192.1</v>
      </c>
      <c r="I47" s="83">
        <f t="shared" si="4"/>
        <v>192.1</v>
      </c>
      <c r="J47" s="218" t="str">
        <f t="shared" si="7"/>
        <v>ok</v>
      </c>
    </row>
    <row r="48" spans="1:17" ht="19.2" customHeight="1" x14ac:dyDescent="0.3">
      <c r="A48" s="17" t="s">
        <v>1091</v>
      </c>
      <c r="B48" s="267" t="s">
        <v>670</v>
      </c>
      <c r="C48" s="267" t="s">
        <v>633</v>
      </c>
      <c r="D48" s="267" t="s">
        <v>2132</v>
      </c>
      <c r="E48" s="271" t="s">
        <v>2135</v>
      </c>
      <c r="F48" s="266">
        <v>45546</v>
      </c>
      <c r="G48" s="267">
        <v>1</v>
      </c>
      <c r="H48" s="83">
        <v>12</v>
      </c>
      <c r="I48" s="83">
        <f t="shared" si="4"/>
        <v>12</v>
      </c>
      <c r="J48" s="218" t="str">
        <f t="shared" si="7"/>
        <v>ok</v>
      </c>
    </row>
    <row r="49" spans="1:13" ht="19.2" customHeight="1" x14ac:dyDescent="0.3">
      <c r="A49" s="17" t="s">
        <v>1484</v>
      </c>
      <c r="B49" s="267" t="s">
        <v>1037</v>
      </c>
      <c r="C49" s="267" t="s">
        <v>1037</v>
      </c>
      <c r="D49" s="267" t="s">
        <v>2133</v>
      </c>
      <c r="E49" s="271" t="s">
        <v>2134</v>
      </c>
      <c r="F49" s="266">
        <v>45546</v>
      </c>
      <c r="G49" s="267">
        <v>1</v>
      </c>
      <c r="H49" s="83">
        <v>1740</v>
      </c>
      <c r="I49" s="83">
        <f t="shared" si="4"/>
        <v>1740</v>
      </c>
      <c r="J49" s="218" t="str">
        <f t="shared" si="7"/>
        <v>ok</v>
      </c>
    </row>
    <row r="50" spans="1:13" ht="19.2" customHeight="1" x14ac:dyDescent="0.3">
      <c r="A50" s="17" t="s">
        <v>1090</v>
      </c>
      <c r="B50" s="267" t="s">
        <v>2138</v>
      </c>
      <c r="C50" s="267" t="s">
        <v>633</v>
      </c>
      <c r="D50" s="267" t="s">
        <v>2139</v>
      </c>
      <c r="E50" s="271" t="s">
        <v>2140</v>
      </c>
      <c r="F50" s="266">
        <v>45547</v>
      </c>
      <c r="G50" s="267">
        <v>20</v>
      </c>
      <c r="H50" s="83">
        <v>10.4</v>
      </c>
      <c r="I50" s="83">
        <f t="shared" si="4"/>
        <v>208</v>
      </c>
      <c r="J50" s="218" t="str">
        <f t="shared" si="7"/>
        <v>ok</v>
      </c>
    </row>
    <row r="51" spans="1:13" ht="19.2" customHeight="1" x14ac:dyDescent="0.3">
      <c r="A51" s="17" t="s">
        <v>1090</v>
      </c>
      <c r="B51" s="267" t="s">
        <v>1972</v>
      </c>
      <c r="C51" s="327" t="s">
        <v>1299</v>
      </c>
      <c r="D51" s="267" t="s">
        <v>1299</v>
      </c>
      <c r="E51" s="271">
        <v>3347849871</v>
      </c>
      <c r="F51" s="266">
        <v>45547</v>
      </c>
      <c r="G51" s="267">
        <v>1</v>
      </c>
      <c r="H51" s="83">
        <v>1000</v>
      </c>
      <c r="I51" s="83">
        <f t="shared" si="4"/>
        <v>1000</v>
      </c>
      <c r="J51" s="218" t="str">
        <f t="shared" si="7"/>
        <v>ok</v>
      </c>
    </row>
    <row r="52" spans="1:13" ht="19.2" customHeight="1" x14ac:dyDescent="0.3">
      <c r="A52" s="17" t="s">
        <v>1090</v>
      </c>
      <c r="B52" s="327" t="s">
        <v>1972</v>
      </c>
      <c r="C52" s="327" t="s">
        <v>1299</v>
      </c>
      <c r="D52" s="327" t="s">
        <v>1343</v>
      </c>
      <c r="E52" s="271">
        <v>3347885171</v>
      </c>
      <c r="F52" s="266">
        <v>45547</v>
      </c>
      <c r="G52" s="267">
        <v>1</v>
      </c>
      <c r="H52" s="83">
        <v>5000</v>
      </c>
      <c r="I52" s="83">
        <f t="shared" si="4"/>
        <v>5000</v>
      </c>
      <c r="J52" s="513" t="str">
        <f t="shared" si="7"/>
        <v>ok</v>
      </c>
    </row>
    <row r="53" spans="1:13" ht="18.600000000000001" customHeight="1" x14ac:dyDescent="0.3">
      <c r="A53" s="17" t="s">
        <v>1090</v>
      </c>
      <c r="B53" s="267" t="s">
        <v>633</v>
      </c>
      <c r="C53" s="267" t="s">
        <v>633</v>
      </c>
      <c r="D53" s="267" t="s">
        <v>2144</v>
      </c>
      <c r="E53" s="271" t="s">
        <v>2147</v>
      </c>
      <c r="F53" s="266">
        <v>45548</v>
      </c>
      <c r="G53" s="267">
        <v>1</v>
      </c>
      <c r="H53" s="83">
        <v>386</v>
      </c>
      <c r="I53" s="83">
        <f t="shared" ref="I53:I84" si="8">H53*G53</f>
        <v>386</v>
      </c>
      <c r="J53" s="218" t="str">
        <f t="shared" si="7"/>
        <v>ok</v>
      </c>
    </row>
    <row r="54" spans="1:13" ht="18.600000000000001" customHeight="1" x14ac:dyDescent="0.3">
      <c r="A54" s="17" t="s">
        <v>1091</v>
      </c>
      <c r="B54" s="267" t="s">
        <v>894</v>
      </c>
      <c r="C54" s="267" t="s">
        <v>1037</v>
      </c>
      <c r="D54" s="267" t="s">
        <v>2145</v>
      </c>
      <c r="E54" s="271" t="s">
        <v>2146</v>
      </c>
      <c r="F54" s="266">
        <v>45548</v>
      </c>
      <c r="G54" s="267">
        <v>1</v>
      </c>
      <c r="H54" s="83">
        <v>279.89999999999998</v>
      </c>
      <c r="I54" s="83">
        <f t="shared" si="8"/>
        <v>279.89999999999998</v>
      </c>
      <c r="J54" s="218" t="str">
        <f t="shared" si="7"/>
        <v>ok</v>
      </c>
    </row>
    <row r="55" spans="1:13" ht="18.600000000000001" customHeight="1" x14ac:dyDescent="0.3">
      <c r="A55" s="17" t="s">
        <v>1090</v>
      </c>
      <c r="B55" s="267" t="s">
        <v>1972</v>
      </c>
      <c r="C55" s="327" t="s">
        <v>1299</v>
      </c>
      <c r="D55" s="267" t="s">
        <v>1645</v>
      </c>
      <c r="E55" s="271">
        <v>3359674575</v>
      </c>
      <c r="F55" s="266">
        <v>45548</v>
      </c>
      <c r="G55" s="267">
        <v>1</v>
      </c>
      <c r="H55" s="83">
        <v>2000</v>
      </c>
      <c r="I55" s="83">
        <f t="shared" si="8"/>
        <v>2000</v>
      </c>
      <c r="J55" s="218" t="str">
        <f t="shared" si="7"/>
        <v>ok</v>
      </c>
    </row>
    <row r="56" spans="1:13" ht="18.600000000000001" customHeight="1" x14ac:dyDescent="0.3">
      <c r="A56" s="17" t="s">
        <v>1484</v>
      </c>
      <c r="B56" s="267" t="s">
        <v>2151</v>
      </c>
      <c r="C56" s="267" t="s">
        <v>633</v>
      </c>
      <c r="D56" s="267" t="s">
        <v>2153</v>
      </c>
      <c r="E56" s="271" t="s">
        <v>2160</v>
      </c>
      <c r="F56" s="266">
        <v>45548</v>
      </c>
      <c r="G56" s="267">
        <v>1</v>
      </c>
      <c r="H56" s="83">
        <v>20554.05</v>
      </c>
      <c r="I56" s="83">
        <f t="shared" si="8"/>
        <v>20554.05</v>
      </c>
      <c r="J56" s="218" t="str">
        <f t="shared" si="7"/>
        <v>ok</v>
      </c>
    </row>
    <row r="57" spans="1:13" ht="18.600000000000001" customHeight="1" x14ac:dyDescent="0.3">
      <c r="A57" s="17" t="s">
        <v>1484</v>
      </c>
      <c r="B57" s="267" t="s">
        <v>436</v>
      </c>
      <c r="C57" s="267" t="s">
        <v>436</v>
      </c>
      <c r="D57" s="267" t="s">
        <v>2152</v>
      </c>
      <c r="E57" s="271" t="s">
        <v>2159</v>
      </c>
      <c r="F57" s="266">
        <v>45548</v>
      </c>
      <c r="G57" s="267">
        <v>1</v>
      </c>
      <c r="H57" s="83">
        <v>1000</v>
      </c>
      <c r="I57" s="83">
        <f t="shared" si="8"/>
        <v>1000</v>
      </c>
      <c r="J57" s="218" t="str">
        <f t="shared" si="7"/>
        <v>ok</v>
      </c>
    </row>
    <row r="58" spans="1:13" ht="18.600000000000001" customHeight="1" x14ac:dyDescent="0.3">
      <c r="A58" s="17" t="s">
        <v>1091</v>
      </c>
      <c r="B58" s="327" t="s">
        <v>1021</v>
      </c>
      <c r="C58" s="327" t="s">
        <v>918</v>
      </c>
      <c r="D58" s="267" t="s">
        <v>2148</v>
      </c>
      <c r="E58" s="271" t="s">
        <v>2157</v>
      </c>
      <c r="F58" s="266">
        <v>45551</v>
      </c>
      <c r="G58" s="267">
        <v>1</v>
      </c>
      <c r="H58" s="83">
        <v>1263.2</v>
      </c>
      <c r="I58" s="83">
        <f t="shared" si="8"/>
        <v>1263.2</v>
      </c>
      <c r="J58" s="218" t="str">
        <f t="shared" si="7"/>
        <v>ok</v>
      </c>
    </row>
    <row r="59" spans="1:13" x14ac:dyDescent="0.3">
      <c r="A59" s="17" t="s">
        <v>1091</v>
      </c>
      <c r="B59" s="267" t="s">
        <v>1950</v>
      </c>
      <c r="C59" s="267" t="s">
        <v>918</v>
      </c>
      <c r="D59" s="267" t="s">
        <v>2149</v>
      </c>
      <c r="E59" s="271" t="s">
        <v>2156</v>
      </c>
      <c r="F59" s="266">
        <v>45551</v>
      </c>
      <c r="G59" s="267">
        <v>1</v>
      </c>
      <c r="H59" s="83">
        <v>500</v>
      </c>
      <c r="I59" s="83">
        <f t="shared" si="8"/>
        <v>500</v>
      </c>
      <c r="J59" s="218" t="str">
        <f t="shared" si="7"/>
        <v>ok</v>
      </c>
    </row>
    <row r="60" spans="1:13" ht="18.600000000000001" customHeight="1" x14ac:dyDescent="0.3">
      <c r="A60" s="17" t="s">
        <v>1091</v>
      </c>
      <c r="B60" s="267" t="s">
        <v>1021</v>
      </c>
      <c r="C60" s="267" t="s">
        <v>918</v>
      </c>
      <c r="D60" s="270" t="s">
        <v>2150</v>
      </c>
      <c r="E60" s="439" t="s">
        <v>2155</v>
      </c>
      <c r="F60" s="266">
        <v>45551</v>
      </c>
      <c r="G60" s="267">
        <v>1</v>
      </c>
      <c r="H60" s="83">
        <v>202.4</v>
      </c>
      <c r="I60" s="83">
        <f t="shared" si="8"/>
        <v>202.4</v>
      </c>
      <c r="J60" s="218" t="str">
        <f t="shared" si="7"/>
        <v>ok</v>
      </c>
    </row>
    <row r="61" spans="1:13" ht="18.600000000000001" customHeight="1" x14ac:dyDescent="0.3">
      <c r="A61" s="17" t="s">
        <v>1302</v>
      </c>
      <c r="B61" s="267" t="s">
        <v>1280</v>
      </c>
      <c r="C61" s="267" t="s">
        <v>1280</v>
      </c>
      <c r="D61" s="267" t="s">
        <v>2154</v>
      </c>
      <c r="E61" s="271" t="s">
        <v>2158</v>
      </c>
      <c r="F61" s="266">
        <v>45551</v>
      </c>
      <c r="G61" s="267">
        <v>1</v>
      </c>
      <c r="H61" s="83">
        <v>25000</v>
      </c>
      <c r="I61" s="83">
        <f t="shared" si="8"/>
        <v>25000</v>
      </c>
      <c r="J61" s="218" t="str">
        <f t="shared" si="7"/>
        <v>ok</v>
      </c>
    </row>
    <row r="62" spans="1:13" ht="18.600000000000001" customHeight="1" x14ac:dyDescent="0.3">
      <c r="A62" s="17" t="s">
        <v>1090</v>
      </c>
      <c r="B62" s="267" t="s">
        <v>654</v>
      </c>
      <c r="C62" s="267" t="s">
        <v>654</v>
      </c>
      <c r="D62" s="267" t="s">
        <v>2161</v>
      </c>
      <c r="E62" s="271" t="s">
        <v>2162</v>
      </c>
      <c r="F62" s="266">
        <v>45551</v>
      </c>
      <c r="G62" s="267">
        <v>1</v>
      </c>
      <c r="H62" s="83">
        <v>70</v>
      </c>
      <c r="I62" s="83">
        <f t="shared" si="8"/>
        <v>70</v>
      </c>
      <c r="J62" s="218" t="str">
        <f t="shared" si="7"/>
        <v>ok</v>
      </c>
      <c r="L62" s="317"/>
      <c r="M62" s="317"/>
    </row>
    <row r="63" spans="1:13" ht="18.600000000000001" customHeight="1" x14ac:dyDescent="0.3">
      <c r="A63" s="17" t="s">
        <v>1090</v>
      </c>
      <c r="B63" s="267" t="s">
        <v>1987</v>
      </c>
      <c r="C63" s="327" t="s">
        <v>1299</v>
      </c>
      <c r="D63" s="267" t="s">
        <v>2519</v>
      </c>
      <c r="E63" s="271" t="s">
        <v>2163</v>
      </c>
      <c r="F63" s="266">
        <v>45551</v>
      </c>
      <c r="G63" s="267">
        <v>1</v>
      </c>
      <c r="H63" s="83">
        <v>107.59</v>
      </c>
      <c r="I63" s="83">
        <f t="shared" si="8"/>
        <v>107.59</v>
      </c>
      <c r="J63" s="218" t="str">
        <f t="shared" si="7"/>
        <v>ok</v>
      </c>
      <c r="L63" s="317"/>
      <c r="M63" s="317"/>
    </row>
    <row r="64" spans="1:13" ht="18.600000000000001" customHeight="1" x14ac:dyDescent="0.3">
      <c r="A64" s="428" t="s">
        <v>1090</v>
      </c>
      <c r="B64" s="327" t="s">
        <v>1972</v>
      </c>
      <c r="C64" s="327" t="s">
        <v>1299</v>
      </c>
      <c r="D64" s="327" t="s">
        <v>1343</v>
      </c>
      <c r="E64" s="271">
        <v>3396779209</v>
      </c>
      <c r="F64" s="266">
        <v>45552</v>
      </c>
      <c r="G64" s="267">
        <v>1</v>
      </c>
      <c r="H64" s="83">
        <v>7000</v>
      </c>
      <c r="I64" s="83">
        <f t="shared" si="8"/>
        <v>7000</v>
      </c>
      <c r="J64" s="513" t="str">
        <f t="shared" si="7"/>
        <v>ok</v>
      </c>
      <c r="L64" s="317"/>
      <c r="M64" s="317"/>
    </row>
    <row r="65" spans="1:17" ht="18.600000000000001" customHeight="1" x14ac:dyDescent="0.3">
      <c r="A65" s="17" t="s">
        <v>1090</v>
      </c>
      <c r="B65" s="267" t="s">
        <v>1972</v>
      </c>
      <c r="C65" s="327" t="s">
        <v>1299</v>
      </c>
      <c r="D65" s="267" t="s">
        <v>1299</v>
      </c>
      <c r="E65" s="271">
        <v>3396797559</v>
      </c>
      <c r="F65" s="266">
        <v>45552</v>
      </c>
      <c r="G65" s="267">
        <v>1</v>
      </c>
      <c r="H65" s="83">
        <v>1000</v>
      </c>
      <c r="I65" s="83">
        <f t="shared" si="8"/>
        <v>1000</v>
      </c>
      <c r="J65" s="218" t="str">
        <f t="shared" si="7"/>
        <v>ok</v>
      </c>
      <c r="L65" s="317"/>
      <c r="M65" s="317"/>
      <c r="O65" s="317"/>
      <c r="P65" s="317"/>
      <c r="Q65" s="317"/>
    </row>
    <row r="66" spans="1:17" s="317" customFormat="1" ht="18.600000000000001" customHeight="1" x14ac:dyDescent="0.3">
      <c r="A66" s="17" t="s">
        <v>1302</v>
      </c>
      <c r="B66" s="267" t="s">
        <v>1280</v>
      </c>
      <c r="C66" s="267" t="s">
        <v>1280</v>
      </c>
      <c r="D66" s="267" t="s">
        <v>2154</v>
      </c>
      <c r="E66" s="271" t="s">
        <v>2167</v>
      </c>
      <c r="F66" s="266">
        <v>45552</v>
      </c>
      <c r="G66" s="267">
        <v>1</v>
      </c>
      <c r="H66" s="83">
        <v>25000</v>
      </c>
      <c r="I66" s="83">
        <f t="shared" si="8"/>
        <v>25000</v>
      </c>
      <c r="J66" s="218" t="str">
        <f t="shared" si="7"/>
        <v>ok</v>
      </c>
      <c r="K66" s="218"/>
    </row>
    <row r="67" spans="1:17" s="317" customFormat="1" ht="18.600000000000001" customHeight="1" x14ac:dyDescent="0.3">
      <c r="A67" s="17" t="s">
        <v>1090</v>
      </c>
      <c r="B67" s="267" t="s">
        <v>691</v>
      </c>
      <c r="C67" s="267" t="s">
        <v>985</v>
      </c>
      <c r="D67" s="267" t="s">
        <v>2164</v>
      </c>
      <c r="E67" s="271" t="s">
        <v>2166</v>
      </c>
      <c r="F67" s="266">
        <v>45552</v>
      </c>
      <c r="G67" s="267">
        <v>1</v>
      </c>
      <c r="H67" s="83">
        <v>5000</v>
      </c>
      <c r="I67" s="83">
        <f t="shared" si="8"/>
        <v>5000</v>
      </c>
      <c r="J67" s="218" t="str">
        <f t="shared" si="7"/>
        <v>ok</v>
      </c>
      <c r="K67" s="218"/>
    </row>
    <row r="68" spans="1:17" s="317" customFormat="1" ht="18.600000000000001" customHeight="1" x14ac:dyDescent="0.3">
      <c r="A68" s="17" t="s">
        <v>1091</v>
      </c>
      <c r="B68" s="267" t="s">
        <v>456</v>
      </c>
      <c r="C68" s="267" t="s">
        <v>456</v>
      </c>
      <c r="D68" s="267" t="s">
        <v>1441</v>
      </c>
      <c r="E68" s="271" t="s">
        <v>2165</v>
      </c>
      <c r="F68" s="266">
        <v>45553</v>
      </c>
      <c r="G68" s="267">
        <v>1</v>
      </c>
      <c r="H68" s="83">
        <v>500</v>
      </c>
      <c r="I68" s="83">
        <f t="shared" si="8"/>
        <v>500</v>
      </c>
      <c r="J68" s="218" t="str">
        <f t="shared" si="7"/>
        <v>ok</v>
      </c>
      <c r="K68" s="218"/>
    </row>
    <row r="69" spans="1:17" s="317" customFormat="1" ht="18.600000000000001" customHeight="1" x14ac:dyDescent="0.3">
      <c r="A69" s="17" t="s">
        <v>1090</v>
      </c>
      <c r="B69" s="267" t="s">
        <v>648</v>
      </c>
      <c r="C69" s="267" t="s">
        <v>654</v>
      </c>
      <c r="D69" s="267" t="s">
        <v>2117</v>
      </c>
      <c r="E69" s="271">
        <v>3410657239</v>
      </c>
      <c r="F69" s="266">
        <v>45553</v>
      </c>
      <c r="G69" s="267">
        <v>1</v>
      </c>
      <c r="H69" s="83">
        <v>3660</v>
      </c>
      <c r="I69" s="83">
        <f t="shared" si="8"/>
        <v>3660</v>
      </c>
      <c r="J69" s="218" t="str">
        <f t="shared" si="7"/>
        <v>ok</v>
      </c>
      <c r="K69" s="218"/>
    </row>
    <row r="70" spans="1:17" s="317" customFormat="1" ht="18.600000000000001" customHeight="1" x14ac:dyDescent="0.3">
      <c r="A70" s="17" t="s">
        <v>1090</v>
      </c>
      <c r="B70" s="267" t="s">
        <v>1280</v>
      </c>
      <c r="C70" s="267" t="s">
        <v>1496</v>
      </c>
      <c r="D70" s="267" t="s">
        <v>2168</v>
      </c>
      <c r="E70" s="271" t="s">
        <v>2179</v>
      </c>
      <c r="F70" s="266">
        <v>45554</v>
      </c>
      <c r="G70" s="267">
        <v>1</v>
      </c>
      <c r="H70" s="83">
        <v>50000</v>
      </c>
      <c r="I70" s="83">
        <f t="shared" si="8"/>
        <v>50000</v>
      </c>
      <c r="J70" s="218" t="str">
        <f t="shared" si="7"/>
        <v>ok</v>
      </c>
      <c r="K70" s="218"/>
    </row>
    <row r="71" spans="1:17" s="317" customFormat="1" ht="18.600000000000001" customHeight="1" x14ac:dyDescent="0.3">
      <c r="A71" s="17" t="s">
        <v>1090</v>
      </c>
      <c r="B71" s="267" t="s">
        <v>988</v>
      </c>
      <c r="C71" s="267" t="s">
        <v>436</v>
      </c>
      <c r="D71" s="267" t="s">
        <v>2180</v>
      </c>
      <c r="E71" s="271" t="s">
        <v>2178</v>
      </c>
      <c r="F71" s="266">
        <v>45554</v>
      </c>
      <c r="G71" s="267">
        <v>1</v>
      </c>
      <c r="H71" s="395">
        <v>1300</v>
      </c>
      <c r="I71" s="83">
        <f t="shared" si="8"/>
        <v>1300</v>
      </c>
      <c r="J71" s="513">
        <v>1300</v>
      </c>
      <c r="K71" s="218"/>
    </row>
    <row r="72" spans="1:17" s="317" customFormat="1" ht="18.600000000000001" customHeight="1" x14ac:dyDescent="0.3">
      <c r="A72" s="17" t="s">
        <v>1090</v>
      </c>
      <c r="B72" s="267" t="s">
        <v>682</v>
      </c>
      <c r="C72" s="267" t="s">
        <v>650</v>
      </c>
      <c r="D72" s="267" t="s">
        <v>2169</v>
      </c>
      <c r="E72" s="271" t="s">
        <v>2177</v>
      </c>
      <c r="F72" s="266">
        <v>45554</v>
      </c>
      <c r="G72" s="267">
        <v>1</v>
      </c>
      <c r="H72" s="83">
        <v>18</v>
      </c>
      <c r="I72" s="83">
        <f t="shared" si="8"/>
        <v>18</v>
      </c>
      <c r="J72" s="218" t="str">
        <f>VLOOKUP(C72,L:N,3,0)</f>
        <v>ok</v>
      </c>
      <c r="K72" s="218"/>
    </row>
    <row r="73" spans="1:17" s="317" customFormat="1" ht="18.600000000000001" customHeight="1" x14ac:dyDescent="0.3">
      <c r="A73" s="17" t="s">
        <v>1090</v>
      </c>
      <c r="B73" s="267" t="s">
        <v>2170</v>
      </c>
      <c r="C73" s="267" t="s">
        <v>633</v>
      </c>
      <c r="D73" s="267" t="s">
        <v>2171</v>
      </c>
      <c r="E73" s="271" t="s">
        <v>2176</v>
      </c>
      <c r="F73" s="266">
        <v>45554</v>
      </c>
      <c r="G73" s="267">
        <v>1</v>
      </c>
      <c r="H73" s="83">
        <v>476</v>
      </c>
      <c r="I73" s="83">
        <f t="shared" si="8"/>
        <v>476</v>
      </c>
      <c r="J73" s="218" t="str">
        <f>VLOOKUP(C73,L:N,3,0)</f>
        <v>ok</v>
      </c>
      <c r="K73" s="218"/>
    </row>
    <row r="74" spans="1:17" s="317" customFormat="1" ht="18.600000000000001" customHeight="1" x14ac:dyDescent="0.3">
      <c r="A74" s="17" t="s">
        <v>1090</v>
      </c>
      <c r="B74" s="267" t="s">
        <v>695</v>
      </c>
      <c r="C74" s="267" t="s">
        <v>650</v>
      </c>
      <c r="D74" s="267" t="s">
        <v>2172</v>
      </c>
      <c r="E74" s="271" t="s">
        <v>2175</v>
      </c>
      <c r="F74" s="266">
        <v>45554</v>
      </c>
      <c r="G74" s="267">
        <v>1</v>
      </c>
      <c r="H74" s="83">
        <v>1084.74</v>
      </c>
      <c r="I74" s="83">
        <f t="shared" si="8"/>
        <v>1084.74</v>
      </c>
      <c r="J74" s="218" t="str">
        <f>VLOOKUP(C74,L:N,3,0)</f>
        <v>ok</v>
      </c>
      <c r="K74" s="218"/>
    </row>
    <row r="75" spans="1:17" s="317" customFormat="1" ht="18.600000000000001" customHeight="1" x14ac:dyDescent="0.3">
      <c r="A75" s="17" t="s">
        <v>1484</v>
      </c>
      <c r="B75" s="267" t="s">
        <v>1021</v>
      </c>
      <c r="C75" s="267" t="s">
        <v>918</v>
      </c>
      <c r="D75" s="267" t="s">
        <v>2173</v>
      </c>
      <c r="E75" s="271" t="s">
        <v>2174</v>
      </c>
      <c r="F75" s="266">
        <v>45555</v>
      </c>
      <c r="G75" s="267">
        <v>1</v>
      </c>
      <c r="H75" s="83">
        <v>1759.5</v>
      </c>
      <c r="I75" s="83">
        <f t="shared" si="8"/>
        <v>1759.5</v>
      </c>
      <c r="J75" s="218" t="str">
        <f>VLOOKUP(C75,L:N,3,0)</f>
        <v>ok</v>
      </c>
      <c r="K75" s="218"/>
    </row>
    <row r="76" spans="1:17" s="317" customFormat="1" ht="18.600000000000001" customHeight="1" x14ac:dyDescent="0.3">
      <c r="A76" s="17" t="s">
        <v>1302</v>
      </c>
      <c r="B76" s="267" t="s">
        <v>1280</v>
      </c>
      <c r="C76" s="267" t="s">
        <v>1280</v>
      </c>
      <c r="D76" s="267" t="s">
        <v>2154</v>
      </c>
      <c r="E76" s="271" t="s">
        <v>2184</v>
      </c>
      <c r="F76" s="266">
        <v>45555</v>
      </c>
      <c r="G76" s="267">
        <v>1</v>
      </c>
      <c r="H76" s="83">
        <v>25000</v>
      </c>
      <c r="I76" s="83">
        <f t="shared" si="8"/>
        <v>25000</v>
      </c>
      <c r="J76" s="218" t="str">
        <f>VLOOKUP(C76,L:N,3,0)</f>
        <v>ok</v>
      </c>
      <c r="K76" s="218"/>
    </row>
    <row r="77" spans="1:17" s="317" customFormat="1" ht="18.600000000000001" customHeight="1" x14ac:dyDescent="0.3">
      <c r="A77" s="17" t="s">
        <v>1090</v>
      </c>
      <c r="B77" s="267" t="s">
        <v>988</v>
      </c>
      <c r="C77" s="267" t="s">
        <v>436</v>
      </c>
      <c r="D77" s="267" t="s">
        <v>2181</v>
      </c>
      <c r="E77" s="271" t="s">
        <v>2182</v>
      </c>
      <c r="F77" s="266">
        <v>45555</v>
      </c>
      <c r="G77" s="267">
        <v>1</v>
      </c>
      <c r="H77" s="395">
        <v>2200</v>
      </c>
      <c r="I77" s="83">
        <f t="shared" si="8"/>
        <v>2200</v>
      </c>
      <c r="J77" s="513">
        <v>2200</v>
      </c>
      <c r="K77" s="218"/>
    </row>
    <row r="78" spans="1:17" s="317" customFormat="1" ht="18.600000000000001" customHeight="1" x14ac:dyDescent="0.3">
      <c r="A78" s="17" t="s">
        <v>1090</v>
      </c>
      <c r="B78" s="327" t="s">
        <v>1987</v>
      </c>
      <c r="C78" s="327" t="s">
        <v>1299</v>
      </c>
      <c r="D78" s="327" t="s">
        <v>2003</v>
      </c>
      <c r="E78" s="271" t="s">
        <v>2183</v>
      </c>
      <c r="F78" s="266">
        <v>45555</v>
      </c>
      <c r="G78" s="267">
        <v>1</v>
      </c>
      <c r="H78" s="83">
        <v>1000</v>
      </c>
      <c r="I78" s="83">
        <f t="shared" si="8"/>
        <v>1000</v>
      </c>
      <c r="J78" s="218" t="str">
        <f>VLOOKUP(C78,L:N,3,0)</f>
        <v>ok</v>
      </c>
      <c r="K78" s="218"/>
    </row>
    <row r="79" spans="1:17" s="317" customFormat="1" ht="18.600000000000001" customHeight="1" x14ac:dyDescent="0.3">
      <c r="A79" s="17" t="s">
        <v>1090</v>
      </c>
      <c r="B79" s="267" t="s">
        <v>1842</v>
      </c>
      <c r="C79" s="267" t="s">
        <v>1037</v>
      </c>
      <c r="D79" s="267" t="s">
        <v>1841</v>
      </c>
      <c r="E79" s="271" t="s">
        <v>2186</v>
      </c>
      <c r="F79" s="266">
        <v>45555</v>
      </c>
      <c r="G79" s="267">
        <v>1</v>
      </c>
      <c r="H79" s="83">
        <v>2118</v>
      </c>
      <c r="I79" s="83">
        <f t="shared" si="8"/>
        <v>2118</v>
      </c>
      <c r="J79" s="218" t="str">
        <f>VLOOKUP(C79,L:N,3,0)</f>
        <v>ok</v>
      </c>
      <c r="K79" s="218"/>
    </row>
    <row r="80" spans="1:17" s="317" customFormat="1" ht="18.600000000000001" customHeight="1" x14ac:dyDescent="0.3">
      <c r="A80" s="428" t="s">
        <v>1090</v>
      </c>
      <c r="B80" s="327" t="s">
        <v>1972</v>
      </c>
      <c r="C80" s="327" t="s">
        <v>1299</v>
      </c>
      <c r="D80" s="327" t="s">
        <v>2187</v>
      </c>
      <c r="E80" s="271" t="s">
        <v>2195</v>
      </c>
      <c r="F80" s="266">
        <v>45555</v>
      </c>
      <c r="G80" s="267">
        <v>1</v>
      </c>
      <c r="H80" s="395">
        <v>3000</v>
      </c>
      <c r="I80" s="83">
        <f t="shared" si="8"/>
        <v>3000</v>
      </c>
      <c r="J80" s="513">
        <v>3000</v>
      </c>
      <c r="K80" s="218"/>
    </row>
    <row r="81" spans="1:11" s="317" customFormat="1" ht="18.600000000000001" customHeight="1" x14ac:dyDescent="0.3">
      <c r="A81" s="32" t="s">
        <v>1090</v>
      </c>
      <c r="B81" s="399" t="s">
        <v>1280</v>
      </c>
      <c r="C81" s="399" t="s">
        <v>1496</v>
      </c>
      <c r="D81" s="399" t="s">
        <v>2168</v>
      </c>
      <c r="E81" s="427" t="s">
        <v>2194</v>
      </c>
      <c r="F81" s="398">
        <v>45558</v>
      </c>
      <c r="G81" s="399">
        <v>1</v>
      </c>
      <c r="H81" s="395">
        <v>50000</v>
      </c>
      <c r="I81" s="395">
        <f t="shared" si="8"/>
        <v>50000</v>
      </c>
      <c r="J81" s="218" t="str">
        <f t="shared" ref="J81:J108" si="9">VLOOKUP(C81,L:N,3,0)</f>
        <v>ok</v>
      </c>
      <c r="K81" s="218"/>
    </row>
    <row r="82" spans="1:11" s="317" customFormat="1" ht="18.600000000000001" customHeight="1" x14ac:dyDescent="0.3">
      <c r="A82" s="17" t="s">
        <v>1090</v>
      </c>
      <c r="B82" s="267" t="s">
        <v>401</v>
      </c>
      <c r="C82" s="267" t="s">
        <v>654</v>
      </c>
      <c r="D82" s="267" t="s">
        <v>2189</v>
      </c>
      <c r="E82" s="271" t="s">
        <v>2190</v>
      </c>
      <c r="F82" s="266">
        <v>45558</v>
      </c>
      <c r="G82" s="267">
        <v>1</v>
      </c>
      <c r="H82" s="83">
        <v>650</v>
      </c>
      <c r="I82" s="83">
        <f t="shared" si="8"/>
        <v>650</v>
      </c>
      <c r="J82" s="218" t="str">
        <f t="shared" si="9"/>
        <v>ok</v>
      </c>
      <c r="K82" s="218"/>
    </row>
    <row r="83" spans="1:11" s="317" customFormat="1" ht="28.8" x14ac:dyDescent="0.3">
      <c r="A83" s="17" t="s">
        <v>1091</v>
      </c>
      <c r="B83" s="267" t="s">
        <v>1021</v>
      </c>
      <c r="C83" s="267" t="s">
        <v>918</v>
      </c>
      <c r="D83" s="270" t="s">
        <v>2191</v>
      </c>
      <c r="E83" s="271" t="s">
        <v>2192</v>
      </c>
      <c r="F83" s="266">
        <v>45558</v>
      </c>
      <c r="G83" s="267">
        <v>1</v>
      </c>
      <c r="H83" s="83">
        <v>276</v>
      </c>
      <c r="I83" s="83">
        <f t="shared" si="8"/>
        <v>276</v>
      </c>
      <c r="J83" s="218" t="str">
        <f t="shared" si="9"/>
        <v>ok</v>
      </c>
      <c r="K83" s="218"/>
    </row>
    <row r="84" spans="1:11" s="317" customFormat="1" x14ac:dyDescent="0.3">
      <c r="A84" s="17" t="s">
        <v>1091</v>
      </c>
      <c r="B84" s="267" t="s">
        <v>456</v>
      </c>
      <c r="C84" s="267" t="s">
        <v>456</v>
      </c>
      <c r="D84" s="267" t="s">
        <v>2506</v>
      </c>
      <c r="E84" s="271" t="s">
        <v>2193</v>
      </c>
      <c r="F84" s="266">
        <v>45558</v>
      </c>
      <c r="G84" s="267">
        <v>1</v>
      </c>
      <c r="H84" s="83">
        <v>1250</v>
      </c>
      <c r="I84" s="83">
        <f t="shared" si="8"/>
        <v>1250</v>
      </c>
      <c r="J84" s="218" t="str">
        <f t="shared" si="9"/>
        <v>ok</v>
      </c>
      <c r="K84" s="218"/>
    </row>
    <row r="85" spans="1:11" s="317" customFormat="1" ht="18.600000000000001" customHeight="1" x14ac:dyDescent="0.3">
      <c r="A85" s="17" t="s">
        <v>1090</v>
      </c>
      <c r="B85" s="327" t="s">
        <v>1280</v>
      </c>
      <c r="C85" s="327" t="s">
        <v>1496</v>
      </c>
      <c r="D85" s="327" t="s">
        <v>2168</v>
      </c>
      <c r="E85" s="83" t="s">
        <v>2188</v>
      </c>
      <c r="F85" s="266">
        <v>45558</v>
      </c>
      <c r="G85" s="267">
        <v>1</v>
      </c>
      <c r="H85" s="83">
        <v>50000</v>
      </c>
      <c r="I85" s="83">
        <f t="shared" ref="I85:I116" si="10">H85*G85</f>
        <v>50000</v>
      </c>
      <c r="J85" s="218" t="str">
        <f t="shared" si="9"/>
        <v>ok</v>
      </c>
      <c r="K85" s="218"/>
    </row>
    <row r="86" spans="1:11" s="317" customFormat="1" ht="18.600000000000001" customHeight="1" x14ac:dyDescent="0.3">
      <c r="A86" s="428" t="s">
        <v>1090</v>
      </c>
      <c r="B86" s="327" t="s">
        <v>1972</v>
      </c>
      <c r="C86" s="327" t="s">
        <v>1299</v>
      </c>
      <c r="D86" s="327" t="s">
        <v>2196</v>
      </c>
      <c r="E86" s="271">
        <v>3455876720</v>
      </c>
      <c r="F86" s="266">
        <v>45558</v>
      </c>
      <c r="G86" s="267">
        <v>1</v>
      </c>
      <c r="H86" s="83">
        <v>5000</v>
      </c>
      <c r="I86" s="83">
        <f t="shared" si="10"/>
        <v>5000</v>
      </c>
      <c r="J86" s="513" t="str">
        <f t="shared" si="9"/>
        <v>ok</v>
      </c>
      <c r="K86" s="218"/>
    </row>
    <row r="87" spans="1:11" s="317" customFormat="1" ht="18.600000000000001" customHeight="1" x14ac:dyDescent="0.3">
      <c r="A87" s="428" t="s">
        <v>1090</v>
      </c>
      <c r="B87" s="327" t="s">
        <v>1972</v>
      </c>
      <c r="C87" s="327" t="s">
        <v>1299</v>
      </c>
      <c r="D87" s="327" t="s">
        <v>1343</v>
      </c>
      <c r="E87" s="271">
        <v>3455879822</v>
      </c>
      <c r="F87" s="266">
        <v>45558</v>
      </c>
      <c r="G87" s="267">
        <v>1</v>
      </c>
      <c r="H87" s="83">
        <v>5000</v>
      </c>
      <c r="I87" s="83">
        <f t="shared" si="10"/>
        <v>5000</v>
      </c>
      <c r="J87" s="513" t="str">
        <f t="shared" si="9"/>
        <v>ok</v>
      </c>
      <c r="K87" s="218"/>
    </row>
    <row r="88" spans="1:11" s="317" customFormat="1" ht="18.600000000000001" customHeight="1" x14ac:dyDescent="0.3">
      <c r="A88" s="428" t="s">
        <v>1090</v>
      </c>
      <c r="B88" s="327" t="s">
        <v>1972</v>
      </c>
      <c r="C88" s="327" t="s">
        <v>1299</v>
      </c>
      <c r="D88" s="327" t="s">
        <v>2246</v>
      </c>
      <c r="E88" s="271">
        <v>3455949291</v>
      </c>
      <c r="F88" s="266">
        <v>45558</v>
      </c>
      <c r="G88" s="267">
        <v>1</v>
      </c>
      <c r="H88" s="83">
        <v>3000</v>
      </c>
      <c r="I88" s="83">
        <f t="shared" si="10"/>
        <v>3000</v>
      </c>
      <c r="J88" s="513" t="str">
        <f t="shared" si="9"/>
        <v>ok</v>
      </c>
      <c r="K88" s="218"/>
    </row>
    <row r="89" spans="1:11" s="317" customFormat="1" ht="18.600000000000001" customHeight="1" x14ac:dyDescent="0.3">
      <c r="A89" s="428" t="s">
        <v>1090</v>
      </c>
      <c r="B89" s="327" t="s">
        <v>1972</v>
      </c>
      <c r="C89" s="327" t="s">
        <v>1299</v>
      </c>
      <c r="D89" s="327" t="s">
        <v>1299</v>
      </c>
      <c r="E89" s="271">
        <v>3455944065</v>
      </c>
      <c r="F89" s="266">
        <v>45558</v>
      </c>
      <c r="G89" s="267">
        <v>1</v>
      </c>
      <c r="H89" s="83">
        <v>1000</v>
      </c>
      <c r="I89" s="83">
        <f t="shared" si="10"/>
        <v>1000</v>
      </c>
      <c r="J89" s="218" t="str">
        <f t="shared" si="9"/>
        <v>ok</v>
      </c>
      <c r="K89" s="218"/>
    </row>
    <row r="90" spans="1:11" s="317" customFormat="1" ht="18.600000000000001" customHeight="1" x14ac:dyDescent="0.3">
      <c r="A90" s="17" t="s">
        <v>1090</v>
      </c>
      <c r="B90" s="267" t="s">
        <v>2151</v>
      </c>
      <c r="C90" s="267" t="s">
        <v>633</v>
      </c>
      <c r="D90" s="267" t="s">
        <v>2198</v>
      </c>
      <c r="E90" s="271" t="s">
        <v>2197</v>
      </c>
      <c r="F90" s="266">
        <v>45558</v>
      </c>
      <c r="G90" s="267">
        <v>1</v>
      </c>
      <c r="H90" s="83">
        <v>10000</v>
      </c>
      <c r="I90" s="83">
        <f t="shared" si="10"/>
        <v>10000</v>
      </c>
      <c r="J90" s="218" t="str">
        <f t="shared" si="9"/>
        <v>ok</v>
      </c>
      <c r="K90" s="218"/>
    </row>
    <row r="91" spans="1:11" s="317" customFormat="1" ht="18.600000000000001" customHeight="1" x14ac:dyDescent="0.3">
      <c r="A91" s="17" t="s">
        <v>1090</v>
      </c>
      <c r="B91" s="267" t="s">
        <v>2151</v>
      </c>
      <c r="C91" s="267" t="s">
        <v>633</v>
      </c>
      <c r="D91" s="267" t="s">
        <v>2198</v>
      </c>
      <c r="E91" s="271" t="s">
        <v>2199</v>
      </c>
      <c r="F91" s="266">
        <v>45558</v>
      </c>
      <c r="G91" s="267">
        <v>1</v>
      </c>
      <c r="H91" s="83">
        <v>10000</v>
      </c>
      <c r="I91" s="83">
        <f t="shared" si="10"/>
        <v>10000</v>
      </c>
      <c r="J91" s="218" t="str">
        <f t="shared" si="9"/>
        <v>ok</v>
      </c>
      <c r="K91" s="218"/>
    </row>
    <row r="92" spans="1:11" s="317" customFormat="1" ht="18.600000000000001" customHeight="1" x14ac:dyDescent="0.3">
      <c r="A92" s="428" t="s">
        <v>1090</v>
      </c>
      <c r="B92" s="327" t="s">
        <v>1972</v>
      </c>
      <c r="C92" s="327" t="s">
        <v>1299</v>
      </c>
      <c r="D92" s="327" t="s">
        <v>1645</v>
      </c>
      <c r="E92" s="271">
        <v>3456286449</v>
      </c>
      <c r="F92" s="266">
        <v>45558</v>
      </c>
      <c r="G92" s="267">
        <v>1</v>
      </c>
      <c r="H92" s="83">
        <v>3000</v>
      </c>
      <c r="I92" s="83">
        <f t="shared" si="10"/>
        <v>3000</v>
      </c>
      <c r="J92" s="218" t="str">
        <f t="shared" si="9"/>
        <v>ok</v>
      </c>
      <c r="K92" s="218"/>
    </row>
    <row r="93" spans="1:11" s="317" customFormat="1" ht="18.600000000000001" customHeight="1" x14ac:dyDescent="0.3">
      <c r="A93" s="17" t="s">
        <v>1090</v>
      </c>
      <c r="B93" s="267" t="s">
        <v>1590</v>
      </c>
      <c r="C93" s="267" t="s">
        <v>633</v>
      </c>
      <c r="D93" s="267" t="s">
        <v>2200</v>
      </c>
      <c r="E93" s="271" t="s">
        <v>2201</v>
      </c>
      <c r="F93" s="266">
        <v>45558</v>
      </c>
      <c r="G93" s="267">
        <v>1</v>
      </c>
      <c r="H93" s="83">
        <v>100</v>
      </c>
      <c r="I93" s="83">
        <f t="shared" si="10"/>
        <v>100</v>
      </c>
      <c r="J93" s="218" t="str">
        <f t="shared" si="9"/>
        <v>ok</v>
      </c>
      <c r="K93" s="218"/>
    </row>
    <row r="94" spans="1:11" s="317" customFormat="1" ht="18.600000000000001" customHeight="1" x14ac:dyDescent="0.3">
      <c r="A94" s="428" t="s">
        <v>1090</v>
      </c>
      <c r="B94" s="327" t="s">
        <v>1972</v>
      </c>
      <c r="C94" s="327" t="s">
        <v>1299</v>
      </c>
      <c r="D94" s="327" t="s">
        <v>2202</v>
      </c>
      <c r="E94" s="271">
        <v>3458744377</v>
      </c>
      <c r="F94" s="266">
        <v>45558</v>
      </c>
      <c r="G94" s="267">
        <v>1</v>
      </c>
      <c r="H94" s="83">
        <v>3000</v>
      </c>
      <c r="I94" s="83">
        <f t="shared" si="10"/>
        <v>3000</v>
      </c>
      <c r="J94" s="218" t="str">
        <f t="shared" si="9"/>
        <v>ok</v>
      </c>
      <c r="K94" s="218"/>
    </row>
    <row r="95" spans="1:11" s="317" customFormat="1" ht="18.600000000000001" customHeight="1" x14ac:dyDescent="0.3">
      <c r="A95" s="428" t="s">
        <v>1090</v>
      </c>
      <c r="B95" s="327" t="s">
        <v>1972</v>
      </c>
      <c r="C95" s="327" t="s">
        <v>1299</v>
      </c>
      <c r="D95" s="327" t="s">
        <v>2202</v>
      </c>
      <c r="E95" s="271">
        <v>3458762573</v>
      </c>
      <c r="F95" s="266">
        <v>45558</v>
      </c>
      <c r="G95" s="267">
        <v>1</v>
      </c>
      <c r="H95" s="83">
        <v>3000</v>
      </c>
      <c r="I95" s="83">
        <f t="shared" si="10"/>
        <v>3000</v>
      </c>
      <c r="J95" s="218" t="str">
        <f t="shared" si="9"/>
        <v>ok</v>
      </c>
      <c r="K95" s="218"/>
    </row>
    <row r="96" spans="1:11" s="317" customFormat="1" ht="18.600000000000001" customHeight="1" x14ac:dyDescent="0.3">
      <c r="A96" s="17" t="s">
        <v>1090</v>
      </c>
      <c r="B96" s="267" t="s">
        <v>1709</v>
      </c>
      <c r="C96" s="267" t="s">
        <v>654</v>
      </c>
      <c r="D96" s="267" t="s">
        <v>2203</v>
      </c>
      <c r="E96" s="271" t="s">
        <v>2204</v>
      </c>
      <c r="F96" s="266">
        <v>45559</v>
      </c>
      <c r="G96" s="267">
        <v>1</v>
      </c>
      <c r="H96" s="83">
        <v>2547</v>
      </c>
      <c r="I96" s="83">
        <f t="shared" si="10"/>
        <v>2547</v>
      </c>
      <c r="J96" s="218" t="str">
        <f t="shared" si="9"/>
        <v>ok</v>
      </c>
      <c r="K96" s="218"/>
    </row>
    <row r="97" spans="1:17" s="317" customFormat="1" ht="18.600000000000001" customHeight="1" x14ac:dyDescent="0.3">
      <c r="A97" s="17" t="s">
        <v>1090</v>
      </c>
      <c r="B97" s="267" t="s">
        <v>1560</v>
      </c>
      <c r="C97" s="267" t="s">
        <v>633</v>
      </c>
      <c r="D97" s="267" t="s">
        <v>2007</v>
      </c>
      <c r="E97" s="271" t="s">
        <v>2205</v>
      </c>
      <c r="F97" s="266">
        <v>45559</v>
      </c>
      <c r="G97" s="267">
        <v>1</v>
      </c>
      <c r="H97" s="83">
        <v>300</v>
      </c>
      <c r="I97" s="83">
        <f t="shared" si="10"/>
        <v>300</v>
      </c>
      <c r="J97" s="218" t="str">
        <f t="shared" si="9"/>
        <v>ok</v>
      </c>
      <c r="K97" s="218"/>
    </row>
    <row r="98" spans="1:17" s="317" customFormat="1" ht="18.600000000000001" customHeight="1" x14ac:dyDescent="0.3">
      <c r="A98" s="17" t="s">
        <v>1090</v>
      </c>
      <c r="B98" s="267" t="s">
        <v>2206</v>
      </c>
      <c r="C98" s="267" t="s">
        <v>633</v>
      </c>
      <c r="D98" s="267" t="s">
        <v>2207</v>
      </c>
      <c r="E98" s="271" t="s">
        <v>2208</v>
      </c>
      <c r="F98" s="266">
        <v>45559</v>
      </c>
      <c r="G98" s="267">
        <v>1</v>
      </c>
      <c r="H98" s="83">
        <v>3642.1</v>
      </c>
      <c r="I98" s="83">
        <f t="shared" si="10"/>
        <v>3642.1</v>
      </c>
      <c r="J98" s="218" t="str">
        <f t="shared" si="9"/>
        <v>ok</v>
      </c>
      <c r="K98" s="218"/>
      <c r="L98"/>
      <c r="M98"/>
    </row>
    <row r="99" spans="1:17" s="317" customFormat="1" ht="18.600000000000001" customHeight="1" x14ac:dyDescent="0.3">
      <c r="A99" s="17" t="s">
        <v>1090</v>
      </c>
      <c r="B99" s="267" t="s">
        <v>436</v>
      </c>
      <c r="C99" s="267" t="s">
        <v>436</v>
      </c>
      <c r="D99" s="267" t="s">
        <v>2209</v>
      </c>
      <c r="E99" s="271" t="s">
        <v>2210</v>
      </c>
      <c r="F99" s="266">
        <v>45559</v>
      </c>
      <c r="G99" s="267">
        <v>1</v>
      </c>
      <c r="H99" s="83">
        <v>300</v>
      </c>
      <c r="I99" s="83">
        <f t="shared" si="10"/>
        <v>300</v>
      </c>
      <c r="J99" s="218" t="str">
        <f t="shared" si="9"/>
        <v>ok</v>
      </c>
      <c r="K99" s="218"/>
      <c r="L99"/>
      <c r="M99"/>
    </row>
    <row r="100" spans="1:17" s="317" customFormat="1" ht="18.600000000000001" customHeight="1" x14ac:dyDescent="0.3">
      <c r="A100" s="17" t="s">
        <v>1091</v>
      </c>
      <c r="B100" s="267" t="s">
        <v>1883</v>
      </c>
      <c r="C100" s="267" t="s">
        <v>1037</v>
      </c>
      <c r="D100" s="267" t="s">
        <v>2215</v>
      </c>
      <c r="E100" s="271" t="s">
        <v>2212</v>
      </c>
      <c r="F100" s="266">
        <v>45560</v>
      </c>
      <c r="G100" s="267">
        <v>1</v>
      </c>
      <c r="H100" s="83">
        <v>7500</v>
      </c>
      <c r="I100" s="83">
        <f t="shared" si="10"/>
        <v>7500</v>
      </c>
      <c r="J100" s="218" t="str">
        <f t="shared" si="9"/>
        <v>ok</v>
      </c>
      <c r="K100" s="218"/>
      <c r="L100"/>
      <c r="M100"/>
      <c r="O100"/>
      <c r="P100"/>
      <c r="Q100"/>
    </row>
    <row r="101" spans="1:17" x14ac:dyDescent="0.3">
      <c r="A101" s="17" t="s">
        <v>1090</v>
      </c>
      <c r="B101" s="267" t="s">
        <v>633</v>
      </c>
      <c r="C101" s="267" t="s">
        <v>633</v>
      </c>
      <c r="D101" s="267" t="s">
        <v>2144</v>
      </c>
      <c r="E101" s="271" t="s">
        <v>2213</v>
      </c>
      <c r="F101" s="266">
        <v>45561</v>
      </c>
      <c r="G101" s="267">
        <v>1</v>
      </c>
      <c r="H101" s="83">
        <v>350</v>
      </c>
      <c r="I101" s="83">
        <f t="shared" si="10"/>
        <v>350</v>
      </c>
      <c r="J101" s="218" t="str">
        <f t="shared" si="9"/>
        <v>ok</v>
      </c>
    </row>
    <row r="102" spans="1:17" x14ac:dyDescent="0.3">
      <c r="A102" s="17" t="s">
        <v>1090</v>
      </c>
      <c r="B102" s="267" t="s">
        <v>691</v>
      </c>
      <c r="C102" s="267" t="s">
        <v>985</v>
      </c>
      <c r="D102" s="267" t="s">
        <v>2164</v>
      </c>
      <c r="E102" s="271" t="s">
        <v>2214</v>
      </c>
      <c r="F102" s="266">
        <v>45562</v>
      </c>
      <c r="G102" s="267">
        <v>1</v>
      </c>
      <c r="H102" s="83">
        <v>21500</v>
      </c>
      <c r="I102" s="83">
        <f t="shared" si="10"/>
        <v>21500</v>
      </c>
      <c r="J102" s="218" t="str">
        <f t="shared" si="9"/>
        <v>ok</v>
      </c>
    </row>
    <row r="103" spans="1:17" x14ac:dyDescent="0.3">
      <c r="A103" s="17" t="s">
        <v>1090</v>
      </c>
      <c r="B103" s="267" t="s">
        <v>1682</v>
      </c>
      <c r="C103" s="267" t="s">
        <v>654</v>
      </c>
      <c r="D103" s="267" t="s">
        <v>2216</v>
      </c>
      <c r="E103" s="271">
        <v>3494829615</v>
      </c>
      <c r="F103" s="266">
        <v>45562</v>
      </c>
      <c r="G103" s="267">
        <v>1</v>
      </c>
      <c r="H103" s="83">
        <v>2440.52</v>
      </c>
      <c r="I103" s="83">
        <f t="shared" si="10"/>
        <v>2440.52</v>
      </c>
      <c r="J103" s="218" t="str">
        <f t="shared" si="9"/>
        <v>ok</v>
      </c>
      <c r="L103" s="69"/>
      <c r="M103" s="69"/>
    </row>
    <row r="104" spans="1:17" x14ac:dyDescent="0.3">
      <c r="A104" s="17" t="s">
        <v>1090</v>
      </c>
      <c r="B104" s="267" t="s">
        <v>2217</v>
      </c>
      <c r="C104" s="267" t="s">
        <v>436</v>
      </c>
      <c r="D104" s="267" t="s">
        <v>2219</v>
      </c>
      <c r="E104" s="271">
        <v>3494848687</v>
      </c>
      <c r="F104" s="266">
        <v>45562</v>
      </c>
      <c r="G104" s="267">
        <v>1</v>
      </c>
      <c r="H104" s="83">
        <v>415.47</v>
      </c>
      <c r="I104" s="83">
        <f t="shared" si="10"/>
        <v>415.47</v>
      </c>
      <c r="J104" s="218" t="str">
        <f t="shared" si="9"/>
        <v>ok</v>
      </c>
      <c r="L104" s="69"/>
      <c r="M104" s="69"/>
    </row>
    <row r="105" spans="1:17" x14ac:dyDescent="0.3">
      <c r="A105" s="17" t="s">
        <v>1090</v>
      </c>
      <c r="B105" s="267" t="s">
        <v>1046</v>
      </c>
      <c r="C105" s="267" t="s">
        <v>436</v>
      </c>
      <c r="D105" s="267" t="s">
        <v>1051</v>
      </c>
      <c r="E105" s="271" t="s">
        <v>2218</v>
      </c>
      <c r="F105" s="266">
        <v>45562</v>
      </c>
      <c r="G105" s="267">
        <v>1</v>
      </c>
      <c r="H105" s="83">
        <v>194</v>
      </c>
      <c r="I105" s="83">
        <f t="shared" si="10"/>
        <v>194</v>
      </c>
      <c r="J105" s="218" t="str">
        <f t="shared" si="9"/>
        <v>ok</v>
      </c>
      <c r="O105" s="69"/>
      <c r="P105" s="69"/>
      <c r="Q105" s="69"/>
    </row>
    <row r="106" spans="1:17" s="69" customFormat="1" x14ac:dyDescent="0.3">
      <c r="A106" s="17" t="s">
        <v>1092</v>
      </c>
      <c r="B106" s="267" t="s">
        <v>2220</v>
      </c>
      <c r="C106" s="267" t="s">
        <v>989</v>
      </c>
      <c r="D106" s="267" t="s">
        <v>2221</v>
      </c>
      <c r="E106" s="271" t="s">
        <v>2231</v>
      </c>
      <c r="F106" s="266">
        <v>45562</v>
      </c>
      <c r="G106" s="267">
        <v>1</v>
      </c>
      <c r="H106" s="83">
        <v>88325.99</v>
      </c>
      <c r="I106" s="83">
        <f t="shared" si="10"/>
        <v>88325.99</v>
      </c>
      <c r="J106" s="218" t="str">
        <f t="shared" si="9"/>
        <v>ok</v>
      </c>
      <c r="K106" s="218"/>
      <c r="L106"/>
      <c r="M106"/>
    </row>
    <row r="107" spans="1:17" s="69" customFormat="1" x14ac:dyDescent="0.3">
      <c r="A107" s="17" t="s">
        <v>1092</v>
      </c>
      <c r="B107" s="267" t="s">
        <v>2220</v>
      </c>
      <c r="C107" s="267" t="s">
        <v>37</v>
      </c>
      <c r="D107" s="267" t="s">
        <v>2222</v>
      </c>
      <c r="E107" s="271" t="s">
        <v>2231</v>
      </c>
      <c r="F107" s="266">
        <v>45562</v>
      </c>
      <c r="G107" s="267">
        <v>1</v>
      </c>
      <c r="H107" s="83">
        <v>21.45</v>
      </c>
      <c r="I107" s="83">
        <f t="shared" si="10"/>
        <v>21.45</v>
      </c>
      <c r="J107" s="218" t="str">
        <f t="shared" si="9"/>
        <v>ok</v>
      </c>
      <c r="K107" s="218"/>
      <c r="L107"/>
      <c r="M107"/>
      <c r="O107"/>
      <c r="P107"/>
      <c r="Q107"/>
    </row>
    <row r="108" spans="1:17" x14ac:dyDescent="0.3">
      <c r="A108" s="17" t="s">
        <v>1090</v>
      </c>
      <c r="B108" s="267" t="s">
        <v>691</v>
      </c>
      <c r="C108" s="267" t="s">
        <v>989</v>
      </c>
      <c r="D108" s="267" t="s">
        <v>1603</v>
      </c>
      <c r="E108" s="271" t="s">
        <v>2230</v>
      </c>
      <c r="F108" s="266">
        <v>45562</v>
      </c>
      <c r="G108" s="267">
        <v>1</v>
      </c>
      <c r="H108" s="83">
        <v>1500</v>
      </c>
      <c r="I108" s="83">
        <f t="shared" si="10"/>
        <v>1500</v>
      </c>
      <c r="J108" s="218" t="str">
        <f t="shared" si="9"/>
        <v>ok</v>
      </c>
    </row>
    <row r="109" spans="1:17" x14ac:dyDescent="0.3">
      <c r="A109" s="428" t="s">
        <v>1090</v>
      </c>
      <c r="B109" s="327" t="s">
        <v>1972</v>
      </c>
      <c r="C109" s="327" t="s">
        <v>1299</v>
      </c>
      <c r="D109" s="327" t="s">
        <v>1343</v>
      </c>
      <c r="E109" s="271" t="s">
        <v>2229</v>
      </c>
      <c r="F109" s="266">
        <v>45563</v>
      </c>
      <c r="G109" s="267">
        <v>1</v>
      </c>
      <c r="H109" s="395">
        <v>5000</v>
      </c>
      <c r="I109" s="83">
        <f t="shared" si="10"/>
        <v>5000</v>
      </c>
      <c r="J109" s="513">
        <v>3600</v>
      </c>
    </row>
    <row r="110" spans="1:17" x14ac:dyDescent="0.3">
      <c r="A110" s="32" t="s">
        <v>1091</v>
      </c>
      <c r="B110" s="399" t="s">
        <v>2116</v>
      </c>
      <c r="C110" s="399" t="s">
        <v>2116</v>
      </c>
      <c r="D110" s="399" t="s">
        <v>2236</v>
      </c>
      <c r="E110" s="427" t="s">
        <v>2237</v>
      </c>
      <c r="F110" s="398">
        <v>45565</v>
      </c>
      <c r="G110" s="399">
        <v>1</v>
      </c>
      <c r="H110" s="395">
        <v>50000</v>
      </c>
      <c r="I110" s="395">
        <f t="shared" si="10"/>
        <v>50000</v>
      </c>
      <c r="J110" s="218">
        <v>0</v>
      </c>
    </row>
    <row r="111" spans="1:17" x14ac:dyDescent="0.3">
      <c r="A111" s="17" t="s">
        <v>1090</v>
      </c>
      <c r="B111" s="267" t="s">
        <v>1280</v>
      </c>
      <c r="C111" s="267" t="s">
        <v>1496</v>
      </c>
      <c r="D111" s="267" t="s">
        <v>2168</v>
      </c>
      <c r="E111" s="271" t="s">
        <v>2225</v>
      </c>
      <c r="F111" s="266">
        <v>45565</v>
      </c>
      <c r="G111" s="267">
        <v>1</v>
      </c>
      <c r="H111" s="83">
        <v>50000</v>
      </c>
      <c r="I111" s="83">
        <f t="shared" si="10"/>
        <v>50000</v>
      </c>
      <c r="J111" s="218" t="str">
        <f t="shared" ref="J111:J129" si="11">VLOOKUP(C111,L:N,3,0)</f>
        <v>ok</v>
      </c>
    </row>
    <row r="112" spans="1:17" x14ac:dyDescent="0.3">
      <c r="A112" s="428" t="s">
        <v>1090</v>
      </c>
      <c r="B112" s="267" t="s">
        <v>1021</v>
      </c>
      <c r="C112" s="267" t="s">
        <v>918</v>
      </c>
      <c r="D112" s="267" t="s">
        <v>2223</v>
      </c>
      <c r="E112" s="271" t="s">
        <v>2228</v>
      </c>
      <c r="F112" s="266">
        <v>45565</v>
      </c>
      <c r="G112" s="267">
        <v>1</v>
      </c>
      <c r="H112" s="83">
        <v>1410</v>
      </c>
      <c r="I112" s="83">
        <f t="shared" si="10"/>
        <v>1410</v>
      </c>
      <c r="J112" s="218" t="str">
        <f t="shared" si="11"/>
        <v>ok</v>
      </c>
    </row>
    <row r="113" spans="1:10" x14ac:dyDescent="0.3">
      <c r="A113" s="428" t="s">
        <v>1090</v>
      </c>
      <c r="B113" s="267" t="s">
        <v>456</v>
      </c>
      <c r="C113" s="267" t="s">
        <v>456</v>
      </c>
      <c r="D113" s="267" t="s">
        <v>1372</v>
      </c>
      <c r="E113" s="271" t="s">
        <v>2227</v>
      </c>
      <c r="F113" s="266">
        <v>45565</v>
      </c>
      <c r="G113" s="267">
        <v>1</v>
      </c>
      <c r="H113" s="83">
        <v>1250</v>
      </c>
      <c r="I113" s="83">
        <f t="shared" si="10"/>
        <v>1250</v>
      </c>
      <c r="J113" s="218" t="str">
        <f t="shared" si="11"/>
        <v>ok</v>
      </c>
    </row>
    <row r="114" spans="1:10" ht="28.8" x14ac:dyDescent="0.3">
      <c r="A114" s="428" t="s">
        <v>1090</v>
      </c>
      <c r="B114" s="267" t="s">
        <v>1021</v>
      </c>
      <c r="C114" s="267" t="s">
        <v>918</v>
      </c>
      <c r="D114" s="270" t="s">
        <v>2224</v>
      </c>
      <c r="E114" s="271" t="s">
        <v>2226</v>
      </c>
      <c r="F114" s="266">
        <v>45565</v>
      </c>
      <c r="G114" s="267">
        <v>1</v>
      </c>
      <c r="H114" s="83">
        <v>239</v>
      </c>
      <c r="I114" s="83">
        <f t="shared" si="10"/>
        <v>239</v>
      </c>
      <c r="J114" s="218" t="str">
        <f t="shared" si="11"/>
        <v>ok</v>
      </c>
    </row>
    <row r="115" spans="1:10" x14ac:dyDescent="0.3">
      <c r="A115" s="17" t="s">
        <v>1090</v>
      </c>
      <c r="B115" s="267" t="s">
        <v>691</v>
      </c>
      <c r="C115" s="267" t="s">
        <v>985</v>
      </c>
      <c r="D115" s="267" t="s">
        <v>2233</v>
      </c>
      <c r="E115" s="271" t="s">
        <v>2232</v>
      </c>
      <c r="F115" s="266">
        <v>45565</v>
      </c>
      <c r="G115" s="267">
        <v>1</v>
      </c>
      <c r="H115" s="83">
        <v>26500</v>
      </c>
      <c r="I115" s="83">
        <f t="shared" si="10"/>
        <v>26500</v>
      </c>
      <c r="J115" s="218" t="str">
        <f t="shared" si="11"/>
        <v>ok</v>
      </c>
    </row>
    <row r="116" spans="1:10" x14ac:dyDescent="0.3">
      <c r="A116" s="17" t="s">
        <v>1484</v>
      </c>
      <c r="B116" s="267" t="s">
        <v>1280</v>
      </c>
      <c r="C116" s="267" t="s">
        <v>1280</v>
      </c>
      <c r="D116" s="267" t="s">
        <v>1934</v>
      </c>
      <c r="E116" s="271" t="s">
        <v>2234</v>
      </c>
      <c r="F116" s="266">
        <v>45565</v>
      </c>
      <c r="G116" s="267">
        <v>1</v>
      </c>
      <c r="H116" s="83">
        <v>25000</v>
      </c>
      <c r="I116" s="83">
        <f t="shared" si="10"/>
        <v>25000</v>
      </c>
      <c r="J116" s="218" t="str">
        <f t="shared" si="11"/>
        <v>ok</v>
      </c>
    </row>
    <row r="117" spans="1:10" x14ac:dyDescent="0.3">
      <c r="A117" s="428" t="s">
        <v>1090</v>
      </c>
      <c r="B117" s="327" t="s">
        <v>436</v>
      </c>
      <c r="C117" s="327" t="s">
        <v>436</v>
      </c>
      <c r="D117" s="327" t="s">
        <v>2235</v>
      </c>
      <c r="E117" s="271">
        <v>3514611999</v>
      </c>
      <c r="F117" s="266">
        <v>45565</v>
      </c>
      <c r="G117" s="267">
        <v>1</v>
      </c>
      <c r="H117" s="83">
        <v>1003</v>
      </c>
      <c r="I117" s="83">
        <f t="shared" ref="I117:I129" si="12">H117*G117</f>
        <v>1003</v>
      </c>
      <c r="J117" s="218" t="str">
        <f t="shared" si="11"/>
        <v>ok</v>
      </c>
    </row>
    <row r="118" spans="1:10" x14ac:dyDescent="0.3">
      <c r="A118" s="428" t="s">
        <v>1090</v>
      </c>
      <c r="B118" s="327" t="s">
        <v>1972</v>
      </c>
      <c r="C118" s="327" t="s">
        <v>1299</v>
      </c>
      <c r="D118" s="327" t="s">
        <v>1299</v>
      </c>
      <c r="E118" s="271">
        <v>3514887185</v>
      </c>
      <c r="F118" s="266">
        <v>45565</v>
      </c>
      <c r="G118" s="267">
        <v>1</v>
      </c>
      <c r="H118" s="83">
        <v>1000</v>
      </c>
      <c r="I118" s="83">
        <f t="shared" si="12"/>
        <v>1000</v>
      </c>
      <c r="J118" s="218" t="str">
        <f t="shared" si="11"/>
        <v>ok</v>
      </c>
    </row>
    <row r="119" spans="1:10" x14ac:dyDescent="0.3">
      <c r="A119" s="17" t="s">
        <v>1092</v>
      </c>
      <c r="B119" s="267" t="s">
        <v>37</v>
      </c>
      <c r="C119" s="267" t="s">
        <v>37</v>
      </c>
      <c r="D119" s="327" t="s">
        <v>1567</v>
      </c>
      <c r="E119" s="271"/>
      <c r="F119" s="266">
        <v>45565</v>
      </c>
      <c r="G119" s="267">
        <v>1</v>
      </c>
      <c r="H119" s="83">
        <v>25.8</v>
      </c>
      <c r="I119" s="83">
        <f t="shared" si="12"/>
        <v>25.8</v>
      </c>
      <c r="J119" s="218" t="str">
        <f t="shared" si="11"/>
        <v>ok</v>
      </c>
    </row>
    <row r="120" spans="1:10" x14ac:dyDescent="0.3">
      <c r="A120" s="17" t="s">
        <v>1092</v>
      </c>
      <c r="B120" s="267" t="s">
        <v>2245</v>
      </c>
      <c r="C120" s="267" t="s">
        <v>989</v>
      </c>
      <c r="D120" s="327" t="s">
        <v>1913</v>
      </c>
      <c r="E120" s="271"/>
      <c r="F120" s="266">
        <v>45565</v>
      </c>
      <c r="G120" s="267">
        <v>1</v>
      </c>
      <c r="H120" s="83">
        <v>80</v>
      </c>
      <c r="I120" s="83">
        <f t="shared" si="12"/>
        <v>80</v>
      </c>
      <c r="J120" s="218" t="str">
        <f t="shared" si="11"/>
        <v>ok</v>
      </c>
    </row>
    <row r="121" spans="1:10" x14ac:dyDescent="0.3">
      <c r="A121" s="17" t="s">
        <v>1092</v>
      </c>
      <c r="B121" s="267" t="s">
        <v>1056</v>
      </c>
      <c r="C121" s="267" t="s">
        <v>3030</v>
      </c>
      <c r="D121" s="327" t="s">
        <v>1914</v>
      </c>
      <c r="E121" s="271"/>
      <c r="F121" s="266">
        <v>45565</v>
      </c>
      <c r="G121" s="267">
        <v>1</v>
      </c>
      <c r="H121" s="83">
        <v>200</v>
      </c>
      <c r="I121" s="83">
        <f t="shared" si="12"/>
        <v>200</v>
      </c>
      <c r="J121" s="218" t="str">
        <f t="shared" si="11"/>
        <v>ok</v>
      </c>
    </row>
    <row r="122" spans="1:10" x14ac:dyDescent="0.3">
      <c r="A122" s="17" t="s">
        <v>1092</v>
      </c>
      <c r="B122" s="267" t="s">
        <v>633</v>
      </c>
      <c r="C122" s="267" t="s">
        <v>633</v>
      </c>
      <c r="D122" s="327" t="s">
        <v>1915</v>
      </c>
      <c r="E122" s="271"/>
      <c r="F122" s="266">
        <v>45565</v>
      </c>
      <c r="G122" s="267">
        <v>1</v>
      </c>
      <c r="H122" s="83">
        <v>1848.24</v>
      </c>
      <c r="I122" s="83">
        <f t="shared" si="12"/>
        <v>1848.24</v>
      </c>
      <c r="J122" s="218" t="str">
        <f t="shared" si="11"/>
        <v>ok</v>
      </c>
    </row>
    <row r="123" spans="1:10" x14ac:dyDescent="0.3">
      <c r="A123" s="17" t="s">
        <v>1092</v>
      </c>
      <c r="B123" s="267" t="s">
        <v>1056</v>
      </c>
      <c r="C123" s="267" t="s">
        <v>990</v>
      </c>
      <c r="D123" s="327" t="s">
        <v>1916</v>
      </c>
      <c r="E123" s="271"/>
      <c r="F123" s="266">
        <v>45565</v>
      </c>
      <c r="G123" s="267">
        <v>1</v>
      </c>
      <c r="H123" s="83">
        <v>750</v>
      </c>
      <c r="I123" s="83">
        <f t="shared" si="12"/>
        <v>750</v>
      </c>
      <c r="J123" s="218" t="str">
        <f t="shared" si="11"/>
        <v>ok</v>
      </c>
    </row>
    <row r="124" spans="1:10" x14ac:dyDescent="0.3">
      <c r="A124" s="17" t="s">
        <v>1092</v>
      </c>
      <c r="B124" s="267" t="s">
        <v>633</v>
      </c>
      <c r="C124" s="267" t="s">
        <v>633</v>
      </c>
      <c r="D124" s="327" t="s">
        <v>2238</v>
      </c>
      <c r="E124" s="271"/>
      <c r="F124" s="266">
        <v>45565</v>
      </c>
      <c r="G124" s="267">
        <v>1</v>
      </c>
      <c r="H124" s="83">
        <v>450</v>
      </c>
      <c r="I124" s="83">
        <f t="shared" si="12"/>
        <v>450</v>
      </c>
      <c r="J124" s="218" t="str">
        <f t="shared" si="11"/>
        <v>ok</v>
      </c>
    </row>
    <row r="125" spans="1:10" x14ac:dyDescent="0.3">
      <c r="A125" s="17" t="s">
        <v>1092</v>
      </c>
      <c r="B125" s="267" t="s">
        <v>654</v>
      </c>
      <c r="C125" s="267" t="s">
        <v>654</v>
      </c>
      <c r="D125" s="327" t="s">
        <v>1920</v>
      </c>
      <c r="E125" s="271"/>
      <c r="F125" s="266">
        <v>45565</v>
      </c>
      <c r="G125" s="267">
        <v>1</v>
      </c>
      <c r="H125" s="83">
        <v>220</v>
      </c>
      <c r="I125" s="83">
        <f t="shared" si="12"/>
        <v>220</v>
      </c>
      <c r="J125" s="218" t="str">
        <f t="shared" si="11"/>
        <v>ok</v>
      </c>
    </row>
    <row r="126" spans="1:10" x14ac:dyDescent="0.3">
      <c r="A126" s="17" t="s">
        <v>1092</v>
      </c>
      <c r="B126" s="267" t="s">
        <v>436</v>
      </c>
      <c r="C126" s="267" t="s">
        <v>436</v>
      </c>
      <c r="D126" s="327" t="s">
        <v>1047</v>
      </c>
      <c r="E126" s="271"/>
      <c r="F126" s="266">
        <v>45565</v>
      </c>
      <c r="G126" s="267">
        <v>1</v>
      </c>
      <c r="H126" s="83">
        <v>180</v>
      </c>
      <c r="I126" s="83">
        <f t="shared" si="12"/>
        <v>180</v>
      </c>
      <c r="J126" s="218" t="str">
        <f t="shared" si="11"/>
        <v>ok</v>
      </c>
    </row>
    <row r="127" spans="1:10" x14ac:dyDescent="0.3">
      <c r="A127" s="17" t="s">
        <v>1092</v>
      </c>
      <c r="B127" s="267" t="s">
        <v>633</v>
      </c>
      <c r="C127" s="267" t="s">
        <v>633</v>
      </c>
      <c r="D127" s="327" t="s">
        <v>2239</v>
      </c>
      <c r="E127" s="271"/>
      <c r="F127" s="266">
        <v>45565</v>
      </c>
      <c r="G127" s="267">
        <v>1</v>
      </c>
      <c r="H127" s="83">
        <v>250</v>
      </c>
      <c r="I127" s="83">
        <f t="shared" si="12"/>
        <v>250</v>
      </c>
      <c r="J127" s="218" t="str">
        <f t="shared" si="11"/>
        <v>ok</v>
      </c>
    </row>
    <row r="128" spans="1:10" x14ac:dyDescent="0.3">
      <c r="A128" s="17" t="s">
        <v>1092</v>
      </c>
      <c r="B128" s="267" t="s">
        <v>989</v>
      </c>
      <c r="C128" s="267" t="s">
        <v>989</v>
      </c>
      <c r="D128" s="327" t="s">
        <v>2240</v>
      </c>
      <c r="E128" s="271"/>
      <c r="F128" s="266">
        <v>45565</v>
      </c>
      <c r="G128" s="267">
        <v>1</v>
      </c>
      <c r="H128" s="83">
        <v>673</v>
      </c>
      <c r="I128" s="83">
        <f t="shared" si="12"/>
        <v>673</v>
      </c>
      <c r="J128" s="218" t="str">
        <f t="shared" si="11"/>
        <v>ok</v>
      </c>
    </row>
    <row r="129" spans="1:10" x14ac:dyDescent="0.3">
      <c r="A129" s="17" t="s">
        <v>1092</v>
      </c>
      <c r="B129" s="327" t="s">
        <v>1972</v>
      </c>
      <c r="C129" s="327" t="s">
        <v>1299</v>
      </c>
      <c r="D129" s="327" t="s">
        <v>1343</v>
      </c>
      <c r="E129" s="271"/>
      <c r="F129" s="266">
        <v>45565</v>
      </c>
      <c r="G129" s="267">
        <v>1</v>
      </c>
      <c r="H129" s="83">
        <v>1000</v>
      </c>
      <c r="I129" s="83">
        <f t="shared" si="12"/>
        <v>1000</v>
      </c>
      <c r="J129" s="513" t="str">
        <f t="shared" si="11"/>
        <v>ok</v>
      </c>
    </row>
    <row r="130" spans="1:10" x14ac:dyDescent="0.3">
      <c r="A130" s="17" t="s">
        <v>1092</v>
      </c>
      <c r="B130" s="267" t="s">
        <v>633</v>
      </c>
      <c r="C130" s="267" t="s">
        <v>633</v>
      </c>
      <c r="D130" s="327" t="s">
        <v>2241</v>
      </c>
      <c r="E130" s="271"/>
      <c r="F130" s="266">
        <v>45565</v>
      </c>
      <c r="G130" s="267">
        <v>1</v>
      </c>
      <c r="H130" s="83">
        <v>400</v>
      </c>
      <c r="I130" s="83">
        <f t="shared" ref="I130:I148" si="13">H130*G130</f>
        <v>400</v>
      </c>
      <c r="J130" s="218" t="str">
        <f t="shared" ref="J130:J142" si="14">VLOOKUP(C130,L:N,3,0)</f>
        <v>ok</v>
      </c>
    </row>
    <row r="131" spans="1:10" x14ac:dyDescent="0.3">
      <c r="A131" s="17" t="s">
        <v>1092</v>
      </c>
      <c r="B131" s="267" t="s">
        <v>1037</v>
      </c>
      <c r="C131" s="267" t="s">
        <v>1037</v>
      </c>
      <c r="D131" s="327" t="s">
        <v>2242</v>
      </c>
      <c r="E131" s="271"/>
      <c r="F131" s="266">
        <v>45565</v>
      </c>
      <c r="G131" s="267">
        <v>1</v>
      </c>
      <c r="H131" s="83">
        <v>208</v>
      </c>
      <c r="I131" s="83">
        <f t="shared" si="13"/>
        <v>208</v>
      </c>
      <c r="J131" s="218" t="str">
        <f t="shared" si="14"/>
        <v>ok</v>
      </c>
    </row>
    <row r="132" spans="1:10" x14ac:dyDescent="0.3">
      <c r="A132" s="17" t="s">
        <v>1092</v>
      </c>
      <c r="B132" s="267" t="s">
        <v>654</v>
      </c>
      <c r="C132" s="267" t="s">
        <v>654</v>
      </c>
      <c r="D132" s="327" t="s">
        <v>2243</v>
      </c>
      <c r="E132" s="271"/>
      <c r="F132" s="266">
        <v>45565</v>
      </c>
      <c r="G132" s="267">
        <v>1</v>
      </c>
      <c r="H132" s="83">
        <v>20</v>
      </c>
      <c r="I132" s="83">
        <f t="shared" si="13"/>
        <v>20</v>
      </c>
      <c r="J132" s="218" t="str">
        <f t="shared" si="14"/>
        <v>ok</v>
      </c>
    </row>
    <row r="133" spans="1:10" x14ac:dyDescent="0.3">
      <c r="A133" s="17" t="s">
        <v>1092</v>
      </c>
      <c r="B133" s="267" t="s">
        <v>436</v>
      </c>
      <c r="C133" s="267" t="s">
        <v>436</v>
      </c>
      <c r="D133" s="327" t="s">
        <v>2244</v>
      </c>
      <c r="E133" s="423"/>
      <c r="F133" s="266">
        <v>45565</v>
      </c>
      <c r="G133" s="267">
        <v>1</v>
      </c>
      <c r="H133" s="83">
        <v>400</v>
      </c>
      <c r="I133" s="83">
        <f t="shared" si="13"/>
        <v>400</v>
      </c>
      <c r="J133" s="218" t="str">
        <f t="shared" si="14"/>
        <v>ok</v>
      </c>
    </row>
    <row r="134" spans="1:10" x14ac:dyDescent="0.3">
      <c r="A134" s="17"/>
      <c r="B134" s="267"/>
      <c r="C134" s="267"/>
      <c r="D134" s="267"/>
      <c r="E134" s="423"/>
      <c r="F134" s="266"/>
      <c r="G134" s="267"/>
      <c r="H134" s="83"/>
      <c r="I134" s="83">
        <f t="shared" si="13"/>
        <v>0</v>
      </c>
      <c r="J134" s="218" t="e">
        <f t="shared" si="14"/>
        <v>#N/A</v>
      </c>
    </row>
    <row r="135" spans="1:10" x14ac:dyDescent="0.3">
      <c r="A135" s="17"/>
      <c r="B135" s="267"/>
      <c r="C135" s="267"/>
      <c r="D135" s="267"/>
      <c r="E135" s="271"/>
      <c r="F135" s="441"/>
      <c r="G135" s="267"/>
      <c r="H135" s="83"/>
      <c r="I135" s="83">
        <f t="shared" si="13"/>
        <v>0</v>
      </c>
      <c r="J135" s="218" t="e">
        <f t="shared" si="14"/>
        <v>#N/A</v>
      </c>
    </row>
    <row r="136" spans="1:10" x14ac:dyDescent="0.3">
      <c r="A136" s="17"/>
      <c r="B136" s="267"/>
      <c r="C136" s="267"/>
      <c r="D136" s="267"/>
      <c r="E136" s="271"/>
      <c r="F136" s="266"/>
      <c r="G136" s="267"/>
      <c r="H136" s="83"/>
      <c r="I136" s="83">
        <f t="shared" si="13"/>
        <v>0</v>
      </c>
      <c r="J136" s="218" t="e">
        <f t="shared" si="14"/>
        <v>#N/A</v>
      </c>
    </row>
    <row r="137" spans="1:10" x14ac:dyDescent="0.3">
      <c r="A137" s="17"/>
      <c r="B137" s="267"/>
      <c r="C137" s="267"/>
      <c r="D137" s="267"/>
      <c r="E137" s="316"/>
      <c r="F137" s="266"/>
      <c r="G137" s="267"/>
      <c r="H137" s="83"/>
      <c r="I137" s="83">
        <f t="shared" si="13"/>
        <v>0</v>
      </c>
      <c r="J137" s="218" t="e">
        <f t="shared" si="14"/>
        <v>#N/A</v>
      </c>
    </row>
    <row r="138" spans="1:10" x14ac:dyDescent="0.3">
      <c r="A138" s="17"/>
      <c r="B138" s="267"/>
      <c r="C138" s="267"/>
      <c r="D138" s="267"/>
      <c r="E138" s="316"/>
      <c r="F138" s="266"/>
      <c r="G138" s="267"/>
      <c r="H138" s="83"/>
      <c r="I138" s="83">
        <f t="shared" si="13"/>
        <v>0</v>
      </c>
      <c r="J138" s="218" t="e">
        <f t="shared" si="14"/>
        <v>#N/A</v>
      </c>
    </row>
    <row r="139" spans="1:10" x14ac:dyDescent="0.3">
      <c r="A139" s="17"/>
      <c r="B139" s="267"/>
      <c r="C139" s="267"/>
      <c r="D139" s="267"/>
      <c r="E139" s="316"/>
      <c r="F139" s="266"/>
      <c r="G139" s="267"/>
      <c r="H139" s="83"/>
      <c r="I139" s="83">
        <f t="shared" si="13"/>
        <v>0</v>
      </c>
      <c r="J139" s="218" t="e">
        <f t="shared" si="14"/>
        <v>#N/A</v>
      </c>
    </row>
    <row r="140" spans="1:10" x14ac:dyDescent="0.3">
      <c r="A140" s="17"/>
      <c r="B140" s="267"/>
      <c r="C140" s="267"/>
      <c r="D140" s="267"/>
      <c r="E140" s="316"/>
      <c r="F140" s="266"/>
      <c r="G140" s="267"/>
      <c r="H140" s="83"/>
      <c r="I140" s="83">
        <f t="shared" si="13"/>
        <v>0</v>
      </c>
      <c r="J140" s="218" t="e">
        <f t="shared" si="14"/>
        <v>#N/A</v>
      </c>
    </row>
    <row r="141" spans="1:10" x14ac:dyDescent="0.3">
      <c r="A141" s="17"/>
      <c r="B141" s="267"/>
      <c r="C141" s="267"/>
      <c r="D141" s="267"/>
      <c r="E141" s="316"/>
      <c r="F141" s="266"/>
      <c r="G141" s="267"/>
      <c r="H141" s="83"/>
      <c r="I141" s="83">
        <f t="shared" si="13"/>
        <v>0</v>
      </c>
      <c r="J141" s="218" t="e">
        <f t="shared" si="14"/>
        <v>#N/A</v>
      </c>
    </row>
    <row r="142" spans="1:10" x14ac:dyDescent="0.3">
      <c r="A142" s="17"/>
      <c r="B142" s="267"/>
      <c r="C142" s="267"/>
      <c r="D142" s="267"/>
      <c r="E142" s="316"/>
      <c r="F142" s="266"/>
      <c r="G142" s="267"/>
      <c r="H142" s="83"/>
      <c r="I142" s="83">
        <f t="shared" si="13"/>
        <v>0</v>
      </c>
      <c r="J142" s="218" t="e">
        <f t="shared" si="14"/>
        <v>#N/A</v>
      </c>
    </row>
    <row r="143" spans="1:10" x14ac:dyDescent="0.3">
      <c r="A143" s="17"/>
      <c r="B143" s="267"/>
      <c r="C143" s="267"/>
      <c r="D143" s="267"/>
      <c r="E143" s="316"/>
      <c r="F143" s="266"/>
      <c r="G143" s="267"/>
      <c r="H143" s="83"/>
      <c r="I143" s="83">
        <f t="shared" si="13"/>
        <v>0</v>
      </c>
      <c r="J143" s="218" t="e">
        <f t="shared" ref="J143:J163" si="15">VLOOKUP(C143,L:N,3,0)</f>
        <v>#N/A</v>
      </c>
    </row>
    <row r="144" spans="1:10" x14ac:dyDescent="0.3">
      <c r="A144" s="17"/>
      <c r="B144" s="267"/>
      <c r="C144" s="267"/>
      <c r="D144" s="267"/>
      <c r="E144" s="316"/>
      <c r="F144" s="266"/>
      <c r="G144" s="267"/>
      <c r="H144" s="83"/>
      <c r="I144" s="83">
        <f t="shared" si="13"/>
        <v>0</v>
      </c>
      <c r="J144" s="218" t="e">
        <f t="shared" si="15"/>
        <v>#N/A</v>
      </c>
    </row>
    <row r="145" spans="1:10" x14ac:dyDescent="0.3">
      <c r="A145" s="17"/>
      <c r="B145" s="267"/>
      <c r="C145" s="267"/>
      <c r="D145" s="267"/>
      <c r="E145" s="316"/>
      <c r="F145" s="266"/>
      <c r="G145" s="267"/>
      <c r="H145" s="83"/>
      <c r="I145" s="83">
        <f t="shared" si="13"/>
        <v>0</v>
      </c>
      <c r="J145" s="218" t="e">
        <f t="shared" si="15"/>
        <v>#N/A</v>
      </c>
    </row>
    <row r="146" spans="1:10" x14ac:dyDescent="0.3">
      <c r="A146" s="17"/>
      <c r="B146" s="267"/>
      <c r="C146" s="267"/>
      <c r="D146" s="267"/>
      <c r="E146" s="316"/>
      <c r="F146" s="266"/>
      <c r="G146" s="267"/>
      <c r="H146" s="83"/>
      <c r="I146" s="83">
        <f t="shared" si="13"/>
        <v>0</v>
      </c>
      <c r="J146" s="218" t="e">
        <f t="shared" si="15"/>
        <v>#N/A</v>
      </c>
    </row>
    <row r="147" spans="1:10" x14ac:dyDescent="0.3">
      <c r="A147" s="17"/>
      <c r="B147" s="267"/>
      <c r="C147" s="267"/>
      <c r="D147" s="267"/>
      <c r="E147" s="316"/>
      <c r="F147" s="266"/>
      <c r="G147" s="267"/>
      <c r="H147" s="83"/>
      <c r="I147" s="83">
        <f t="shared" si="13"/>
        <v>0</v>
      </c>
      <c r="J147" s="218" t="e">
        <f t="shared" si="15"/>
        <v>#N/A</v>
      </c>
    </row>
    <row r="148" spans="1:10" x14ac:dyDescent="0.3">
      <c r="A148" s="17"/>
      <c r="B148" s="267"/>
      <c r="C148" s="267"/>
      <c r="D148" s="267"/>
      <c r="E148" s="316"/>
      <c r="F148" s="266"/>
      <c r="G148" s="267"/>
      <c r="H148" s="83"/>
      <c r="I148" s="83">
        <f t="shared" si="13"/>
        <v>0</v>
      </c>
      <c r="J148" s="218" t="e">
        <f t="shared" si="15"/>
        <v>#N/A</v>
      </c>
    </row>
    <row r="149" spans="1:10" x14ac:dyDescent="0.3">
      <c r="A149" s="17"/>
      <c r="B149" s="267"/>
      <c r="C149" s="267"/>
      <c r="D149" s="267"/>
      <c r="E149" s="316"/>
      <c r="F149" s="266"/>
      <c r="G149" s="267"/>
      <c r="H149" s="83"/>
      <c r="I149" s="83">
        <f t="shared" ref="I149:I161" si="16">H149*G149</f>
        <v>0</v>
      </c>
      <c r="J149" s="218" t="e">
        <f t="shared" si="15"/>
        <v>#N/A</v>
      </c>
    </row>
    <row r="150" spans="1:10" x14ac:dyDescent="0.3">
      <c r="A150" s="17"/>
      <c r="B150" s="267"/>
      <c r="C150" s="267"/>
      <c r="D150" s="267"/>
      <c r="E150" s="316"/>
      <c r="F150" s="266"/>
      <c r="G150" s="267"/>
      <c r="H150" s="83"/>
      <c r="I150" s="83">
        <f t="shared" si="16"/>
        <v>0</v>
      </c>
      <c r="J150" s="218" t="e">
        <f t="shared" si="15"/>
        <v>#N/A</v>
      </c>
    </row>
    <row r="151" spans="1:10" x14ac:dyDescent="0.3">
      <c r="A151" s="17"/>
      <c r="B151" s="267"/>
      <c r="C151" s="267"/>
      <c r="D151" s="267"/>
      <c r="E151" s="316"/>
      <c r="F151" s="266"/>
      <c r="G151" s="267"/>
      <c r="H151" s="83"/>
      <c r="I151" s="83">
        <f t="shared" si="16"/>
        <v>0</v>
      </c>
      <c r="J151" s="218" t="e">
        <f t="shared" si="15"/>
        <v>#N/A</v>
      </c>
    </row>
    <row r="152" spans="1:10" x14ac:dyDescent="0.3">
      <c r="A152" s="17"/>
      <c r="B152" s="267"/>
      <c r="C152" s="267"/>
      <c r="D152" s="267"/>
      <c r="E152" s="316"/>
      <c r="F152" s="266"/>
      <c r="G152" s="267"/>
      <c r="H152" s="83"/>
      <c r="I152" s="83">
        <f t="shared" si="16"/>
        <v>0</v>
      </c>
      <c r="J152" s="218" t="e">
        <f t="shared" si="15"/>
        <v>#N/A</v>
      </c>
    </row>
    <row r="153" spans="1:10" x14ac:dyDescent="0.3">
      <c r="A153" s="17"/>
      <c r="B153" s="267"/>
      <c r="C153" s="267"/>
      <c r="D153" s="267"/>
      <c r="E153" s="316"/>
      <c r="F153" s="266"/>
      <c r="G153" s="267"/>
      <c r="H153" s="83"/>
      <c r="I153" s="83">
        <f t="shared" si="16"/>
        <v>0</v>
      </c>
      <c r="J153" s="218" t="e">
        <f t="shared" si="15"/>
        <v>#N/A</v>
      </c>
    </row>
    <row r="154" spans="1:10" x14ac:dyDescent="0.3">
      <c r="A154" s="17"/>
      <c r="B154" s="267"/>
      <c r="C154" s="267"/>
      <c r="D154" s="267"/>
      <c r="E154" s="271"/>
      <c r="F154" s="266"/>
      <c r="G154" s="267"/>
      <c r="H154" s="83"/>
      <c r="I154" s="83">
        <f t="shared" si="16"/>
        <v>0</v>
      </c>
      <c r="J154" s="218" t="e">
        <f t="shared" si="15"/>
        <v>#N/A</v>
      </c>
    </row>
    <row r="155" spans="1:10" x14ac:dyDescent="0.3">
      <c r="A155" s="17"/>
      <c r="B155" s="267"/>
      <c r="C155" s="267"/>
      <c r="D155" s="267"/>
      <c r="E155" s="271"/>
      <c r="F155" s="266"/>
      <c r="G155" s="267"/>
      <c r="H155" s="83"/>
      <c r="I155" s="83">
        <f t="shared" si="16"/>
        <v>0</v>
      </c>
      <c r="J155" s="218" t="e">
        <f t="shared" si="15"/>
        <v>#N/A</v>
      </c>
    </row>
    <row r="156" spans="1:10" x14ac:dyDescent="0.3">
      <c r="A156" s="17"/>
      <c r="B156" s="267"/>
      <c r="C156" s="267"/>
      <c r="D156" s="267"/>
      <c r="E156" s="271"/>
      <c r="F156" s="266"/>
      <c r="G156" s="267"/>
      <c r="H156" s="83"/>
      <c r="I156" s="83">
        <f t="shared" si="16"/>
        <v>0</v>
      </c>
      <c r="J156" s="218" t="e">
        <f t="shared" si="15"/>
        <v>#N/A</v>
      </c>
    </row>
    <row r="157" spans="1:10" x14ac:dyDescent="0.3">
      <c r="A157" s="17"/>
      <c r="B157" s="267"/>
      <c r="C157" s="267"/>
      <c r="D157" s="267"/>
      <c r="E157" s="271"/>
      <c r="F157" s="266"/>
      <c r="G157" s="267"/>
      <c r="H157" s="83"/>
      <c r="I157" s="83">
        <f t="shared" si="16"/>
        <v>0</v>
      </c>
      <c r="J157" s="218" t="e">
        <f t="shared" si="15"/>
        <v>#N/A</v>
      </c>
    </row>
    <row r="158" spans="1:10" x14ac:dyDescent="0.3">
      <c r="A158" s="17"/>
      <c r="B158" s="267"/>
      <c r="C158" s="267"/>
      <c r="D158" s="267"/>
      <c r="E158" s="271"/>
      <c r="F158" s="266"/>
      <c r="G158" s="267"/>
      <c r="H158" s="83"/>
      <c r="I158" s="83">
        <f t="shared" si="16"/>
        <v>0</v>
      </c>
      <c r="J158" s="218" t="e">
        <f t="shared" si="15"/>
        <v>#N/A</v>
      </c>
    </row>
    <row r="159" spans="1:10" x14ac:dyDescent="0.3">
      <c r="A159" s="17"/>
      <c r="B159" s="267"/>
      <c r="C159" s="267"/>
      <c r="D159" s="267"/>
      <c r="E159" s="271"/>
      <c r="F159" s="266"/>
      <c r="G159" s="267"/>
      <c r="H159" s="83"/>
      <c r="I159" s="83">
        <f t="shared" si="16"/>
        <v>0</v>
      </c>
      <c r="J159" s="218" t="e">
        <f t="shared" si="15"/>
        <v>#N/A</v>
      </c>
    </row>
    <row r="160" spans="1:10" x14ac:dyDescent="0.3">
      <c r="A160" s="17"/>
      <c r="B160" s="267"/>
      <c r="C160" s="267"/>
      <c r="D160" s="267"/>
      <c r="E160" s="271"/>
      <c r="F160" s="266"/>
      <c r="G160" s="267"/>
      <c r="H160" s="83"/>
      <c r="I160" s="83">
        <f t="shared" si="16"/>
        <v>0</v>
      </c>
      <c r="J160" s="218" t="e">
        <f t="shared" si="15"/>
        <v>#N/A</v>
      </c>
    </row>
    <row r="161" spans="1:11" x14ac:dyDescent="0.3">
      <c r="A161" s="17"/>
      <c r="B161" s="267"/>
      <c r="C161" s="267"/>
      <c r="D161" s="267"/>
      <c r="E161" s="271"/>
      <c r="F161" s="266"/>
      <c r="G161" s="267"/>
      <c r="H161" s="83"/>
      <c r="I161" s="83">
        <f t="shared" si="16"/>
        <v>0</v>
      </c>
      <c r="J161" s="218" t="e">
        <f t="shared" si="15"/>
        <v>#N/A</v>
      </c>
    </row>
    <row r="162" spans="1:11" x14ac:dyDescent="0.3">
      <c r="F162" s="76"/>
      <c r="J162" s="218" t="e">
        <f t="shared" si="15"/>
        <v>#N/A</v>
      </c>
    </row>
    <row r="163" spans="1:11" x14ac:dyDescent="0.3">
      <c r="F163" s="76"/>
      <c r="J163" s="218" t="e">
        <f t="shared" si="15"/>
        <v>#N/A</v>
      </c>
    </row>
    <row r="165" spans="1:11" x14ac:dyDescent="0.3">
      <c r="D165" s="76"/>
      <c r="K165" s="330"/>
    </row>
    <row r="168" spans="1:11" x14ac:dyDescent="0.3">
      <c r="E168" s="438"/>
    </row>
  </sheetData>
  <autoFilter ref="A2:J163" xr:uid="{45FECD77-F427-4909-9EAC-A8AF5DD0CCD5}"/>
  <phoneticPr fontId="54" type="noConversion"/>
  <hyperlinks>
    <hyperlink ref="E1" r:id="rId1" xr:uid="{2333B418-2FF5-4159-8BBF-2C9A4C632DAE}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2"/>
  <legacyDrawing r:id="rId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A920D-5D5B-47A5-81E0-57947BCE46E6}">
  <dimension ref="A1:O169"/>
  <sheetViews>
    <sheetView topLeftCell="A111" zoomScale="90" zoomScaleNormal="90" workbookViewId="0">
      <selection activeCell="C35" activeCellId="1" sqref="H14 C35"/>
    </sheetView>
  </sheetViews>
  <sheetFormatPr defaultRowHeight="14.4" x14ac:dyDescent="0.3"/>
  <cols>
    <col min="1" max="1" width="13.6640625" style="4" bestFit="1" customWidth="1"/>
    <col min="2" max="2" width="34.21875" style="4" bestFit="1" customWidth="1"/>
    <col min="3" max="3" width="26.44140625" style="4" bestFit="1" customWidth="1"/>
    <col min="4" max="4" width="72.77734375" style="4" bestFit="1" customWidth="1"/>
    <col min="5" max="5" width="39.77734375" style="4" customWidth="1"/>
    <col min="6" max="6" width="13.77734375" style="4" customWidth="1"/>
    <col min="7" max="7" width="10.5546875" style="4" customWidth="1"/>
    <col min="8" max="8" width="15" customWidth="1"/>
    <col min="9" max="9" width="15" bestFit="1" customWidth="1"/>
    <col min="10" max="10" width="19.21875" style="513" customWidth="1"/>
    <col min="11" max="11" width="23.33203125" bestFit="1" customWidth="1"/>
    <col min="12" max="12" width="20.77734375" customWidth="1"/>
  </cols>
  <sheetData>
    <row r="1" spans="1:15" ht="18" x14ac:dyDescent="0.3">
      <c r="E1" s="312" t="s">
        <v>940</v>
      </c>
      <c r="I1" s="2"/>
      <c r="K1" s="344" t="s">
        <v>2502</v>
      </c>
      <c r="L1" s="83">
        <v>1000</v>
      </c>
    </row>
    <row r="2" spans="1:15" ht="18" x14ac:dyDescent="0.3">
      <c r="A2" s="79" t="s">
        <v>1300</v>
      </c>
      <c r="B2" s="79" t="s">
        <v>636</v>
      </c>
      <c r="C2" s="79" t="s">
        <v>660</v>
      </c>
      <c r="D2" s="79" t="s">
        <v>542</v>
      </c>
      <c r="E2" s="79" t="s">
        <v>919</v>
      </c>
      <c r="F2" s="79" t="s">
        <v>634</v>
      </c>
      <c r="G2" s="79" t="s">
        <v>635</v>
      </c>
      <c r="H2" s="79" t="s">
        <v>42</v>
      </c>
      <c r="I2" s="79" t="s">
        <v>31</v>
      </c>
      <c r="K2" s="344" t="s">
        <v>1176</v>
      </c>
      <c r="L2" s="83">
        <v>7000</v>
      </c>
    </row>
    <row r="3" spans="1:15" ht="21" x14ac:dyDescent="0.3">
      <c r="A3" s="428" t="s">
        <v>1484</v>
      </c>
      <c r="B3" s="327" t="s">
        <v>1894</v>
      </c>
      <c r="C3" s="327" t="s">
        <v>1037</v>
      </c>
      <c r="D3" s="327" t="s">
        <v>2247</v>
      </c>
      <c r="E3" s="429" t="s">
        <v>2248</v>
      </c>
      <c r="F3" s="328">
        <v>45566</v>
      </c>
      <c r="G3" s="327">
        <v>1000</v>
      </c>
      <c r="H3" s="177">
        <v>1.74</v>
      </c>
      <c r="I3" s="177">
        <f t="shared" ref="I3:I10" si="0">H3*G3</f>
        <v>1740</v>
      </c>
      <c r="J3" s="218" t="str">
        <f t="shared" ref="J3:J32" si="1">VLOOKUP(C3,K:M,3,0)</f>
        <v>ok</v>
      </c>
      <c r="K3" s="273" t="s">
        <v>581</v>
      </c>
      <c r="L3" s="83">
        <f>SUM(L6:L28)</f>
        <v>784352.10525000002</v>
      </c>
    </row>
    <row r="4" spans="1:15" ht="18.600000000000001" customHeight="1" x14ac:dyDescent="0.3">
      <c r="A4" s="17" t="s">
        <v>1484</v>
      </c>
      <c r="B4" s="267" t="s">
        <v>1021</v>
      </c>
      <c r="C4" s="267" t="s">
        <v>918</v>
      </c>
      <c r="D4" s="267" t="s">
        <v>2250</v>
      </c>
      <c r="E4" s="429" t="s">
        <v>2249</v>
      </c>
      <c r="F4" s="328">
        <v>45566</v>
      </c>
      <c r="G4" s="327">
        <v>1</v>
      </c>
      <c r="H4" s="177">
        <v>856</v>
      </c>
      <c r="I4" s="177">
        <f t="shared" si="0"/>
        <v>856</v>
      </c>
      <c r="J4" s="218" t="str">
        <f t="shared" si="1"/>
        <v>ok</v>
      </c>
    </row>
    <row r="5" spans="1:15" ht="19.2" customHeight="1" x14ac:dyDescent="0.4">
      <c r="A5" s="17" t="s">
        <v>1091</v>
      </c>
      <c r="B5" s="267" t="s">
        <v>456</v>
      </c>
      <c r="C5" s="267" t="s">
        <v>456</v>
      </c>
      <c r="D5" s="267" t="s">
        <v>2251</v>
      </c>
      <c r="E5" s="429" t="s">
        <v>2260</v>
      </c>
      <c r="F5" s="328">
        <v>45566</v>
      </c>
      <c r="G5" s="327">
        <v>1</v>
      </c>
      <c r="H5" s="177">
        <v>2500</v>
      </c>
      <c r="I5" s="177">
        <f t="shared" si="0"/>
        <v>2500</v>
      </c>
      <c r="J5" s="218" t="str">
        <f t="shared" si="1"/>
        <v>ok</v>
      </c>
      <c r="K5" s="272" t="s">
        <v>662</v>
      </c>
      <c r="L5" s="272" t="s">
        <v>42</v>
      </c>
      <c r="O5" s="277"/>
    </row>
    <row r="6" spans="1:15" ht="18.600000000000001" customHeight="1" x14ac:dyDescent="0.3">
      <c r="A6" s="17" t="s">
        <v>1091</v>
      </c>
      <c r="B6" s="327" t="s">
        <v>456</v>
      </c>
      <c r="C6" s="327" t="s">
        <v>456</v>
      </c>
      <c r="D6" s="267" t="s">
        <v>1168</v>
      </c>
      <c r="E6" s="429" t="s">
        <v>2254</v>
      </c>
      <c r="F6" s="328">
        <v>45567</v>
      </c>
      <c r="G6" s="327">
        <v>1</v>
      </c>
      <c r="H6" s="177">
        <v>10000</v>
      </c>
      <c r="I6" s="177">
        <f t="shared" si="0"/>
        <v>10000</v>
      </c>
      <c r="J6" s="218" t="str">
        <f t="shared" si="1"/>
        <v>ok</v>
      </c>
      <c r="K6" s="271" t="s">
        <v>654</v>
      </c>
      <c r="L6" s="274">
        <f t="shared" ref="L6:L27" si="2">SUMIF(C:C,K6,I:I)</f>
        <v>21384.05</v>
      </c>
      <c r="M6" t="s">
        <v>2211</v>
      </c>
    </row>
    <row r="7" spans="1:15" ht="18.600000000000001" customHeight="1" x14ac:dyDescent="0.3">
      <c r="A7" s="17" t="s">
        <v>1091</v>
      </c>
      <c r="B7" s="327" t="s">
        <v>456</v>
      </c>
      <c r="C7" s="327" t="s">
        <v>456</v>
      </c>
      <c r="D7" s="267" t="s">
        <v>2253</v>
      </c>
      <c r="E7" s="429" t="s">
        <v>2255</v>
      </c>
      <c r="F7" s="328">
        <v>45567</v>
      </c>
      <c r="G7" s="327">
        <v>2</v>
      </c>
      <c r="H7" s="83">
        <v>500</v>
      </c>
      <c r="I7" s="177">
        <f t="shared" si="0"/>
        <v>1000</v>
      </c>
      <c r="J7" s="218" t="str">
        <f t="shared" si="1"/>
        <v>ok</v>
      </c>
      <c r="K7" s="271" t="s">
        <v>650</v>
      </c>
      <c r="L7" s="274">
        <f t="shared" si="2"/>
        <v>5548.95</v>
      </c>
      <c r="M7" t="s">
        <v>2211</v>
      </c>
    </row>
    <row r="8" spans="1:15" ht="18.600000000000001" customHeight="1" x14ac:dyDescent="0.3">
      <c r="A8" s="17" t="s">
        <v>1090</v>
      </c>
      <c r="B8" s="267" t="s">
        <v>1056</v>
      </c>
      <c r="C8" s="267" t="s">
        <v>3031</v>
      </c>
      <c r="D8" s="267" t="s">
        <v>2257</v>
      </c>
      <c r="E8" s="429" t="s">
        <v>2256</v>
      </c>
      <c r="F8" s="328">
        <v>45567</v>
      </c>
      <c r="G8" s="327">
        <v>1</v>
      </c>
      <c r="H8" s="83">
        <v>1078</v>
      </c>
      <c r="I8" s="177">
        <f t="shared" si="0"/>
        <v>1078</v>
      </c>
      <c r="J8" s="218" t="str">
        <f t="shared" si="1"/>
        <v>ok</v>
      </c>
      <c r="K8" s="271" t="s">
        <v>456</v>
      </c>
      <c r="L8" s="274">
        <f t="shared" si="2"/>
        <v>55500</v>
      </c>
      <c r="M8" t="s">
        <v>2211</v>
      </c>
    </row>
    <row r="9" spans="1:15" ht="18.600000000000001" customHeight="1" x14ac:dyDescent="0.3">
      <c r="A9" s="17" t="s">
        <v>1484</v>
      </c>
      <c r="B9" s="267" t="s">
        <v>401</v>
      </c>
      <c r="C9" s="267" t="s">
        <v>654</v>
      </c>
      <c r="D9" s="267" t="s">
        <v>2258</v>
      </c>
      <c r="E9" s="429" t="s">
        <v>2259</v>
      </c>
      <c r="F9" s="266">
        <v>45567</v>
      </c>
      <c r="G9" s="267">
        <v>1</v>
      </c>
      <c r="H9" s="83">
        <v>1130</v>
      </c>
      <c r="I9" s="177">
        <f t="shared" si="0"/>
        <v>1130</v>
      </c>
      <c r="J9" s="218" t="str">
        <f t="shared" si="1"/>
        <v>ok</v>
      </c>
      <c r="K9" s="271" t="s">
        <v>987</v>
      </c>
      <c r="L9" s="274">
        <f t="shared" si="2"/>
        <v>0</v>
      </c>
      <c r="M9" t="s">
        <v>2211</v>
      </c>
    </row>
    <row r="10" spans="1:15" ht="18.600000000000001" customHeight="1" x14ac:dyDescent="0.3">
      <c r="A10" s="428" t="s">
        <v>1090</v>
      </c>
      <c r="B10" s="327" t="s">
        <v>1987</v>
      </c>
      <c r="C10" s="327" t="s">
        <v>1299</v>
      </c>
      <c r="D10" s="327" t="s">
        <v>2003</v>
      </c>
      <c r="E10" s="429" t="s">
        <v>2261</v>
      </c>
      <c r="F10" s="266">
        <v>45567</v>
      </c>
      <c r="G10" s="267">
        <v>1</v>
      </c>
      <c r="H10" s="83">
        <v>1000</v>
      </c>
      <c r="I10" s="177">
        <f t="shared" si="0"/>
        <v>1000</v>
      </c>
      <c r="J10" s="218" t="str">
        <f t="shared" si="1"/>
        <v>ok</v>
      </c>
      <c r="K10" s="271" t="s">
        <v>436</v>
      </c>
      <c r="L10" s="274">
        <f t="shared" si="2"/>
        <v>4724.97</v>
      </c>
      <c r="M10" t="s">
        <v>2211</v>
      </c>
    </row>
    <row r="11" spans="1:15" ht="18.600000000000001" customHeight="1" x14ac:dyDescent="0.3">
      <c r="A11" s="428" t="s">
        <v>1090</v>
      </c>
      <c r="B11" s="327" t="s">
        <v>1972</v>
      </c>
      <c r="C11" s="327" t="s">
        <v>1299</v>
      </c>
      <c r="D11" s="327" t="s">
        <v>1343</v>
      </c>
      <c r="E11" s="429">
        <v>3559602894</v>
      </c>
      <c r="F11" s="266">
        <v>45569</v>
      </c>
      <c r="G11" s="267">
        <v>1</v>
      </c>
      <c r="H11" s="83">
        <v>5000</v>
      </c>
      <c r="I11" s="177">
        <f t="shared" ref="I11:I42" si="3">H11*G11</f>
        <v>5000</v>
      </c>
      <c r="J11" s="513" t="str">
        <f t="shared" si="1"/>
        <v>ok</v>
      </c>
      <c r="K11" s="271" t="s">
        <v>1496</v>
      </c>
      <c r="L11" s="274">
        <f t="shared" si="2"/>
        <v>25000</v>
      </c>
      <c r="M11" t="s">
        <v>2211</v>
      </c>
    </row>
    <row r="12" spans="1:15" ht="18.600000000000001" customHeight="1" x14ac:dyDescent="0.3">
      <c r="A12" s="428" t="s">
        <v>1090</v>
      </c>
      <c r="B12" s="327" t="s">
        <v>1972</v>
      </c>
      <c r="C12" s="327" t="s">
        <v>1299</v>
      </c>
      <c r="D12" s="327" t="s">
        <v>1343</v>
      </c>
      <c r="E12" s="429">
        <v>3559595747</v>
      </c>
      <c r="F12" s="266">
        <v>45569</v>
      </c>
      <c r="G12" s="267">
        <v>1</v>
      </c>
      <c r="H12" s="83">
        <v>2000</v>
      </c>
      <c r="I12" s="177">
        <f t="shared" si="3"/>
        <v>2000</v>
      </c>
      <c r="J12" s="513" t="str">
        <f t="shared" si="1"/>
        <v>ok</v>
      </c>
      <c r="K12" s="87" t="s">
        <v>633</v>
      </c>
      <c r="L12" s="274">
        <f t="shared" si="2"/>
        <v>7133.3099999999995</v>
      </c>
      <c r="M12" t="s">
        <v>2211</v>
      </c>
    </row>
    <row r="13" spans="1:15" ht="18.600000000000001" customHeight="1" x14ac:dyDescent="0.3">
      <c r="A13" s="17" t="s">
        <v>1090</v>
      </c>
      <c r="B13" s="327" t="s">
        <v>648</v>
      </c>
      <c r="C13" s="327" t="s">
        <v>654</v>
      </c>
      <c r="D13" s="267" t="s">
        <v>2262</v>
      </c>
      <c r="E13" s="429">
        <v>3564584163</v>
      </c>
      <c r="F13" s="266">
        <v>45569</v>
      </c>
      <c r="G13" s="267">
        <v>1</v>
      </c>
      <c r="H13" s="83">
        <v>2858</v>
      </c>
      <c r="I13" s="177">
        <f t="shared" si="3"/>
        <v>2858</v>
      </c>
      <c r="J13" s="218" t="str">
        <f t="shared" si="1"/>
        <v>ok</v>
      </c>
      <c r="K13" s="271" t="s">
        <v>41</v>
      </c>
      <c r="L13" s="274">
        <f t="shared" si="2"/>
        <v>2267.9052499999998</v>
      </c>
      <c r="M13" t="s">
        <v>2211</v>
      </c>
    </row>
    <row r="14" spans="1:15" x14ac:dyDescent="0.3">
      <c r="A14" s="17" t="s">
        <v>1090</v>
      </c>
      <c r="B14" s="327" t="s">
        <v>648</v>
      </c>
      <c r="C14" s="327" t="s">
        <v>654</v>
      </c>
      <c r="D14" s="267" t="s">
        <v>648</v>
      </c>
      <c r="E14" s="429" t="s">
        <v>2266</v>
      </c>
      <c r="F14" s="266">
        <v>45569</v>
      </c>
      <c r="G14" s="267">
        <v>1</v>
      </c>
      <c r="H14" s="83">
        <v>2799</v>
      </c>
      <c r="I14" s="177">
        <f t="shared" si="3"/>
        <v>2799</v>
      </c>
      <c r="J14" s="218" t="str">
        <f t="shared" si="1"/>
        <v>ok</v>
      </c>
      <c r="K14" s="271" t="s">
        <v>1541</v>
      </c>
      <c r="L14" s="274">
        <f t="shared" si="2"/>
        <v>3000</v>
      </c>
      <c r="M14" t="s">
        <v>2211</v>
      </c>
    </row>
    <row r="15" spans="1:15" x14ac:dyDescent="0.3">
      <c r="A15" s="17" t="s">
        <v>1090</v>
      </c>
      <c r="B15" s="267" t="s">
        <v>1690</v>
      </c>
      <c r="C15" s="267" t="s">
        <v>456</v>
      </c>
      <c r="D15" s="267" t="s">
        <v>1689</v>
      </c>
      <c r="E15" s="429" t="s">
        <v>2268</v>
      </c>
      <c r="F15" s="266">
        <v>45572</v>
      </c>
      <c r="G15" s="267">
        <v>1</v>
      </c>
      <c r="H15" s="83">
        <v>8000</v>
      </c>
      <c r="I15" s="177">
        <f t="shared" si="3"/>
        <v>8000</v>
      </c>
      <c r="J15" s="218" t="str">
        <f t="shared" si="1"/>
        <v>ok</v>
      </c>
      <c r="K15" s="271" t="s">
        <v>989</v>
      </c>
      <c r="L15" s="274">
        <f t="shared" si="2"/>
        <v>84622</v>
      </c>
    </row>
    <row r="16" spans="1:15" ht="18.600000000000001" customHeight="1" x14ac:dyDescent="0.3">
      <c r="A16" s="17" t="s">
        <v>1090</v>
      </c>
      <c r="B16" s="267" t="s">
        <v>1560</v>
      </c>
      <c r="C16" s="267" t="s">
        <v>633</v>
      </c>
      <c r="D16" s="267" t="s">
        <v>2264</v>
      </c>
      <c r="E16" s="429" t="s">
        <v>2265</v>
      </c>
      <c r="F16" s="266">
        <v>45572</v>
      </c>
      <c r="G16" s="267">
        <v>4</v>
      </c>
      <c r="H16" s="83">
        <v>150</v>
      </c>
      <c r="I16" s="177">
        <f t="shared" si="3"/>
        <v>600</v>
      </c>
      <c r="J16" s="218" t="str">
        <f t="shared" si="1"/>
        <v>ok</v>
      </c>
      <c r="K16" s="271" t="s">
        <v>985</v>
      </c>
      <c r="L16" s="274">
        <f t="shared" si="2"/>
        <v>50000</v>
      </c>
      <c r="M16" t="s">
        <v>2211</v>
      </c>
    </row>
    <row r="17" spans="1:13" ht="18.600000000000001" customHeight="1" x14ac:dyDescent="0.3">
      <c r="A17" s="17" t="s">
        <v>1090</v>
      </c>
      <c r="B17" s="267" t="s">
        <v>1972</v>
      </c>
      <c r="C17" s="267" t="s">
        <v>1299</v>
      </c>
      <c r="D17" s="267" t="s">
        <v>1299</v>
      </c>
      <c r="E17" s="429">
        <v>3609652928</v>
      </c>
      <c r="F17" s="266">
        <v>45572</v>
      </c>
      <c r="G17" s="267">
        <v>1</v>
      </c>
      <c r="H17" s="83">
        <v>1000</v>
      </c>
      <c r="I17" s="177">
        <f t="shared" si="3"/>
        <v>1000</v>
      </c>
      <c r="J17" s="218" t="str">
        <f t="shared" si="1"/>
        <v>ok</v>
      </c>
      <c r="K17" s="271" t="s">
        <v>986</v>
      </c>
      <c r="L17" s="274">
        <f t="shared" si="2"/>
        <v>0</v>
      </c>
      <c r="M17" t="s">
        <v>2211</v>
      </c>
    </row>
    <row r="18" spans="1:13" ht="18.600000000000001" customHeight="1" x14ac:dyDescent="0.3">
      <c r="A18" s="17" t="s">
        <v>1090</v>
      </c>
      <c r="B18" s="267" t="s">
        <v>436</v>
      </c>
      <c r="C18" s="267" t="s">
        <v>436</v>
      </c>
      <c r="D18" s="267" t="s">
        <v>1718</v>
      </c>
      <c r="E18" s="429">
        <v>3611764461</v>
      </c>
      <c r="F18" s="266">
        <v>45572</v>
      </c>
      <c r="G18" s="267">
        <v>1</v>
      </c>
      <c r="H18" s="83">
        <v>1950.19</v>
      </c>
      <c r="I18" s="177">
        <f t="shared" si="3"/>
        <v>1950.19</v>
      </c>
      <c r="J18" s="218" t="str">
        <f t="shared" si="1"/>
        <v>ok</v>
      </c>
      <c r="K18" s="271" t="s">
        <v>990</v>
      </c>
      <c r="L18" s="274">
        <f t="shared" si="2"/>
        <v>300</v>
      </c>
      <c r="M18" t="s">
        <v>2211</v>
      </c>
    </row>
    <row r="19" spans="1:13" ht="18.600000000000001" customHeight="1" x14ac:dyDescent="0.3">
      <c r="A19" s="17" t="s">
        <v>1090</v>
      </c>
      <c r="B19" s="267" t="s">
        <v>436</v>
      </c>
      <c r="C19" s="267" t="s">
        <v>436</v>
      </c>
      <c r="D19" s="267" t="s">
        <v>1719</v>
      </c>
      <c r="E19" s="429">
        <v>3611830343</v>
      </c>
      <c r="F19" s="266">
        <v>45572</v>
      </c>
      <c r="G19" s="267">
        <v>1</v>
      </c>
      <c r="H19" s="83">
        <v>528</v>
      </c>
      <c r="I19" s="177">
        <f t="shared" si="3"/>
        <v>528</v>
      </c>
      <c r="J19" s="218" t="str">
        <f t="shared" si="1"/>
        <v>ok</v>
      </c>
      <c r="K19" s="271" t="s">
        <v>918</v>
      </c>
      <c r="L19" s="274">
        <f t="shared" si="2"/>
        <v>14873.1</v>
      </c>
      <c r="M19" t="s">
        <v>2211</v>
      </c>
    </row>
    <row r="20" spans="1:13" ht="18.600000000000001" customHeight="1" x14ac:dyDescent="0.3">
      <c r="A20" s="17" t="s">
        <v>1091</v>
      </c>
      <c r="B20" s="267" t="s">
        <v>1021</v>
      </c>
      <c r="C20" s="267" t="s">
        <v>918</v>
      </c>
      <c r="D20" s="267" t="s">
        <v>2267</v>
      </c>
      <c r="E20" s="429" t="s">
        <v>2268</v>
      </c>
      <c r="F20" s="266">
        <v>45572</v>
      </c>
      <c r="G20" s="267">
        <v>1</v>
      </c>
      <c r="H20" s="83">
        <v>165.6</v>
      </c>
      <c r="I20" s="177">
        <f t="shared" si="3"/>
        <v>165.6</v>
      </c>
      <c r="J20" s="218" t="str">
        <f t="shared" si="1"/>
        <v>ok</v>
      </c>
      <c r="K20" s="271" t="s">
        <v>1008</v>
      </c>
      <c r="L20" s="274">
        <f t="shared" si="2"/>
        <v>167591.9</v>
      </c>
      <c r="M20" t="s">
        <v>2211</v>
      </c>
    </row>
    <row r="21" spans="1:13" ht="18.600000000000001" customHeight="1" x14ac:dyDescent="0.3">
      <c r="A21" s="17" t="s">
        <v>1302</v>
      </c>
      <c r="B21" s="267" t="s">
        <v>1280</v>
      </c>
      <c r="C21" s="267" t="s">
        <v>456</v>
      </c>
      <c r="D21" s="267" t="s">
        <v>2269</v>
      </c>
      <c r="E21" s="429" t="s">
        <v>2275</v>
      </c>
      <c r="F21" s="266">
        <v>45573</v>
      </c>
      <c r="G21" s="267">
        <v>1</v>
      </c>
      <c r="H21" s="83">
        <v>25000</v>
      </c>
      <c r="I21" s="177">
        <f t="shared" si="3"/>
        <v>25000</v>
      </c>
      <c r="J21" s="218" t="str">
        <f t="shared" si="1"/>
        <v>ok</v>
      </c>
      <c r="K21" s="271" t="s">
        <v>1280</v>
      </c>
      <c r="L21" s="274">
        <f t="shared" si="2"/>
        <v>150000</v>
      </c>
      <c r="M21" t="s">
        <v>2211</v>
      </c>
    </row>
    <row r="22" spans="1:13" x14ac:dyDescent="0.3">
      <c r="A22" s="17" t="s">
        <v>1090</v>
      </c>
      <c r="B22" s="267" t="s">
        <v>1690</v>
      </c>
      <c r="C22" s="267" t="s">
        <v>456</v>
      </c>
      <c r="D22" s="267" t="s">
        <v>2270</v>
      </c>
      <c r="E22" s="429" t="s">
        <v>2276</v>
      </c>
      <c r="F22" s="266">
        <v>45573</v>
      </c>
      <c r="G22" s="267">
        <v>1</v>
      </c>
      <c r="H22" s="83">
        <v>1000</v>
      </c>
      <c r="I22" s="177">
        <f t="shared" si="3"/>
        <v>1000</v>
      </c>
      <c r="J22" s="218" t="str">
        <f t="shared" si="1"/>
        <v>ok</v>
      </c>
      <c r="K22" s="271" t="s">
        <v>1037</v>
      </c>
      <c r="L22" s="274">
        <f t="shared" si="2"/>
        <v>48440</v>
      </c>
      <c r="M22" t="s">
        <v>2211</v>
      </c>
    </row>
    <row r="23" spans="1:13" x14ac:dyDescent="0.3">
      <c r="A23" s="17" t="s">
        <v>1090</v>
      </c>
      <c r="B23" s="267" t="s">
        <v>702</v>
      </c>
      <c r="C23" s="267" t="s">
        <v>654</v>
      </c>
      <c r="D23" s="1" t="s">
        <v>1687</v>
      </c>
      <c r="E23" s="316">
        <v>3624900861</v>
      </c>
      <c r="F23" s="266">
        <v>45573</v>
      </c>
      <c r="G23" s="267">
        <v>1</v>
      </c>
      <c r="H23" s="83">
        <v>250</v>
      </c>
      <c r="I23" s="177">
        <f t="shared" si="3"/>
        <v>250</v>
      </c>
      <c r="J23" s="218" t="str">
        <f t="shared" si="1"/>
        <v>ok</v>
      </c>
      <c r="K23" s="271" t="s">
        <v>1299</v>
      </c>
      <c r="L23" s="274">
        <f t="shared" si="2"/>
        <v>138406.29</v>
      </c>
      <c r="M23" t="s">
        <v>2211</v>
      </c>
    </row>
    <row r="24" spans="1:13" ht="18.600000000000001" customHeight="1" x14ac:dyDescent="0.3">
      <c r="A24" s="17" t="s">
        <v>1090</v>
      </c>
      <c r="B24" s="267" t="s">
        <v>702</v>
      </c>
      <c r="C24" s="267" t="s">
        <v>650</v>
      </c>
      <c r="D24" s="267" t="s">
        <v>2271</v>
      </c>
      <c r="E24" s="316">
        <v>3624897386</v>
      </c>
      <c r="F24" s="266">
        <v>45573</v>
      </c>
      <c r="G24" s="267">
        <v>1</v>
      </c>
      <c r="H24" s="83">
        <v>170</v>
      </c>
      <c r="I24" s="177">
        <f t="shared" si="3"/>
        <v>170</v>
      </c>
      <c r="J24" s="218" t="str">
        <f t="shared" si="1"/>
        <v>ok</v>
      </c>
      <c r="K24" s="271" t="s">
        <v>1184</v>
      </c>
      <c r="L24" s="274">
        <f t="shared" si="2"/>
        <v>0</v>
      </c>
      <c r="M24" t="s">
        <v>2211</v>
      </c>
    </row>
    <row r="25" spans="1:13" ht="18.600000000000001" customHeight="1" x14ac:dyDescent="0.3">
      <c r="A25" s="17" t="s">
        <v>1090</v>
      </c>
      <c r="B25" s="267" t="s">
        <v>658</v>
      </c>
      <c r="C25" s="267" t="s">
        <v>654</v>
      </c>
      <c r="D25" s="267" t="s">
        <v>654</v>
      </c>
      <c r="E25" s="271" t="s">
        <v>2274</v>
      </c>
      <c r="F25" s="266">
        <v>45573</v>
      </c>
      <c r="G25" s="267">
        <v>1</v>
      </c>
      <c r="H25" s="83">
        <v>6800</v>
      </c>
      <c r="I25" s="177">
        <f t="shared" si="3"/>
        <v>6800</v>
      </c>
      <c r="J25" s="218" t="str">
        <f t="shared" si="1"/>
        <v>ok</v>
      </c>
      <c r="K25" s="271" t="s">
        <v>37</v>
      </c>
      <c r="L25" s="274">
        <f t="shared" si="2"/>
        <v>746.59999999999991</v>
      </c>
      <c r="M25" t="s">
        <v>2211</v>
      </c>
    </row>
    <row r="26" spans="1:13" ht="18.600000000000001" customHeight="1" x14ac:dyDescent="0.3">
      <c r="A26" s="17" t="s">
        <v>1090</v>
      </c>
      <c r="B26" s="267" t="s">
        <v>1720</v>
      </c>
      <c r="C26" s="267" t="s">
        <v>650</v>
      </c>
      <c r="D26" s="267" t="s">
        <v>1721</v>
      </c>
      <c r="E26" s="271" t="s">
        <v>2273</v>
      </c>
      <c r="F26" s="266">
        <v>45573</v>
      </c>
      <c r="G26" s="267">
        <v>1</v>
      </c>
      <c r="H26" s="83">
        <v>2738.9</v>
      </c>
      <c r="I26" s="177">
        <f t="shared" si="3"/>
        <v>2738.9</v>
      </c>
      <c r="J26" s="218" t="str">
        <f t="shared" si="1"/>
        <v>ok</v>
      </c>
      <c r="K26" s="271" t="s">
        <v>1506</v>
      </c>
      <c r="L26" s="274">
        <f t="shared" si="2"/>
        <v>3000</v>
      </c>
      <c r="M26" t="s">
        <v>2211</v>
      </c>
    </row>
    <row r="27" spans="1:13" ht="19.2" customHeight="1" x14ac:dyDescent="0.3">
      <c r="A27" s="17" t="s">
        <v>1090</v>
      </c>
      <c r="B27" s="267" t="s">
        <v>1543</v>
      </c>
      <c r="C27" s="267" t="s">
        <v>1541</v>
      </c>
      <c r="D27" s="267" t="s">
        <v>1341</v>
      </c>
      <c r="E27" s="271" t="s">
        <v>2272</v>
      </c>
      <c r="F27" s="266">
        <v>45573</v>
      </c>
      <c r="G27" s="267">
        <v>1</v>
      </c>
      <c r="H27" s="83">
        <v>3000</v>
      </c>
      <c r="I27" s="177">
        <f t="shared" si="3"/>
        <v>3000</v>
      </c>
      <c r="J27" s="218" t="str">
        <f t="shared" si="1"/>
        <v>ok</v>
      </c>
      <c r="K27" s="271" t="s">
        <v>3030</v>
      </c>
      <c r="L27" s="274">
        <f t="shared" si="2"/>
        <v>214</v>
      </c>
      <c r="M27" t="s">
        <v>2211</v>
      </c>
    </row>
    <row r="28" spans="1:13" ht="19.2" customHeight="1" x14ac:dyDescent="0.3">
      <c r="A28" s="17" t="s">
        <v>1484</v>
      </c>
      <c r="B28" s="267" t="s">
        <v>2277</v>
      </c>
      <c r="C28" s="267" t="s">
        <v>633</v>
      </c>
      <c r="D28" s="267" t="s">
        <v>2278</v>
      </c>
      <c r="E28" s="271" t="s">
        <v>2491</v>
      </c>
      <c r="F28" s="266">
        <v>45574</v>
      </c>
      <c r="G28" s="267">
        <v>1</v>
      </c>
      <c r="H28" s="83">
        <v>500</v>
      </c>
      <c r="I28" s="177">
        <f t="shared" si="3"/>
        <v>500</v>
      </c>
      <c r="J28" s="218" t="str">
        <f t="shared" si="1"/>
        <v>ok</v>
      </c>
      <c r="K28" s="271" t="s">
        <v>3031</v>
      </c>
      <c r="L28" s="274">
        <f t="shared" ref="L28" si="4">SUMIF(C:C,K28,I:I)</f>
        <v>1599.03</v>
      </c>
      <c r="M28" t="s">
        <v>2211</v>
      </c>
    </row>
    <row r="29" spans="1:13" ht="19.2" customHeight="1" x14ac:dyDescent="0.3">
      <c r="A29" s="428" t="s">
        <v>1090</v>
      </c>
      <c r="B29" s="327" t="s">
        <v>1972</v>
      </c>
      <c r="C29" s="327" t="s">
        <v>1299</v>
      </c>
      <c r="D29" s="327" t="s">
        <v>1343</v>
      </c>
      <c r="E29" s="271" t="s">
        <v>2490</v>
      </c>
      <c r="F29" s="266">
        <v>45574</v>
      </c>
      <c r="G29" s="267">
        <v>1</v>
      </c>
      <c r="H29" s="395">
        <v>5000</v>
      </c>
      <c r="I29" s="177">
        <f t="shared" si="3"/>
        <v>5000</v>
      </c>
      <c r="J29" s="513">
        <v>2500</v>
      </c>
    </row>
    <row r="30" spans="1:13" ht="19.2" customHeight="1" x14ac:dyDescent="0.3">
      <c r="A30" s="17" t="s">
        <v>1090</v>
      </c>
      <c r="B30" s="267" t="s">
        <v>2478</v>
      </c>
      <c r="C30" s="267" t="s">
        <v>2478</v>
      </c>
      <c r="D30" s="267" t="s">
        <v>2479</v>
      </c>
      <c r="E30" s="271" t="s">
        <v>2489</v>
      </c>
      <c r="F30" s="266">
        <v>45575</v>
      </c>
      <c r="G30" s="267">
        <v>1</v>
      </c>
      <c r="H30" s="83">
        <v>103801.14</v>
      </c>
      <c r="I30" s="177">
        <f t="shared" si="3"/>
        <v>103801.14</v>
      </c>
      <c r="J30" s="218" t="e">
        <f t="shared" si="1"/>
        <v>#N/A</v>
      </c>
    </row>
    <row r="31" spans="1:13" ht="19.2" customHeight="1" x14ac:dyDescent="0.3">
      <c r="A31" s="17" t="s">
        <v>1090</v>
      </c>
      <c r="B31" s="267" t="s">
        <v>2480</v>
      </c>
      <c r="C31" s="267" t="s">
        <v>1037</v>
      </c>
      <c r="D31" s="267" t="s">
        <v>2481</v>
      </c>
      <c r="E31" s="271" t="s">
        <v>2488</v>
      </c>
      <c r="F31" s="266">
        <v>45575</v>
      </c>
      <c r="G31" s="267">
        <v>1</v>
      </c>
      <c r="H31" s="83">
        <v>5000</v>
      </c>
      <c r="I31" s="177">
        <f t="shared" si="3"/>
        <v>5000</v>
      </c>
      <c r="J31" s="218" t="str">
        <f t="shared" si="1"/>
        <v>ok</v>
      </c>
    </row>
    <row r="32" spans="1:13" ht="19.2" customHeight="1" x14ac:dyDescent="0.3">
      <c r="A32" s="17" t="s">
        <v>1090</v>
      </c>
      <c r="B32" s="267" t="s">
        <v>2482</v>
      </c>
      <c r="C32" s="267" t="s">
        <v>633</v>
      </c>
      <c r="D32" s="267" t="s">
        <v>2482</v>
      </c>
      <c r="E32" s="271" t="s">
        <v>2487</v>
      </c>
      <c r="F32" s="266">
        <v>45575</v>
      </c>
      <c r="G32" s="267">
        <v>1</v>
      </c>
      <c r="H32" s="83">
        <v>61</v>
      </c>
      <c r="I32" s="177">
        <f t="shared" si="3"/>
        <v>61</v>
      </c>
      <c r="J32" s="218" t="str">
        <f t="shared" si="1"/>
        <v>ok</v>
      </c>
    </row>
    <row r="33" spans="1:12" ht="19.2" customHeight="1" x14ac:dyDescent="0.3">
      <c r="A33" s="428" t="s">
        <v>1090</v>
      </c>
      <c r="B33" s="327" t="s">
        <v>1972</v>
      </c>
      <c r="C33" s="327" t="s">
        <v>1299</v>
      </c>
      <c r="D33" s="327" t="s">
        <v>1343</v>
      </c>
      <c r="E33" s="316" t="s">
        <v>2486</v>
      </c>
      <c r="F33" s="266">
        <v>45575</v>
      </c>
      <c r="G33" s="267">
        <v>1</v>
      </c>
      <c r="H33" s="395">
        <v>2500</v>
      </c>
      <c r="I33" s="177">
        <f t="shared" si="3"/>
        <v>2500</v>
      </c>
      <c r="J33" s="513">
        <v>2500</v>
      </c>
    </row>
    <row r="34" spans="1:12" ht="19.2" customHeight="1" x14ac:dyDescent="0.3">
      <c r="A34" s="428" t="s">
        <v>1090</v>
      </c>
      <c r="B34" s="327" t="s">
        <v>1972</v>
      </c>
      <c r="C34" s="327" t="s">
        <v>1299</v>
      </c>
      <c r="D34" s="327" t="s">
        <v>1343</v>
      </c>
      <c r="E34" s="316" t="s">
        <v>2486</v>
      </c>
      <c r="F34" s="266">
        <v>45575</v>
      </c>
      <c r="G34" s="267">
        <v>1</v>
      </c>
      <c r="H34" s="395">
        <v>2500</v>
      </c>
      <c r="I34" s="177">
        <f t="shared" si="3"/>
        <v>2500</v>
      </c>
      <c r="J34" s="513">
        <v>2500</v>
      </c>
    </row>
    <row r="35" spans="1:12" ht="19.2" customHeight="1" x14ac:dyDescent="0.3">
      <c r="A35" s="428" t="s">
        <v>1090</v>
      </c>
      <c r="B35" s="267" t="s">
        <v>2217</v>
      </c>
      <c r="C35" s="267" t="s">
        <v>436</v>
      </c>
      <c r="D35" s="327" t="s">
        <v>2485</v>
      </c>
      <c r="E35" s="271">
        <v>3658522934</v>
      </c>
      <c r="F35" s="266">
        <v>45575</v>
      </c>
      <c r="G35" s="267">
        <v>1</v>
      </c>
      <c r="H35" s="83">
        <v>185.82</v>
      </c>
      <c r="I35" s="177">
        <f t="shared" si="3"/>
        <v>185.82</v>
      </c>
      <c r="J35" s="218" t="str">
        <f t="shared" ref="J35:J66" si="5">VLOOKUP(C35,K:M,3,0)</f>
        <v>ok</v>
      </c>
    </row>
    <row r="36" spans="1:12" ht="19.2" customHeight="1" x14ac:dyDescent="0.3">
      <c r="A36" s="428" t="s">
        <v>1090</v>
      </c>
      <c r="B36" s="267" t="s">
        <v>2217</v>
      </c>
      <c r="C36" s="267" t="s">
        <v>436</v>
      </c>
      <c r="D36" s="327" t="s">
        <v>2485</v>
      </c>
      <c r="E36" s="271">
        <v>3660955244</v>
      </c>
      <c r="F36" s="266">
        <v>45575</v>
      </c>
      <c r="G36" s="267">
        <v>1</v>
      </c>
      <c r="H36" s="83">
        <v>165.85</v>
      </c>
      <c r="I36" s="177">
        <f t="shared" si="3"/>
        <v>165.85</v>
      </c>
      <c r="J36" s="218" t="str">
        <f t="shared" si="5"/>
        <v>ok</v>
      </c>
    </row>
    <row r="37" spans="1:12" ht="19.2" customHeight="1" x14ac:dyDescent="0.3">
      <c r="A37" s="17" t="s">
        <v>1091</v>
      </c>
      <c r="B37" s="267" t="s">
        <v>1021</v>
      </c>
      <c r="C37" s="267" t="s">
        <v>918</v>
      </c>
      <c r="D37" s="267" t="s">
        <v>2483</v>
      </c>
      <c r="E37" s="271" t="s">
        <v>2496</v>
      </c>
      <c r="F37" s="266">
        <v>45579</v>
      </c>
      <c r="G37" s="267">
        <v>1</v>
      </c>
      <c r="H37" s="83">
        <v>1280</v>
      </c>
      <c r="I37" s="177">
        <f t="shared" si="3"/>
        <v>1280</v>
      </c>
      <c r="J37" s="218" t="str">
        <f t="shared" si="5"/>
        <v>ok</v>
      </c>
    </row>
    <row r="38" spans="1:12" ht="19.2" customHeight="1" x14ac:dyDescent="0.3">
      <c r="A38" s="17" t="s">
        <v>1091</v>
      </c>
      <c r="B38" s="267" t="s">
        <v>456</v>
      </c>
      <c r="C38" s="267" t="s">
        <v>456</v>
      </c>
      <c r="D38" s="267" t="s">
        <v>2484</v>
      </c>
      <c r="E38" s="271" t="s">
        <v>2495</v>
      </c>
      <c r="F38" s="266">
        <v>45579</v>
      </c>
      <c r="G38" s="267">
        <v>1</v>
      </c>
      <c r="H38" s="83">
        <v>4000</v>
      </c>
      <c r="I38" s="177">
        <f t="shared" si="3"/>
        <v>4000</v>
      </c>
      <c r="J38" s="218" t="str">
        <f t="shared" si="5"/>
        <v>ok</v>
      </c>
    </row>
    <row r="39" spans="1:12" ht="19.2" customHeight="1" x14ac:dyDescent="0.3">
      <c r="A39" s="428" t="s">
        <v>1090</v>
      </c>
      <c r="B39" s="327" t="s">
        <v>1972</v>
      </c>
      <c r="C39" s="327" t="s">
        <v>1299</v>
      </c>
      <c r="D39" s="327" t="s">
        <v>1343</v>
      </c>
      <c r="E39" s="271" t="s">
        <v>2494</v>
      </c>
      <c r="F39" s="266">
        <v>45579</v>
      </c>
      <c r="G39" s="267">
        <v>1</v>
      </c>
      <c r="H39" s="395">
        <v>5000</v>
      </c>
      <c r="I39" s="177">
        <f t="shared" si="3"/>
        <v>5000</v>
      </c>
      <c r="J39" s="513">
        <v>3500</v>
      </c>
      <c r="K39" s="317"/>
      <c r="L39" s="317"/>
    </row>
    <row r="40" spans="1:12" ht="19.2" customHeight="1" x14ac:dyDescent="0.3">
      <c r="A40" s="428" t="s">
        <v>1090</v>
      </c>
      <c r="B40" s="327" t="s">
        <v>1972</v>
      </c>
      <c r="C40" s="327" t="s">
        <v>1299</v>
      </c>
      <c r="D40" s="327" t="s">
        <v>1343</v>
      </c>
      <c r="E40" s="271">
        <v>3687248807</v>
      </c>
      <c r="F40" s="266">
        <v>45579</v>
      </c>
      <c r="G40" s="267">
        <v>1</v>
      </c>
      <c r="H40" s="83">
        <v>5000</v>
      </c>
      <c r="I40" s="177">
        <f t="shared" si="3"/>
        <v>5000</v>
      </c>
      <c r="J40" s="513" t="str">
        <f t="shared" si="5"/>
        <v>ok</v>
      </c>
    </row>
    <row r="41" spans="1:12" ht="18.600000000000001" customHeight="1" x14ac:dyDescent="0.3">
      <c r="A41" s="428" t="s">
        <v>1090</v>
      </c>
      <c r="B41" s="327" t="s">
        <v>1972</v>
      </c>
      <c r="C41" s="327" t="s">
        <v>1299</v>
      </c>
      <c r="D41" s="327" t="s">
        <v>1299</v>
      </c>
      <c r="E41" s="271">
        <v>3687703919</v>
      </c>
      <c r="F41" s="266">
        <v>45579</v>
      </c>
      <c r="G41" s="267">
        <v>1</v>
      </c>
      <c r="H41" s="83">
        <v>1000</v>
      </c>
      <c r="I41" s="177">
        <f t="shared" si="3"/>
        <v>1000</v>
      </c>
      <c r="J41" s="218" t="str">
        <f t="shared" si="5"/>
        <v>ok</v>
      </c>
    </row>
    <row r="42" spans="1:12" s="317" customFormat="1" ht="19.2" customHeight="1" x14ac:dyDescent="0.3">
      <c r="A42" s="428" t="s">
        <v>1090</v>
      </c>
      <c r="B42" s="327" t="s">
        <v>1972</v>
      </c>
      <c r="C42" s="327" t="s">
        <v>1299</v>
      </c>
      <c r="D42" s="327" t="s">
        <v>2492</v>
      </c>
      <c r="E42" s="271">
        <v>3687852622</v>
      </c>
      <c r="F42" s="266">
        <v>45579</v>
      </c>
      <c r="G42" s="267">
        <v>1</v>
      </c>
      <c r="H42" s="83">
        <v>5000</v>
      </c>
      <c r="I42" s="177">
        <f t="shared" si="3"/>
        <v>5000</v>
      </c>
      <c r="J42" s="513" t="str">
        <f t="shared" si="5"/>
        <v>ok</v>
      </c>
      <c r="K42"/>
      <c r="L42"/>
    </row>
    <row r="43" spans="1:12" ht="19.2" customHeight="1" x14ac:dyDescent="0.3">
      <c r="A43" s="17" t="s">
        <v>1302</v>
      </c>
      <c r="B43" s="267" t="s">
        <v>2497</v>
      </c>
      <c r="C43" s="267" t="s">
        <v>918</v>
      </c>
      <c r="D43" s="267" t="s">
        <v>2498</v>
      </c>
      <c r="E43" s="271" t="s">
        <v>2499</v>
      </c>
      <c r="F43" s="266">
        <v>45579</v>
      </c>
      <c r="G43" s="267">
        <v>1</v>
      </c>
      <c r="H43" s="83">
        <v>4895</v>
      </c>
      <c r="I43" s="177">
        <f t="shared" ref="I43:I74" si="6">H43*G43</f>
        <v>4895</v>
      </c>
      <c r="J43" s="218" t="str">
        <f t="shared" si="5"/>
        <v>ok</v>
      </c>
    </row>
    <row r="44" spans="1:12" ht="19.2" customHeight="1" x14ac:dyDescent="0.3">
      <c r="A44" s="17" t="s">
        <v>1302</v>
      </c>
      <c r="B44" s="267" t="s">
        <v>2497</v>
      </c>
      <c r="C44" s="267" t="s">
        <v>918</v>
      </c>
      <c r="D44" s="267" t="s">
        <v>2498</v>
      </c>
      <c r="E44" s="271" t="s">
        <v>2500</v>
      </c>
      <c r="F44" s="266">
        <v>45579</v>
      </c>
      <c r="G44" s="267">
        <v>1</v>
      </c>
      <c r="H44" s="83">
        <v>3097.5</v>
      </c>
      <c r="I44" s="177">
        <f t="shared" si="6"/>
        <v>3097.5</v>
      </c>
      <c r="J44" s="218" t="str">
        <f t="shared" si="5"/>
        <v>ok</v>
      </c>
    </row>
    <row r="45" spans="1:12" ht="19.2" customHeight="1" x14ac:dyDescent="0.3">
      <c r="A45" s="17" t="s">
        <v>1090</v>
      </c>
      <c r="B45" s="267" t="s">
        <v>2501</v>
      </c>
      <c r="C45" s="267" t="s">
        <v>2501</v>
      </c>
      <c r="D45" s="267" t="s">
        <v>2501</v>
      </c>
      <c r="E45" s="271" t="s">
        <v>2515</v>
      </c>
      <c r="F45" s="266">
        <v>45580</v>
      </c>
      <c r="G45" s="267">
        <v>1</v>
      </c>
      <c r="H45" s="83">
        <v>1000</v>
      </c>
      <c r="I45" s="177">
        <f t="shared" si="6"/>
        <v>1000</v>
      </c>
      <c r="J45" s="218" t="e">
        <f t="shared" si="5"/>
        <v>#N/A</v>
      </c>
    </row>
    <row r="46" spans="1:12" ht="19.2" customHeight="1" x14ac:dyDescent="0.3">
      <c r="A46" s="17" t="s">
        <v>1484</v>
      </c>
      <c r="B46" s="267" t="s">
        <v>1894</v>
      </c>
      <c r="C46" s="267" t="s">
        <v>1037</v>
      </c>
      <c r="D46" s="267" t="s">
        <v>2493</v>
      </c>
      <c r="E46" s="271" t="s">
        <v>2503</v>
      </c>
      <c r="F46" s="266">
        <v>45581</v>
      </c>
      <c r="G46" s="267">
        <v>1</v>
      </c>
      <c r="H46" s="83">
        <v>1740</v>
      </c>
      <c r="I46" s="177">
        <f t="shared" si="6"/>
        <v>1740</v>
      </c>
      <c r="J46" s="218" t="str">
        <f t="shared" si="5"/>
        <v>ok</v>
      </c>
    </row>
    <row r="47" spans="1:12" ht="19.2" customHeight="1" x14ac:dyDescent="0.3">
      <c r="A47" s="17" t="s">
        <v>1090</v>
      </c>
      <c r="B47" s="267" t="s">
        <v>2144</v>
      </c>
      <c r="C47" s="327" t="s">
        <v>633</v>
      </c>
      <c r="D47" s="267" t="s">
        <v>2504</v>
      </c>
      <c r="E47" s="271" t="s">
        <v>2514</v>
      </c>
      <c r="F47" s="266">
        <v>45581</v>
      </c>
      <c r="G47" s="267">
        <v>1</v>
      </c>
      <c r="H47" s="83">
        <v>350</v>
      </c>
      <c r="I47" s="177">
        <f t="shared" si="6"/>
        <v>350</v>
      </c>
      <c r="J47" s="218" t="str">
        <f t="shared" si="5"/>
        <v>ok</v>
      </c>
    </row>
    <row r="48" spans="1:12" ht="19.2" customHeight="1" x14ac:dyDescent="0.3">
      <c r="A48" s="17" t="s">
        <v>1091</v>
      </c>
      <c r="B48" s="267" t="s">
        <v>456</v>
      </c>
      <c r="C48" s="267" t="s">
        <v>456</v>
      </c>
      <c r="D48" s="267" t="s">
        <v>2505</v>
      </c>
      <c r="E48" s="271" t="s">
        <v>2511</v>
      </c>
      <c r="F48" s="266">
        <v>45582</v>
      </c>
      <c r="G48" s="267">
        <v>1</v>
      </c>
      <c r="H48" s="83">
        <v>4000</v>
      </c>
      <c r="I48" s="177">
        <f t="shared" si="6"/>
        <v>4000</v>
      </c>
      <c r="J48" s="218" t="str">
        <f t="shared" si="5"/>
        <v>ok</v>
      </c>
    </row>
    <row r="49" spans="1:12" ht="19.2" customHeight="1" x14ac:dyDescent="0.3">
      <c r="A49" s="17" t="s">
        <v>1091</v>
      </c>
      <c r="B49" s="267" t="s">
        <v>2507</v>
      </c>
      <c r="C49" s="267" t="s">
        <v>633</v>
      </c>
      <c r="D49" s="267" t="s">
        <v>2508</v>
      </c>
      <c r="E49" s="271" t="s">
        <v>2512</v>
      </c>
      <c r="F49" s="266">
        <v>45582</v>
      </c>
      <c r="G49" s="267">
        <v>1</v>
      </c>
      <c r="H49" s="83">
        <v>660.97</v>
      </c>
      <c r="I49" s="177">
        <f t="shared" si="6"/>
        <v>660.97</v>
      </c>
      <c r="J49" s="218" t="str">
        <f t="shared" si="5"/>
        <v>ok</v>
      </c>
    </row>
    <row r="50" spans="1:12" ht="19.2" customHeight="1" x14ac:dyDescent="0.3">
      <c r="A50" s="17" t="s">
        <v>1090</v>
      </c>
      <c r="B50" s="267" t="s">
        <v>1972</v>
      </c>
      <c r="C50" s="267" t="s">
        <v>1299</v>
      </c>
      <c r="D50" s="327" t="s">
        <v>1343</v>
      </c>
      <c r="E50" s="271" t="s">
        <v>2513</v>
      </c>
      <c r="F50" s="266">
        <v>45582</v>
      </c>
      <c r="G50" s="267">
        <v>1</v>
      </c>
      <c r="H50" s="83">
        <v>1000</v>
      </c>
      <c r="I50" s="177">
        <f t="shared" si="6"/>
        <v>1000</v>
      </c>
      <c r="J50" s="513" t="str">
        <f t="shared" si="5"/>
        <v>ok</v>
      </c>
    </row>
    <row r="51" spans="1:12" ht="19.2" customHeight="1" x14ac:dyDescent="0.3">
      <c r="A51" s="17" t="s">
        <v>1090</v>
      </c>
      <c r="B51" s="267" t="s">
        <v>649</v>
      </c>
      <c r="C51" s="267" t="s">
        <v>654</v>
      </c>
      <c r="D51" s="267" t="s">
        <v>2509</v>
      </c>
      <c r="E51" s="271" t="s">
        <v>2510</v>
      </c>
      <c r="F51" s="266">
        <v>45582</v>
      </c>
      <c r="G51" s="267">
        <v>1</v>
      </c>
      <c r="H51" s="83">
        <v>3389.92</v>
      </c>
      <c r="I51" s="177">
        <f t="shared" si="6"/>
        <v>3389.92</v>
      </c>
      <c r="J51" s="218" t="str">
        <f t="shared" si="5"/>
        <v>ok</v>
      </c>
    </row>
    <row r="52" spans="1:12" ht="19.2" customHeight="1" x14ac:dyDescent="0.3">
      <c r="A52" s="17" t="s">
        <v>1090</v>
      </c>
      <c r="B52" s="267" t="s">
        <v>401</v>
      </c>
      <c r="C52" s="267" t="s">
        <v>654</v>
      </c>
      <c r="D52" s="267" t="s">
        <v>2516</v>
      </c>
      <c r="E52" s="271" t="s">
        <v>2517</v>
      </c>
      <c r="F52" s="266">
        <v>45582</v>
      </c>
      <c r="G52" s="267">
        <v>1</v>
      </c>
      <c r="H52" s="83">
        <v>643.08000000000004</v>
      </c>
      <c r="I52" s="177">
        <f t="shared" si="6"/>
        <v>643.08000000000004</v>
      </c>
      <c r="J52" s="218" t="str">
        <f t="shared" si="5"/>
        <v>ok</v>
      </c>
    </row>
    <row r="53" spans="1:12" ht="19.2" customHeight="1" x14ac:dyDescent="0.3">
      <c r="A53" s="17" t="s">
        <v>1090</v>
      </c>
      <c r="B53" s="267" t="s">
        <v>1037</v>
      </c>
      <c r="C53" s="327" t="s">
        <v>1037</v>
      </c>
      <c r="D53" s="267" t="s">
        <v>2520</v>
      </c>
      <c r="E53" s="271" t="s">
        <v>2523</v>
      </c>
      <c r="F53" s="266">
        <v>45582</v>
      </c>
      <c r="G53" s="267">
        <v>1</v>
      </c>
      <c r="H53" s="83">
        <v>31000</v>
      </c>
      <c r="I53" s="177">
        <f t="shared" si="6"/>
        <v>31000</v>
      </c>
      <c r="J53" s="218" t="str">
        <f t="shared" si="5"/>
        <v>ok</v>
      </c>
    </row>
    <row r="54" spans="1:12" ht="18.600000000000001" customHeight="1" x14ac:dyDescent="0.3">
      <c r="A54" s="17" t="s">
        <v>1090</v>
      </c>
      <c r="B54" s="267" t="s">
        <v>1987</v>
      </c>
      <c r="C54" s="327" t="s">
        <v>1299</v>
      </c>
      <c r="D54" s="267" t="s">
        <v>2519</v>
      </c>
      <c r="E54" s="271" t="s">
        <v>2522</v>
      </c>
      <c r="F54" s="266">
        <v>45582</v>
      </c>
      <c r="G54" s="267">
        <v>1</v>
      </c>
      <c r="H54" s="83">
        <v>105.29</v>
      </c>
      <c r="I54" s="177">
        <f t="shared" si="6"/>
        <v>105.29</v>
      </c>
      <c r="J54" s="218" t="str">
        <f t="shared" si="5"/>
        <v>ok</v>
      </c>
    </row>
    <row r="55" spans="1:12" ht="18.600000000000001" customHeight="1" x14ac:dyDescent="0.3">
      <c r="A55" s="17" t="s">
        <v>1090</v>
      </c>
      <c r="B55" s="267" t="s">
        <v>1037</v>
      </c>
      <c r="C55" s="267" t="s">
        <v>1037</v>
      </c>
      <c r="D55" s="267" t="s">
        <v>2250</v>
      </c>
      <c r="E55" s="271" t="s">
        <v>2521</v>
      </c>
      <c r="F55" s="266">
        <v>45582</v>
      </c>
      <c r="G55" s="267">
        <v>1</v>
      </c>
      <c r="H55" s="83">
        <v>1452</v>
      </c>
      <c r="I55" s="177">
        <f t="shared" si="6"/>
        <v>1452</v>
      </c>
      <c r="J55" s="218" t="str">
        <f t="shared" si="5"/>
        <v>ok</v>
      </c>
    </row>
    <row r="56" spans="1:12" ht="18.600000000000001" customHeight="1" x14ac:dyDescent="0.3">
      <c r="A56" s="428" t="s">
        <v>1090</v>
      </c>
      <c r="B56" s="327" t="s">
        <v>1972</v>
      </c>
      <c r="C56" s="327" t="s">
        <v>1299</v>
      </c>
      <c r="D56" s="327" t="s">
        <v>2492</v>
      </c>
      <c r="E56" s="271">
        <v>3730006925</v>
      </c>
      <c r="F56" s="266">
        <v>45582</v>
      </c>
      <c r="G56" s="267">
        <v>1</v>
      </c>
      <c r="H56" s="83">
        <v>5000</v>
      </c>
      <c r="I56" s="177">
        <f t="shared" si="6"/>
        <v>5000</v>
      </c>
      <c r="J56" s="513" t="str">
        <f t="shared" si="5"/>
        <v>ok</v>
      </c>
    </row>
    <row r="57" spans="1:12" ht="18.600000000000001" customHeight="1" x14ac:dyDescent="0.3">
      <c r="A57" s="17" t="s">
        <v>1090</v>
      </c>
      <c r="B57" s="327" t="s">
        <v>2525</v>
      </c>
      <c r="C57" s="327" t="s">
        <v>633</v>
      </c>
      <c r="D57" s="267" t="s">
        <v>2526</v>
      </c>
      <c r="E57" s="271" t="s">
        <v>2547</v>
      </c>
      <c r="F57" s="266">
        <v>45582</v>
      </c>
      <c r="G57" s="267">
        <v>1</v>
      </c>
      <c r="H57" s="83">
        <v>210</v>
      </c>
      <c r="I57" s="177">
        <f t="shared" si="6"/>
        <v>210</v>
      </c>
      <c r="J57" s="218" t="str">
        <f t="shared" si="5"/>
        <v>ok</v>
      </c>
    </row>
    <row r="58" spans="1:12" ht="18.600000000000001" customHeight="1" x14ac:dyDescent="0.3">
      <c r="A58" s="17" t="s">
        <v>1090</v>
      </c>
      <c r="B58" s="267" t="s">
        <v>990</v>
      </c>
      <c r="C58" s="267" t="s">
        <v>990</v>
      </c>
      <c r="D58" s="267" t="s">
        <v>2524</v>
      </c>
      <c r="E58" s="271" t="s">
        <v>2546</v>
      </c>
      <c r="F58" s="266">
        <v>45583</v>
      </c>
      <c r="G58" s="267">
        <v>1</v>
      </c>
      <c r="H58" s="83">
        <v>150</v>
      </c>
      <c r="I58" s="177">
        <f t="shared" si="6"/>
        <v>150</v>
      </c>
      <c r="J58" s="218" t="str">
        <f t="shared" si="5"/>
        <v>ok</v>
      </c>
    </row>
    <row r="59" spans="1:12" ht="18.600000000000001" customHeight="1" x14ac:dyDescent="0.3">
      <c r="A59" s="17" t="s">
        <v>1090</v>
      </c>
      <c r="B59" s="267" t="s">
        <v>2529</v>
      </c>
      <c r="C59" s="267" t="s">
        <v>633</v>
      </c>
      <c r="D59" s="270" t="s">
        <v>2530</v>
      </c>
      <c r="E59" s="439" t="s">
        <v>2545</v>
      </c>
      <c r="F59" s="266">
        <v>45583</v>
      </c>
      <c r="G59" s="267">
        <v>1</v>
      </c>
      <c r="H59" s="83">
        <v>51.5</v>
      </c>
      <c r="I59" s="177">
        <f t="shared" si="6"/>
        <v>51.5</v>
      </c>
      <c r="J59" s="218" t="str">
        <f t="shared" si="5"/>
        <v>ok</v>
      </c>
    </row>
    <row r="60" spans="1:12" x14ac:dyDescent="0.3">
      <c r="A60" s="428" t="s">
        <v>1090</v>
      </c>
      <c r="B60" s="327" t="s">
        <v>1987</v>
      </c>
      <c r="C60" s="327" t="s">
        <v>1299</v>
      </c>
      <c r="D60" s="327" t="s">
        <v>2003</v>
      </c>
      <c r="E60" s="271" t="s">
        <v>2544</v>
      </c>
      <c r="F60" s="266">
        <v>45583</v>
      </c>
      <c r="G60" s="267">
        <v>1</v>
      </c>
      <c r="H60" s="83">
        <v>1300</v>
      </c>
      <c r="I60" s="177">
        <f t="shared" si="6"/>
        <v>1300</v>
      </c>
      <c r="J60" s="218" t="str">
        <f t="shared" si="5"/>
        <v>ok</v>
      </c>
    </row>
    <row r="61" spans="1:12" ht="18.600000000000001" customHeight="1" x14ac:dyDescent="0.3">
      <c r="A61" s="17" t="s">
        <v>1090</v>
      </c>
      <c r="B61" s="267" t="s">
        <v>2533</v>
      </c>
      <c r="C61" s="327" t="s">
        <v>985</v>
      </c>
      <c r="D61" s="267" t="s">
        <v>2534</v>
      </c>
      <c r="E61" s="271" t="s">
        <v>2542</v>
      </c>
      <c r="F61" s="266">
        <v>45584</v>
      </c>
      <c r="G61" s="267">
        <v>1</v>
      </c>
      <c r="H61" s="83">
        <v>5000</v>
      </c>
      <c r="I61" s="177">
        <f t="shared" si="6"/>
        <v>5000</v>
      </c>
      <c r="J61" s="218" t="str">
        <f t="shared" si="5"/>
        <v>ok</v>
      </c>
    </row>
    <row r="62" spans="1:12" ht="18.600000000000001" customHeight="1" x14ac:dyDescent="0.3">
      <c r="A62" s="428" t="s">
        <v>1090</v>
      </c>
      <c r="B62" s="327" t="s">
        <v>1972</v>
      </c>
      <c r="C62" s="327" t="s">
        <v>1299</v>
      </c>
      <c r="D62" s="327" t="s">
        <v>1343</v>
      </c>
      <c r="E62" s="271" t="s">
        <v>2543</v>
      </c>
      <c r="F62" s="266">
        <v>45584</v>
      </c>
      <c r="G62" s="267">
        <v>1</v>
      </c>
      <c r="H62" s="395">
        <v>10000</v>
      </c>
      <c r="I62" s="177">
        <f t="shared" si="6"/>
        <v>10000</v>
      </c>
      <c r="J62" s="513">
        <v>5000</v>
      </c>
      <c r="K62" s="317"/>
      <c r="L62" s="317"/>
    </row>
    <row r="63" spans="1:12" ht="18.600000000000001" customHeight="1" x14ac:dyDescent="0.3">
      <c r="A63" s="17" t="s">
        <v>1090</v>
      </c>
      <c r="B63" s="267" t="s">
        <v>1972</v>
      </c>
      <c r="C63" s="327" t="s">
        <v>1299</v>
      </c>
      <c r="D63" s="327" t="s">
        <v>1343</v>
      </c>
      <c r="E63" s="271">
        <v>3757647078</v>
      </c>
      <c r="F63" s="266">
        <v>45584</v>
      </c>
      <c r="G63" s="267">
        <v>1</v>
      </c>
      <c r="H63" s="83">
        <v>5000</v>
      </c>
      <c r="I63" s="177">
        <f t="shared" si="6"/>
        <v>5000</v>
      </c>
      <c r="J63" s="513" t="str">
        <f t="shared" si="5"/>
        <v>ok</v>
      </c>
      <c r="K63" s="317"/>
      <c r="L63" s="317"/>
    </row>
    <row r="64" spans="1:12" ht="18.600000000000001" customHeight="1" x14ac:dyDescent="0.3">
      <c r="A64" s="17" t="s">
        <v>1090</v>
      </c>
      <c r="B64" s="267" t="s">
        <v>1972</v>
      </c>
      <c r="C64" s="327" t="s">
        <v>1299</v>
      </c>
      <c r="D64" s="327" t="s">
        <v>1343</v>
      </c>
      <c r="E64" s="271">
        <v>3757640280</v>
      </c>
      <c r="F64" s="266">
        <v>45584</v>
      </c>
      <c r="G64" s="267">
        <v>1</v>
      </c>
      <c r="H64" s="83">
        <v>5000</v>
      </c>
      <c r="I64" s="177">
        <f t="shared" si="6"/>
        <v>5000</v>
      </c>
      <c r="J64" s="513" t="str">
        <f t="shared" si="5"/>
        <v>ok</v>
      </c>
      <c r="K64" s="317"/>
      <c r="L64" s="317"/>
    </row>
    <row r="65" spans="1:12" ht="18.600000000000001" customHeight="1" x14ac:dyDescent="0.3">
      <c r="A65" s="428" t="s">
        <v>1090</v>
      </c>
      <c r="B65" s="327" t="s">
        <v>2535</v>
      </c>
      <c r="C65" s="327" t="s">
        <v>1496</v>
      </c>
      <c r="D65" s="267" t="s">
        <v>2536</v>
      </c>
      <c r="E65" s="271" t="s">
        <v>2537</v>
      </c>
      <c r="F65" s="266">
        <v>45584</v>
      </c>
      <c r="G65" s="267">
        <v>1</v>
      </c>
      <c r="H65" s="83">
        <v>25000</v>
      </c>
      <c r="I65" s="177">
        <f t="shared" si="6"/>
        <v>25000</v>
      </c>
      <c r="J65" s="218" t="str">
        <f t="shared" si="5"/>
        <v>ok</v>
      </c>
      <c r="K65" s="317"/>
      <c r="L65" s="317"/>
    </row>
    <row r="66" spans="1:12" ht="18.600000000000001" customHeight="1" x14ac:dyDescent="0.3">
      <c r="A66" s="17" t="s">
        <v>1090</v>
      </c>
      <c r="B66" s="267" t="s">
        <v>2527</v>
      </c>
      <c r="C66" s="267" t="s">
        <v>41</v>
      </c>
      <c r="D66" s="267" t="s">
        <v>2528</v>
      </c>
      <c r="E66" s="271" t="s">
        <v>2541</v>
      </c>
      <c r="F66" s="266">
        <v>45586</v>
      </c>
      <c r="G66" s="267">
        <v>1</v>
      </c>
      <c r="H66" s="177">
        <v>2267.9052499999998</v>
      </c>
      <c r="I66" s="177">
        <f t="shared" si="6"/>
        <v>2267.9052499999998</v>
      </c>
      <c r="J66" s="218" t="str">
        <f t="shared" si="5"/>
        <v>ok</v>
      </c>
      <c r="K66" s="317"/>
      <c r="L66" s="317"/>
    </row>
    <row r="67" spans="1:12" s="317" customFormat="1" ht="18.600000000000001" customHeight="1" x14ac:dyDescent="0.3">
      <c r="A67" s="17" t="s">
        <v>1091</v>
      </c>
      <c r="B67" s="267" t="s">
        <v>1021</v>
      </c>
      <c r="C67" s="327" t="s">
        <v>918</v>
      </c>
      <c r="D67" s="267" t="s">
        <v>2531</v>
      </c>
      <c r="E67" s="271" t="s">
        <v>2540</v>
      </c>
      <c r="F67" s="266">
        <v>45586</v>
      </c>
      <c r="G67" s="267">
        <v>1</v>
      </c>
      <c r="H67" s="83">
        <v>1320</v>
      </c>
      <c r="I67" s="177">
        <f t="shared" si="6"/>
        <v>1320</v>
      </c>
      <c r="J67" s="218" t="str">
        <f t="shared" ref="J67:J98" si="7">VLOOKUP(C67,K:M,3,0)</f>
        <v>ok</v>
      </c>
    </row>
    <row r="68" spans="1:12" s="317" customFormat="1" ht="18.600000000000001" customHeight="1" x14ac:dyDescent="0.3">
      <c r="A68" s="17" t="s">
        <v>1091</v>
      </c>
      <c r="B68" s="267" t="s">
        <v>1021</v>
      </c>
      <c r="C68" s="267" t="s">
        <v>918</v>
      </c>
      <c r="D68" s="267" t="s">
        <v>2532</v>
      </c>
      <c r="E68" s="271" t="s">
        <v>2539</v>
      </c>
      <c r="F68" s="266">
        <v>45586</v>
      </c>
      <c r="G68" s="267">
        <v>1</v>
      </c>
      <c r="H68" s="83">
        <v>184</v>
      </c>
      <c r="I68" s="177">
        <f t="shared" si="6"/>
        <v>184</v>
      </c>
      <c r="J68" s="218" t="str">
        <f t="shared" si="7"/>
        <v>ok</v>
      </c>
    </row>
    <row r="69" spans="1:12" s="317" customFormat="1" ht="18.600000000000001" customHeight="1" x14ac:dyDescent="0.3">
      <c r="A69" s="17" t="s">
        <v>1091</v>
      </c>
      <c r="B69" s="267" t="s">
        <v>1950</v>
      </c>
      <c r="C69" s="267" t="s">
        <v>918</v>
      </c>
      <c r="D69" s="267" t="s">
        <v>1816</v>
      </c>
      <c r="E69" s="271" t="s">
        <v>2539</v>
      </c>
      <c r="F69" s="266">
        <v>45586</v>
      </c>
      <c r="G69" s="267">
        <v>1</v>
      </c>
      <c r="H69" s="83">
        <v>500</v>
      </c>
      <c r="I69" s="177">
        <f t="shared" si="6"/>
        <v>500</v>
      </c>
      <c r="J69" s="218" t="str">
        <f t="shared" si="7"/>
        <v>ok</v>
      </c>
    </row>
    <row r="70" spans="1:12" s="317" customFormat="1" ht="18.600000000000001" customHeight="1" x14ac:dyDescent="0.3">
      <c r="A70" s="17" t="s">
        <v>1091</v>
      </c>
      <c r="B70" s="267" t="s">
        <v>1037</v>
      </c>
      <c r="C70" s="267" t="s">
        <v>1037</v>
      </c>
      <c r="D70" s="267" t="s">
        <v>1841</v>
      </c>
      <c r="E70" s="271" t="s">
        <v>2538</v>
      </c>
      <c r="F70" s="266">
        <v>45586</v>
      </c>
      <c r="G70" s="267">
        <v>1</v>
      </c>
      <c r="H70" s="83">
        <v>2118</v>
      </c>
      <c r="I70" s="177">
        <f t="shared" si="6"/>
        <v>2118</v>
      </c>
      <c r="J70" s="218" t="str">
        <f t="shared" si="7"/>
        <v>ok</v>
      </c>
    </row>
    <row r="71" spans="1:12" s="317" customFormat="1" ht="18.600000000000001" customHeight="1" x14ac:dyDescent="0.3">
      <c r="A71" s="428" t="s">
        <v>1090</v>
      </c>
      <c r="B71" s="327" t="s">
        <v>1972</v>
      </c>
      <c r="C71" s="327" t="s">
        <v>1299</v>
      </c>
      <c r="D71" s="327" t="s">
        <v>2492</v>
      </c>
      <c r="E71" s="271">
        <v>3784340165</v>
      </c>
      <c r="F71" s="266">
        <v>45586</v>
      </c>
      <c r="G71" s="267">
        <v>1</v>
      </c>
      <c r="H71" s="83">
        <v>10000</v>
      </c>
      <c r="I71" s="177">
        <f t="shared" si="6"/>
        <v>10000</v>
      </c>
      <c r="J71" s="513" t="str">
        <f t="shared" si="7"/>
        <v>ok</v>
      </c>
    </row>
    <row r="72" spans="1:12" s="317" customFormat="1" ht="18.600000000000001" customHeight="1" x14ac:dyDescent="0.3">
      <c r="A72" s="17" t="s">
        <v>1090</v>
      </c>
      <c r="B72" s="267" t="s">
        <v>1972</v>
      </c>
      <c r="C72" s="267" t="s">
        <v>1299</v>
      </c>
      <c r="D72" s="327" t="s">
        <v>1343</v>
      </c>
      <c r="E72" s="271">
        <v>3784363035</v>
      </c>
      <c r="F72" s="266">
        <v>45586</v>
      </c>
      <c r="G72" s="267">
        <v>1</v>
      </c>
      <c r="H72" s="83">
        <v>1000</v>
      </c>
      <c r="I72" s="177">
        <f t="shared" si="6"/>
        <v>1000</v>
      </c>
      <c r="J72" s="513" t="str">
        <f t="shared" si="7"/>
        <v>ok</v>
      </c>
    </row>
    <row r="73" spans="1:12" s="317" customFormat="1" ht="18.600000000000001" customHeight="1" x14ac:dyDescent="0.3">
      <c r="A73" s="17" t="s">
        <v>1090</v>
      </c>
      <c r="B73" s="267" t="s">
        <v>1972</v>
      </c>
      <c r="C73" s="267" t="s">
        <v>1299</v>
      </c>
      <c r="D73" s="327" t="s">
        <v>2548</v>
      </c>
      <c r="E73" s="271">
        <v>3786497905</v>
      </c>
      <c r="F73" s="266">
        <v>45586</v>
      </c>
      <c r="G73" s="267">
        <v>1</v>
      </c>
      <c r="H73" s="83">
        <v>1000</v>
      </c>
      <c r="I73" s="177">
        <f t="shared" si="6"/>
        <v>1000</v>
      </c>
      <c r="J73" s="513" t="str">
        <f t="shared" si="7"/>
        <v>ok</v>
      </c>
    </row>
    <row r="74" spans="1:12" s="317" customFormat="1" ht="18.600000000000001" customHeight="1" x14ac:dyDescent="0.3">
      <c r="A74" s="17" t="s">
        <v>1302</v>
      </c>
      <c r="B74" s="267" t="s">
        <v>1280</v>
      </c>
      <c r="C74" s="267" t="s">
        <v>1280</v>
      </c>
      <c r="D74" s="267" t="s">
        <v>2269</v>
      </c>
      <c r="E74" s="271" t="s">
        <v>2967</v>
      </c>
      <c r="F74" s="266">
        <v>45587</v>
      </c>
      <c r="G74" s="267">
        <v>1</v>
      </c>
      <c r="H74" s="83">
        <v>50000</v>
      </c>
      <c r="I74" s="177">
        <f t="shared" si="6"/>
        <v>50000</v>
      </c>
      <c r="J74" s="218" t="str">
        <f t="shared" si="7"/>
        <v>ok</v>
      </c>
    </row>
    <row r="75" spans="1:12" s="317" customFormat="1" ht="18.600000000000001" customHeight="1" x14ac:dyDescent="0.3">
      <c r="A75" s="17" t="s">
        <v>1090</v>
      </c>
      <c r="B75" s="267" t="s">
        <v>2533</v>
      </c>
      <c r="C75" s="327" t="s">
        <v>985</v>
      </c>
      <c r="D75" s="267" t="s">
        <v>2534</v>
      </c>
      <c r="E75" s="271" t="s">
        <v>2966</v>
      </c>
      <c r="F75" s="266">
        <v>45589</v>
      </c>
      <c r="G75" s="267">
        <v>1</v>
      </c>
      <c r="H75" s="83">
        <v>5000</v>
      </c>
      <c r="I75" s="177">
        <f t="shared" ref="I75:I106" si="8">H75*G75</f>
        <v>5000</v>
      </c>
      <c r="J75" s="218" t="str">
        <f t="shared" si="7"/>
        <v>ok</v>
      </c>
    </row>
    <row r="76" spans="1:12" s="317" customFormat="1" ht="18.600000000000001" customHeight="1" x14ac:dyDescent="0.3">
      <c r="A76" s="17" t="s">
        <v>1090</v>
      </c>
      <c r="B76" s="267" t="s">
        <v>1972</v>
      </c>
      <c r="C76" s="327" t="s">
        <v>1299</v>
      </c>
      <c r="D76" s="327" t="s">
        <v>1343</v>
      </c>
      <c r="E76" s="271">
        <v>3851813915</v>
      </c>
      <c r="F76" s="266">
        <v>45590</v>
      </c>
      <c r="G76" s="267">
        <v>1</v>
      </c>
      <c r="H76" s="83">
        <v>10000</v>
      </c>
      <c r="I76" s="177">
        <f t="shared" si="8"/>
        <v>10000</v>
      </c>
      <c r="J76" s="513" t="str">
        <f t="shared" si="7"/>
        <v>ok</v>
      </c>
    </row>
    <row r="77" spans="1:12" s="317" customFormat="1" ht="18.600000000000001" customHeight="1" x14ac:dyDescent="0.3">
      <c r="A77" s="17" t="s">
        <v>1090</v>
      </c>
      <c r="B77" s="267" t="s">
        <v>1972</v>
      </c>
      <c r="C77" s="327" t="s">
        <v>1299</v>
      </c>
      <c r="D77" s="327" t="s">
        <v>1343</v>
      </c>
      <c r="E77" s="271">
        <v>3851817981</v>
      </c>
      <c r="F77" s="266">
        <v>45590</v>
      </c>
      <c r="G77" s="267">
        <v>1</v>
      </c>
      <c r="H77" s="83">
        <v>10001</v>
      </c>
      <c r="I77" s="177">
        <f t="shared" si="8"/>
        <v>10001</v>
      </c>
      <c r="J77" s="513" t="str">
        <f t="shared" si="7"/>
        <v>ok</v>
      </c>
    </row>
    <row r="78" spans="1:12" s="317" customFormat="1" ht="18.600000000000001" customHeight="1" x14ac:dyDescent="0.3">
      <c r="A78" s="17" t="s">
        <v>1090</v>
      </c>
      <c r="B78" s="267" t="s">
        <v>1972</v>
      </c>
      <c r="C78" s="327" t="s">
        <v>1299</v>
      </c>
      <c r="D78" s="327" t="s">
        <v>2492</v>
      </c>
      <c r="E78" s="271">
        <v>3851822646</v>
      </c>
      <c r="F78" s="266">
        <v>45590</v>
      </c>
      <c r="G78" s="267">
        <v>1</v>
      </c>
      <c r="H78" s="83">
        <v>10000</v>
      </c>
      <c r="I78" s="177">
        <f t="shared" si="8"/>
        <v>10000</v>
      </c>
      <c r="J78" s="513" t="str">
        <f t="shared" si="7"/>
        <v>ok</v>
      </c>
    </row>
    <row r="79" spans="1:12" s="317" customFormat="1" ht="18.600000000000001" customHeight="1" x14ac:dyDescent="0.3">
      <c r="A79" s="428" t="s">
        <v>1090</v>
      </c>
      <c r="B79" s="327" t="s">
        <v>633</v>
      </c>
      <c r="C79" s="327" t="s">
        <v>633</v>
      </c>
      <c r="D79" s="327" t="s">
        <v>2971</v>
      </c>
      <c r="E79" s="271" t="s">
        <v>2983</v>
      </c>
      <c r="F79" s="266">
        <v>45590</v>
      </c>
      <c r="G79" s="267">
        <v>1</v>
      </c>
      <c r="H79" s="83">
        <v>254</v>
      </c>
      <c r="I79" s="177">
        <f t="shared" si="8"/>
        <v>254</v>
      </c>
      <c r="J79" s="218" t="str">
        <f t="shared" si="7"/>
        <v>ok</v>
      </c>
    </row>
    <row r="80" spans="1:12" s="317" customFormat="1" ht="18.600000000000001" customHeight="1" x14ac:dyDescent="0.3">
      <c r="A80" s="17" t="s">
        <v>1090</v>
      </c>
      <c r="B80" s="267" t="s">
        <v>2974</v>
      </c>
      <c r="C80" s="267" t="s">
        <v>1506</v>
      </c>
      <c r="D80" s="267" t="s">
        <v>2972</v>
      </c>
      <c r="E80" s="271" t="s">
        <v>2982</v>
      </c>
      <c r="F80" s="266">
        <v>45590</v>
      </c>
      <c r="G80" s="267">
        <v>1</v>
      </c>
      <c r="H80" s="83">
        <v>3000</v>
      </c>
      <c r="I80" s="177">
        <f t="shared" si="8"/>
        <v>3000</v>
      </c>
      <c r="J80" s="218" t="str">
        <f t="shared" si="7"/>
        <v>ok</v>
      </c>
    </row>
    <row r="81" spans="1:10" s="317" customFormat="1" ht="18.600000000000001" customHeight="1" x14ac:dyDescent="0.3">
      <c r="A81" s="17" t="s">
        <v>1090</v>
      </c>
      <c r="B81" s="327" t="s">
        <v>633</v>
      </c>
      <c r="C81" s="327" t="s">
        <v>633</v>
      </c>
      <c r="D81" s="270" t="s">
        <v>2973</v>
      </c>
      <c r="E81" s="271" t="s">
        <v>2981</v>
      </c>
      <c r="F81" s="266">
        <v>45590</v>
      </c>
      <c r="G81" s="267">
        <v>1</v>
      </c>
      <c r="H81" s="83">
        <v>680</v>
      </c>
      <c r="I81" s="177">
        <f t="shared" si="8"/>
        <v>680</v>
      </c>
      <c r="J81" s="218" t="str">
        <f t="shared" si="7"/>
        <v>ok</v>
      </c>
    </row>
    <row r="82" spans="1:10" s="317" customFormat="1" ht="18.600000000000001" customHeight="1" x14ac:dyDescent="0.3">
      <c r="A82" s="17" t="s">
        <v>1302</v>
      </c>
      <c r="B82" s="267" t="s">
        <v>1280</v>
      </c>
      <c r="C82" s="267" t="s">
        <v>1280</v>
      </c>
      <c r="D82" s="267" t="s">
        <v>2269</v>
      </c>
      <c r="E82" s="271" t="s">
        <v>2980</v>
      </c>
      <c r="F82" s="266">
        <v>45591</v>
      </c>
      <c r="G82" s="267">
        <v>1</v>
      </c>
      <c r="H82" s="83">
        <v>25000</v>
      </c>
      <c r="I82" s="177">
        <f t="shared" si="8"/>
        <v>25000</v>
      </c>
      <c r="J82" s="218" t="str">
        <f t="shared" si="7"/>
        <v>ok</v>
      </c>
    </row>
    <row r="83" spans="1:10" s="317" customFormat="1" ht="18.600000000000001" customHeight="1" x14ac:dyDescent="0.3">
      <c r="A83" s="17" t="s">
        <v>1091</v>
      </c>
      <c r="B83" s="267" t="s">
        <v>1021</v>
      </c>
      <c r="C83" s="267" t="s">
        <v>918</v>
      </c>
      <c r="D83" s="267" t="s">
        <v>2968</v>
      </c>
      <c r="E83" s="271" t="s">
        <v>2979</v>
      </c>
      <c r="F83" s="266">
        <v>45593</v>
      </c>
      <c r="G83" s="267">
        <v>1</v>
      </c>
      <c r="H83" s="83">
        <v>220</v>
      </c>
      <c r="I83" s="177">
        <f t="shared" si="8"/>
        <v>220</v>
      </c>
      <c r="J83" s="218" t="str">
        <f t="shared" si="7"/>
        <v>ok</v>
      </c>
    </row>
    <row r="84" spans="1:10" s="317" customFormat="1" x14ac:dyDescent="0.3">
      <c r="A84" s="17" t="s">
        <v>1091</v>
      </c>
      <c r="B84" s="267" t="s">
        <v>1021</v>
      </c>
      <c r="C84" s="267" t="s">
        <v>918</v>
      </c>
      <c r="D84" s="327" t="s">
        <v>2969</v>
      </c>
      <c r="E84" s="271" t="s">
        <v>2978</v>
      </c>
      <c r="F84" s="266">
        <v>45593</v>
      </c>
      <c r="G84" s="267">
        <v>1</v>
      </c>
      <c r="H84" s="83">
        <v>1590</v>
      </c>
      <c r="I84" s="177">
        <f t="shared" si="8"/>
        <v>1590</v>
      </c>
      <c r="J84" s="218" t="str">
        <f t="shared" si="7"/>
        <v>ok</v>
      </c>
    </row>
    <row r="85" spans="1:10" s="317" customFormat="1" ht="18.600000000000001" customHeight="1" x14ac:dyDescent="0.3">
      <c r="A85" s="17" t="s">
        <v>1091</v>
      </c>
      <c r="B85" s="267" t="s">
        <v>2974</v>
      </c>
      <c r="C85" s="267" t="s">
        <v>1037</v>
      </c>
      <c r="D85" s="267" t="s">
        <v>2970</v>
      </c>
      <c r="E85" s="271" t="s">
        <v>2977</v>
      </c>
      <c r="F85" s="266">
        <v>45593</v>
      </c>
      <c r="G85" s="267">
        <v>1</v>
      </c>
      <c r="H85" s="83">
        <v>500</v>
      </c>
      <c r="I85" s="177">
        <f t="shared" si="8"/>
        <v>500</v>
      </c>
      <c r="J85" s="218" t="str">
        <f t="shared" si="7"/>
        <v>ok</v>
      </c>
    </row>
    <row r="86" spans="1:10" s="317" customFormat="1" ht="18.600000000000001" customHeight="1" x14ac:dyDescent="0.3">
      <c r="A86" s="428" t="s">
        <v>1090</v>
      </c>
      <c r="B86" s="327" t="s">
        <v>1972</v>
      </c>
      <c r="C86" s="327" t="s">
        <v>1299</v>
      </c>
      <c r="D86" s="327" t="s">
        <v>2492</v>
      </c>
      <c r="E86" s="271">
        <v>3902621151</v>
      </c>
      <c r="F86" s="266">
        <v>45593</v>
      </c>
      <c r="G86" s="267">
        <v>1</v>
      </c>
      <c r="H86" s="83">
        <v>10000</v>
      </c>
      <c r="I86" s="177">
        <f t="shared" si="8"/>
        <v>10000</v>
      </c>
      <c r="J86" s="513" t="str">
        <f t="shared" si="7"/>
        <v>ok</v>
      </c>
    </row>
    <row r="87" spans="1:10" s="317" customFormat="1" ht="18.600000000000001" customHeight="1" x14ac:dyDescent="0.3">
      <c r="A87" s="428" t="s">
        <v>1090</v>
      </c>
      <c r="B87" s="327" t="s">
        <v>633</v>
      </c>
      <c r="C87" s="327" t="s">
        <v>633</v>
      </c>
      <c r="D87" s="327" t="s">
        <v>2975</v>
      </c>
      <c r="E87" s="271" t="s">
        <v>2976</v>
      </c>
      <c r="F87" s="266">
        <v>45593</v>
      </c>
      <c r="G87" s="267">
        <v>1</v>
      </c>
      <c r="H87" s="83">
        <v>32</v>
      </c>
      <c r="I87" s="177">
        <f t="shared" si="8"/>
        <v>32</v>
      </c>
      <c r="J87" s="218" t="str">
        <f t="shared" si="7"/>
        <v>ok</v>
      </c>
    </row>
    <row r="88" spans="1:10" s="317" customFormat="1" ht="18.600000000000001" customHeight="1" x14ac:dyDescent="0.3">
      <c r="A88" s="428" t="s">
        <v>1090</v>
      </c>
      <c r="B88" s="327" t="s">
        <v>1709</v>
      </c>
      <c r="C88" s="327" t="s">
        <v>650</v>
      </c>
      <c r="D88" s="327" t="s">
        <v>1709</v>
      </c>
      <c r="E88" s="271" t="s">
        <v>2984</v>
      </c>
      <c r="F88" s="266">
        <v>45593</v>
      </c>
      <c r="G88" s="267">
        <v>3</v>
      </c>
      <c r="H88" s="83">
        <v>809</v>
      </c>
      <c r="I88" s="177">
        <f t="shared" si="8"/>
        <v>2427</v>
      </c>
      <c r="J88" s="218" t="str">
        <f t="shared" si="7"/>
        <v>ok</v>
      </c>
    </row>
    <row r="89" spans="1:10" s="317" customFormat="1" ht="18.600000000000001" customHeight="1" x14ac:dyDescent="0.3">
      <c r="A89" s="17" t="s">
        <v>1090</v>
      </c>
      <c r="B89" s="267" t="s">
        <v>1972</v>
      </c>
      <c r="C89" s="327" t="s">
        <v>1299</v>
      </c>
      <c r="D89" s="327" t="s">
        <v>2492</v>
      </c>
      <c r="E89" s="271">
        <v>3909214390</v>
      </c>
      <c r="F89" s="266">
        <v>45594</v>
      </c>
      <c r="G89" s="267">
        <v>1</v>
      </c>
      <c r="H89" s="83">
        <v>10000</v>
      </c>
      <c r="I89" s="177">
        <f t="shared" si="8"/>
        <v>10000</v>
      </c>
      <c r="J89" s="513" t="str">
        <f t="shared" si="7"/>
        <v>ok</v>
      </c>
    </row>
    <row r="90" spans="1:10" s="317" customFormat="1" ht="18.600000000000001" customHeight="1" x14ac:dyDescent="0.3">
      <c r="A90" s="17" t="s">
        <v>1090</v>
      </c>
      <c r="B90" s="267" t="s">
        <v>1972</v>
      </c>
      <c r="C90" s="267" t="s">
        <v>1299</v>
      </c>
      <c r="D90" s="327" t="s">
        <v>1343</v>
      </c>
      <c r="E90" s="271">
        <v>3907760248</v>
      </c>
      <c r="F90" s="266">
        <v>45594</v>
      </c>
      <c r="G90" s="267">
        <v>1</v>
      </c>
      <c r="H90" s="83">
        <v>1000</v>
      </c>
      <c r="I90" s="177">
        <f t="shared" si="8"/>
        <v>1000</v>
      </c>
      <c r="J90" s="513" t="str">
        <f t="shared" si="7"/>
        <v>ok</v>
      </c>
    </row>
    <row r="91" spans="1:10" s="317" customFormat="1" ht="18.600000000000001" customHeight="1" x14ac:dyDescent="0.3">
      <c r="A91" s="428" t="s">
        <v>1484</v>
      </c>
      <c r="B91" s="327" t="s">
        <v>2118</v>
      </c>
      <c r="C91" s="327" t="s">
        <v>1037</v>
      </c>
      <c r="D91" s="327" t="s">
        <v>2985</v>
      </c>
      <c r="E91" s="271" t="s">
        <v>2991</v>
      </c>
      <c r="F91" s="266">
        <v>45594</v>
      </c>
      <c r="G91" s="267">
        <v>1</v>
      </c>
      <c r="H91" s="83">
        <v>2340</v>
      </c>
      <c r="I91" s="177">
        <f t="shared" si="8"/>
        <v>2340</v>
      </c>
      <c r="J91" s="218" t="str">
        <f t="shared" si="7"/>
        <v>ok</v>
      </c>
    </row>
    <row r="92" spans="1:10" s="317" customFormat="1" ht="18.600000000000001" customHeight="1" x14ac:dyDescent="0.3">
      <c r="A92" s="17" t="s">
        <v>1090</v>
      </c>
      <c r="B92" s="267" t="s">
        <v>1008</v>
      </c>
      <c r="C92" s="267" t="s">
        <v>1008</v>
      </c>
      <c r="D92" s="267" t="s">
        <v>2989</v>
      </c>
      <c r="E92" s="271" t="s">
        <v>3023</v>
      </c>
      <c r="F92" s="266">
        <v>45595</v>
      </c>
      <c r="G92" s="267">
        <v>1</v>
      </c>
      <c r="H92" s="83">
        <v>167591.9</v>
      </c>
      <c r="I92" s="177">
        <f t="shared" si="8"/>
        <v>167591.9</v>
      </c>
      <c r="J92" s="218" t="str">
        <f t="shared" si="7"/>
        <v>ok</v>
      </c>
    </row>
    <row r="93" spans="1:10" s="317" customFormat="1" ht="18.600000000000001" customHeight="1" x14ac:dyDescent="0.3">
      <c r="A93" s="17" t="s">
        <v>1090</v>
      </c>
      <c r="B93" s="267" t="s">
        <v>1280</v>
      </c>
      <c r="C93" s="267" t="s">
        <v>1280</v>
      </c>
      <c r="D93" s="267" t="s">
        <v>1934</v>
      </c>
      <c r="E93" s="271" t="s">
        <v>2990</v>
      </c>
      <c r="F93" s="266">
        <v>45595</v>
      </c>
      <c r="G93" s="267">
        <v>1</v>
      </c>
      <c r="H93" s="83">
        <v>25000</v>
      </c>
      <c r="I93" s="177">
        <f t="shared" si="8"/>
        <v>25000</v>
      </c>
      <c r="J93" s="218" t="str">
        <f t="shared" si="7"/>
        <v>ok</v>
      </c>
    </row>
    <row r="94" spans="1:10" s="317" customFormat="1" ht="18.600000000000001" customHeight="1" x14ac:dyDescent="0.3">
      <c r="A94" s="428" t="s">
        <v>1090</v>
      </c>
      <c r="B94" s="327" t="s">
        <v>436</v>
      </c>
      <c r="C94" s="327" t="s">
        <v>436</v>
      </c>
      <c r="D94" s="327" t="s">
        <v>2986</v>
      </c>
      <c r="E94" s="271">
        <v>3909960497</v>
      </c>
      <c r="F94" s="266">
        <v>45595</v>
      </c>
      <c r="G94" s="267">
        <v>1</v>
      </c>
      <c r="H94" s="83">
        <v>1157.27</v>
      </c>
      <c r="I94" s="177">
        <f t="shared" si="8"/>
        <v>1157.27</v>
      </c>
      <c r="J94" s="218" t="str">
        <f t="shared" si="7"/>
        <v>ok</v>
      </c>
    </row>
    <row r="95" spans="1:10" s="317" customFormat="1" ht="18.600000000000001" customHeight="1" x14ac:dyDescent="0.3">
      <c r="A95" s="17" t="s">
        <v>1090</v>
      </c>
      <c r="B95" s="267" t="s">
        <v>1682</v>
      </c>
      <c r="C95" s="267" t="s">
        <v>650</v>
      </c>
      <c r="D95" s="267" t="s">
        <v>2987</v>
      </c>
      <c r="E95" s="271">
        <v>3909987139</v>
      </c>
      <c r="F95" s="266">
        <v>45595</v>
      </c>
      <c r="G95" s="267">
        <v>1</v>
      </c>
      <c r="H95" s="83">
        <v>213.05</v>
      </c>
      <c r="I95" s="177">
        <f t="shared" si="8"/>
        <v>213.05</v>
      </c>
      <c r="J95" s="218" t="str">
        <f t="shared" si="7"/>
        <v>ok</v>
      </c>
    </row>
    <row r="96" spans="1:10" s="317" customFormat="1" ht="18.600000000000001" customHeight="1" x14ac:dyDescent="0.3">
      <c r="A96" s="17" t="s">
        <v>1090</v>
      </c>
      <c r="B96" s="267" t="s">
        <v>1682</v>
      </c>
      <c r="C96" s="267" t="s">
        <v>654</v>
      </c>
      <c r="D96" s="267" t="s">
        <v>2988</v>
      </c>
      <c r="E96" s="271">
        <v>3909989274</v>
      </c>
      <c r="F96" s="266">
        <v>45595</v>
      </c>
      <c r="G96" s="267">
        <v>1</v>
      </c>
      <c r="H96" s="83">
        <v>2429.7800000000002</v>
      </c>
      <c r="I96" s="177">
        <f t="shared" si="8"/>
        <v>2429.7800000000002</v>
      </c>
      <c r="J96" s="218" t="str">
        <f t="shared" si="7"/>
        <v>ok</v>
      </c>
    </row>
    <row r="97" spans="1:12" s="317" customFormat="1" ht="18.600000000000001" customHeight="1" x14ac:dyDescent="0.3">
      <c r="A97" s="428" t="s">
        <v>1090</v>
      </c>
      <c r="B97" s="327" t="s">
        <v>2992</v>
      </c>
      <c r="C97" s="327" t="s">
        <v>1037</v>
      </c>
      <c r="D97" s="327" t="s">
        <v>2993</v>
      </c>
      <c r="E97" s="271" t="s">
        <v>3024</v>
      </c>
      <c r="F97" s="266">
        <v>45595</v>
      </c>
      <c r="G97" s="267">
        <v>1</v>
      </c>
      <c r="H97" s="83">
        <v>2550</v>
      </c>
      <c r="I97" s="177">
        <f t="shared" si="8"/>
        <v>2550</v>
      </c>
      <c r="J97" s="218" t="str">
        <f t="shared" si="7"/>
        <v>ok</v>
      </c>
    </row>
    <row r="98" spans="1:12" s="317" customFormat="1" ht="18.600000000000001" customHeight="1" x14ac:dyDescent="0.3">
      <c r="A98" s="17" t="s">
        <v>1090</v>
      </c>
      <c r="B98" s="267" t="s">
        <v>2533</v>
      </c>
      <c r="C98" s="327" t="s">
        <v>985</v>
      </c>
      <c r="D98" s="267" t="s">
        <v>2994</v>
      </c>
      <c r="E98" s="271" t="s">
        <v>3022</v>
      </c>
      <c r="F98" s="266">
        <v>45595</v>
      </c>
      <c r="G98" s="267">
        <v>1</v>
      </c>
      <c r="H98" s="83">
        <v>40000</v>
      </c>
      <c r="I98" s="177">
        <f t="shared" si="8"/>
        <v>40000</v>
      </c>
      <c r="J98" s="218" t="str">
        <f t="shared" si="7"/>
        <v>ok</v>
      </c>
      <c r="K98" s="5"/>
      <c r="L98"/>
    </row>
    <row r="99" spans="1:12" s="317" customFormat="1" ht="18.600000000000001" customHeight="1" x14ac:dyDescent="0.3">
      <c r="A99" s="17" t="s">
        <v>1090</v>
      </c>
      <c r="B99" s="267" t="s">
        <v>2533</v>
      </c>
      <c r="C99" s="327" t="s">
        <v>989</v>
      </c>
      <c r="D99" s="267" t="s">
        <v>2995</v>
      </c>
      <c r="E99" s="271" t="s">
        <v>3021</v>
      </c>
      <c r="F99" s="266">
        <v>45595</v>
      </c>
      <c r="G99" s="267">
        <v>1</v>
      </c>
      <c r="H99" s="83">
        <v>83122</v>
      </c>
      <c r="I99" s="177">
        <f t="shared" si="8"/>
        <v>83122</v>
      </c>
      <c r="J99" s="218">
        <f t="shared" ref="J99:J130" si="9">VLOOKUP(C99,K:M,3,0)</f>
        <v>0</v>
      </c>
      <c r="K99" s="2"/>
      <c r="L99"/>
    </row>
    <row r="100" spans="1:12" s="317" customFormat="1" ht="18.600000000000001" customHeight="1" x14ac:dyDescent="0.3">
      <c r="A100" s="17" t="s">
        <v>1092</v>
      </c>
      <c r="B100" s="267" t="s">
        <v>37</v>
      </c>
      <c r="C100" s="267" t="s">
        <v>37</v>
      </c>
      <c r="D100" s="267" t="s">
        <v>1567</v>
      </c>
      <c r="E100" s="316" t="s">
        <v>3018</v>
      </c>
      <c r="F100" s="266">
        <v>45595</v>
      </c>
      <c r="G100" s="267">
        <v>1</v>
      </c>
      <c r="H100" s="83">
        <v>19.8</v>
      </c>
      <c r="I100" s="177">
        <f t="shared" si="8"/>
        <v>19.8</v>
      </c>
      <c r="J100" s="218" t="str">
        <f t="shared" si="9"/>
        <v>ok</v>
      </c>
      <c r="K100" s="2"/>
      <c r="L100"/>
    </row>
    <row r="101" spans="1:12" s="317" customFormat="1" ht="18.600000000000001" customHeight="1" x14ac:dyDescent="0.3">
      <c r="A101" s="17" t="s">
        <v>1092</v>
      </c>
      <c r="B101" s="267" t="s">
        <v>1611</v>
      </c>
      <c r="C101" s="267" t="s">
        <v>633</v>
      </c>
      <c r="D101" s="267" t="s">
        <v>1913</v>
      </c>
      <c r="E101" s="316" t="s">
        <v>3018</v>
      </c>
      <c r="F101" s="266">
        <v>45595</v>
      </c>
      <c r="G101" s="267">
        <v>1</v>
      </c>
      <c r="H101" s="83">
        <v>136</v>
      </c>
      <c r="I101" s="177">
        <f t="shared" si="8"/>
        <v>136</v>
      </c>
      <c r="J101" s="218" t="str">
        <f t="shared" si="9"/>
        <v>ok</v>
      </c>
      <c r="K101"/>
      <c r="L101"/>
    </row>
    <row r="102" spans="1:12" x14ac:dyDescent="0.3">
      <c r="A102" s="17" t="s">
        <v>1092</v>
      </c>
      <c r="B102" s="267" t="s">
        <v>1056</v>
      </c>
      <c r="C102" s="267" t="s">
        <v>3030</v>
      </c>
      <c r="D102" s="267" t="s">
        <v>1914</v>
      </c>
      <c r="E102" s="316" t="s">
        <v>3018</v>
      </c>
      <c r="F102" s="266">
        <v>45595</v>
      </c>
      <c r="G102" s="267">
        <v>1</v>
      </c>
      <c r="H102" s="83">
        <v>214</v>
      </c>
      <c r="I102" s="177">
        <f t="shared" si="8"/>
        <v>214</v>
      </c>
      <c r="J102" s="218" t="str">
        <f t="shared" si="9"/>
        <v>ok</v>
      </c>
      <c r="K102" s="2"/>
    </row>
    <row r="103" spans="1:12" x14ac:dyDescent="0.3">
      <c r="A103" s="17" t="s">
        <v>1092</v>
      </c>
      <c r="B103" s="267" t="s">
        <v>3006</v>
      </c>
      <c r="C103" s="267" t="s">
        <v>633</v>
      </c>
      <c r="D103" s="267" t="s">
        <v>1915</v>
      </c>
      <c r="E103" s="316" t="s">
        <v>3018</v>
      </c>
      <c r="F103" s="266">
        <v>45595</v>
      </c>
      <c r="G103" s="267">
        <v>1</v>
      </c>
      <c r="H103" s="83">
        <v>2285.2199999999998</v>
      </c>
      <c r="I103" s="177">
        <f t="shared" si="8"/>
        <v>2285.2199999999998</v>
      </c>
      <c r="J103" s="218" t="str">
        <f t="shared" si="9"/>
        <v>ok</v>
      </c>
      <c r="K103" s="69"/>
      <c r="L103" s="69"/>
    </row>
    <row r="104" spans="1:12" x14ac:dyDescent="0.3">
      <c r="A104" s="17" t="s">
        <v>1092</v>
      </c>
      <c r="B104" s="267" t="s">
        <v>1520</v>
      </c>
      <c r="C104" s="267" t="s">
        <v>990</v>
      </c>
      <c r="D104" s="267" t="s">
        <v>1916</v>
      </c>
      <c r="E104" s="316" t="s">
        <v>3018</v>
      </c>
      <c r="F104" s="266">
        <v>45595</v>
      </c>
      <c r="G104" s="267">
        <v>1</v>
      </c>
      <c r="H104" s="83">
        <v>150</v>
      </c>
      <c r="I104" s="177">
        <f t="shared" si="8"/>
        <v>150</v>
      </c>
      <c r="J104" s="218" t="str">
        <f t="shared" si="9"/>
        <v>ok</v>
      </c>
      <c r="K104" s="69"/>
      <c r="L104" s="69"/>
    </row>
    <row r="105" spans="1:12" x14ac:dyDescent="0.3">
      <c r="A105" s="17" t="s">
        <v>1092</v>
      </c>
      <c r="B105" s="267" t="s">
        <v>3008</v>
      </c>
      <c r="C105" s="267" t="s">
        <v>633</v>
      </c>
      <c r="D105" s="267" t="s">
        <v>2996</v>
      </c>
      <c r="E105" s="316" t="s">
        <v>3018</v>
      </c>
      <c r="F105" s="266">
        <v>45595</v>
      </c>
      <c r="G105" s="267">
        <v>1</v>
      </c>
      <c r="H105" s="83">
        <v>165</v>
      </c>
      <c r="I105" s="177">
        <f t="shared" si="8"/>
        <v>165</v>
      </c>
      <c r="J105" s="218" t="str">
        <f t="shared" si="9"/>
        <v>ok</v>
      </c>
    </row>
    <row r="106" spans="1:12" x14ac:dyDescent="0.3">
      <c r="A106" s="17" t="s">
        <v>1092</v>
      </c>
      <c r="B106" s="267" t="s">
        <v>3009</v>
      </c>
      <c r="C106" s="267" t="s">
        <v>633</v>
      </c>
      <c r="D106" s="267" t="s">
        <v>2997</v>
      </c>
      <c r="E106" s="316" t="s">
        <v>3018</v>
      </c>
      <c r="F106" s="266">
        <v>45595</v>
      </c>
      <c r="G106" s="267">
        <v>1</v>
      </c>
      <c r="H106" s="83">
        <v>45.8</v>
      </c>
      <c r="I106" s="177">
        <f t="shared" si="8"/>
        <v>45.8</v>
      </c>
      <c r="J106" s="218" t="str">
        <f t="shared" si="9"/>
        <v>ok</v>
      </c>
    </row>
    <row r="107" spans="1:12" s="69" customFormat="1" x14ac:dyDescent="0.3">
      <c r="A107" s="17" t="s">
        <v>1092</v>
      </c>
      <c r="B107" s="267" t="s">
        <v>3009</v>
      </c>
      <c r="C107" s="267" t="s">
        <v>654</v>
      </c>
      <c r="D107" s="267" t="s">
        <v>2998</v>
      </c>
      <c r="E107" s="316" t="s">
        <v>3018</v>
      </c>
      <c r="F107" s="266">
        <v>45595</v>
      </c>
      <c r="G107" s="267">
        <v>1</v>
      </c>
      <c r="H107" s="83">
        <v>650</v>
      </c>
      <c r="I107" s="177">
        <f t="shared" ref="I107:I123" si="10">H107*G107</f>
        <v>650</v>
      </c>
      <c r="J107" s="218" t="str">
        <f t="shared" si="9"/>
        <v>ok</v>
      </c>
      <c r="K107"/>
      <c r="L107"/>
    </row>
    <row r="108" spans="1:12" s="69" customFormat="1" x14ac:dyDescent="0.3">
      <c r="A108" s="17" t="s">
        <v>1092</v>
      </c>
      <c r="B108" s="267" t="s">
        <v>436</v>
      </c>
      <c r="C108" s="267" t="s">
        <v>436</v>
      </c>
      <c r="D108" s="267" t="s">
        <v>2999</v>
      </c>
      <c r="E108" s="316" t="s">
        <v>3018</v>
      </c>
      <c r="F108" s="266">
        <v>45595</v>
      </c>
      <c r="G108" s="267">
        <v>1</v>
      </c>
      <c r="H108" s="83">
        <v>116</v>
      </c>
      <c r="I108" s="177">
        <f t="shared" si="10"/>
        <v>116</v>
      </c>
      <c r="J108" s="218" t="str">
        <f t="shared" si="9"/>
        <v>ok</v>
      </c>
      <c r="K108"/>
      <c r="L108"/>
    </row>
    <row r="109" spans="1:12" x14ac:dyDescent="0.3">
      <c r="A109" s="17" t="s">
        <v>1092</v>
      </c>
      <c r="B109" s="267" t="s">
        <v>668</v>
      </c>
      <c r="C109" s="267" t="s">
        <v>633</v>
      </c>
      <c r="D109" s="267" t="s">
        <v>3000</v>
      </c>
      <c r="E109" s="316" t="s">
        <v>3018</v>
      </c>
      <c r="F109" s="266">
        <v>45595</v>
      </c>
      <c r="G109" s="267">
        <v>1</v>
      </c>
      <c r="H109" s="83">
        <v>440</v>
      </c>
      <c r="I109" s="177">
        <f t="shared" si="10"/>
        <v>440</v>
      </c>
      <c r="J109" s="218" t="str">
        <f t="shared" si="9"/>
        <v>ok</v>
      </c>
    </row>
    <row r="110" spans="1:12" x14ac:dyDescent="0.3">
      <c r="A110" s="17" t="s">
        <v>1092</v>
      </c>
      <c r="B110" s="267" t="s">
        <v>3010</v>
      </c>
      <c r="C110" s="267" t="s">
        <v>654</v>
      </c>
      <c r="D110" s="267" t="s">
        <v>3001</v>
      </c>
      <c r="E110" s="316" t="s">
        <v>3018</v>
      </c>
      <c r="F110" s="266">
        <v>45595</v>
      </c>
      <c r="G110" s="267">
        <v>1</v>
      </c>
      <c r="H110" s="83">
        <v>81.27</v>
      </c>
      <c r="I110" s="177">
        <f t="shared" si="10"/>
        <v>81.27</v>
      </c>
      <c r="J110" s="218" t="str">
        <f t="shared" si="9"/>
        <v>ok</v>
      </c>
    </row>
    <row r="111" spans="1:12" x14ac:dyDescent="0.3">
      <c r="A111" s="17" t="s">
        <v>1092</v>
      </c>
      <c r="B111" s="267" t="s">
        <v>436</v>
      </c>
      <c r="C111" s="267" t="s">
        <v>436</v>
      </c>
      <c r="D111" s="267" t="s">
        <v>3004</v>
      </c>
      <c r="E111" s="316" t="s">
        <v>3018</v>
      </c>
      <c r="F111" s="266">
        <v>45595</v>
      </c>
      <c r="G111" s="267">
        <v>1</v>
      </c>
      <c r="H111" s="83">
        <v>139</v>
      </c>
      <c r="I111" s="177">
        <f t="shared" si="10"/>
        <v>139</v>
      </c>
      <c r="J111" s="218" t="str">
        <f t="shared" si="9"/>
        <v>ok</v>
      </c>
    </row>
    <row r="112" spans="1:12" x14ac:dyDescent="0.3">
      <c r="A112" s="17" t="s">
        <v>1092</v>
      </c>
      <c r="B112" s="267" t="s">
        <v>436</v>
      </c>
      <c r="C112" s="267" t="s">
        <v>436</v>
      </c>
      <c r="D112" s="267" t="s">
        <v>3004</v>
      </c>
      <c r="E112" s="316" t="s">
        <v>3018</v>
      </c>
      <c r="F112" s="266">
        <v>45595</v>
      </c>
      <c r="G112" s="267">
        <v>1</v>
      </c>
      <c r="H112" s="83">
        <v>215</v>
      </c>
      <c r="I112" s="177">
        <f t="shared" si="10"/>
        <v>215</v>
      </c>
      <c r="J112" s="218" t="str">
        <f t="shared" si="9"/>
        <v>ok</v>
      </c>
    </row>
    <row r="113" spans="1:10" x14ac:dyDescent="0.3">
      <c r="A113" s="17" t="s">
        <v>1092</v>
      </c>
      <c r="B113" s="267" t="s">
        <v>3011</v>
      </c>
      <c r="C113" s="267" t="s">
        <v>918</v>
      </c>
      <c r="D113" s="267" t="s">
        <v>3007</v>
      </c>
      <c r="E113" s="316" t="s">
        <v>3018</v>
      </c>
      <c r="F113" s="266">
        <v>45595</v>
      </c>
      <c r="G113" s="267">
        <v>1</v>
      </c>
      <c r="H113" s="83">
        <v>765</v>
      </c>
      <c r="I113" s="177">
        <f t="shared" si="10"/>
        <v>765</v>
      </c>
      <c r="J113" s="218" t="str">
        <f t="shared" si="9"/>
        <v>ok</v>
      </c>
    </row>
    <row r="114" spans="1:10" x14ac:dyDescent="0.3">
      <c r="A114" s="17" t="s">
        <v>1092</v>
      </c>
      <c r="B114" s="267" t="s">
        <v>2144</v>
      </c>
      <c r="C114" s="267" t="s">
        <v>633</v>
      </c>
      <c r="D114" s="270" t="s">
        <v>3002</v>
      </c>
      <c r="E114" s="316" t="s">
        <v>3018</v>
      </c>
      <c r="F114" s="266">
        <v>45595</v>
      </c>
      <c r="G114" s="267">
        <v>1</v>
      </c>
      <c r="H114" s="83">
        <v>350</v>
      </c>
      <c r="I114" s="177">
        <f t="shared" si="10"/>
        <v>350</v>
      </c>
      <c r="J114" s="218" t="str">
        <f t="shared" si="9"/>
        <v>ok</v>
      </c>
    </row>
    <row r="115" spans="1:10" x14ac:dyDescent="0.3">
      <c r="A115" s="17" t="s">
        <v>1092</v>
      </c>
      <c r="B115" s="327" t="s">
        <v>3012</v>
      </c>
      <c r="C115" s="327" t="s">
        <v>654</v>
      </c>
      <c r="D115" s="327" t="s">
        <v>3003</v>
      </c>
      <c r="E115" s="316" t="s">
        <v>3018</v>
      </c>
      <c r="F115" s="266">
        <v>45595</v>
      </c>
      <c r="G115" s="267">
        <v>1</v>
      </c>
      <c r="H115" s="83">
        <v>353</v>
      </c>
      <c r="I115" s="177">
        <f t="shared" si="10"/>
        <v>353</v>
      </c>
      <c r="J115" s="218" t="str">
        <f t="shared" si="9"/>
        <v>ok</v>
      </c>
    </row>
    <row r="116" spans="1:10" x14ac:dyDescent="0.3">
      <c r="A116" s="17" t="s">
        <v>1092</v>
      </c>
      <c r="B116" s="267" t="s">
        <v>3005</v>
      </c>
      <c r="C116" s="267" t="s">
        <v>37</v>
      </c>
      <c r="D116" s="267" t="s">
        <v>3013</v>
      </c>
      <c r="E116" s="271" t="s">
        <v>3020</v>
      </c>
      <c r="F116" s="266">
        <v>45595</v>
      </c>
      <c r="G116" s="267">
        <v>1</v>
      </c>
      <c r="H116" s="83">
        <v>726.8</v>
      </c>
      <c r="I116" s="177">
        <f t="shared" si="10"/>
        <v>726.8</v>
      </c>
      <c r="J116" s="218" t="str">
        <f t="shared" si="9"/>
        <v>ok</v>
      </c>
    </row>
    <row r="117" spans="1:10" x14ac:dyDescent="0.3">
      <c r="A117" s="17" t="s">
        <v>1090</v>
      </c>
      <c r="B117" s="267" t="s">
        <v>691</v>
      </c>
      <c r="C117" s="267" t="s">
        <v>989</v>
      </c>
      <c r="D117" s="267" t="s">
        <v>1603</v>
      </c>
      <c r="E117" s="271" t="s">
        <v>3019</v>
      </c>
      <c r="F117" s="266">
        <v>45595</v>
      </c>
      <c r="G117" s="267">
        <v>1</v>
      </c>
      <c r="H117" s="83">
        <v>1500</v>
      </c>
      <c r="I117" s="177">
        <f t="shared" si="10"/>
        <v>1500</v>
      </c>
      <c r="J117" s="218">
        <f t="shared" si="9"/>
        <v>0</v>
      </c>
    </row>
    <row r="118" spans="1:10" x14ac:dyDescent="0.3">
      <c r="A118" s="17" t="s">
        <v>1092</v>
      </c>
      <c r="B118" s="327" t="s">
        <v>436</v>
      </c>
      <c r="C118" s="327" t="s">
        <v>436</v>
      </c>
      <c r="D118" s="327" t="s">
        <v>3014</v>
      </c>
      <c r="E118" s="271" t="s">
        <v>3025</v>
      </c>
      <c r="F118" s="266">
        <v>45595</v>
      </c>
      <c r="G118" s="267">
        <v>1</v>
      </c>
      <c r="H118" s="83">
        <v>113.85</v>
      </c>
      <c r="I118" s="177">
        <f t="shared" si="10"/>
        <v>113.85</v>
      </c>
      <c r="J118" s="218" t="str">
        <f t="shared" si="9"/>
        <v>ok</v>
      </c>
    </row>
    <row r="119" spans="1:10" x14ac:dyDescent="0.3">
      <c r="A119" s="17" t="s">
        <v>1092</v>
      </c>
      <c r="B119" s="327" t="s">
        <v>436</v>
      </c>
      <c r="C119" s="327" t="s">
        <v>436</v>
      </c>
      <c r="D119" s="327" t="s">
        <v>3015</v>
      </c>
      <c r="E119" s="271" t="s">
        <v>3025</v>
      </c>
      <c r="F119" s="266">
        <v>45595</v>
      </c>
      <c r="G119" s="267">
        <v>1</v>
      </c>
      <c r="H119" s="83">
        <v>108</v>
      </c>
      <c r="I119" s="177">
        <f t="shared" si="10"/>
        <v>108</v>
      </c>
      <c r="J119" s="218" t="str">
        <f t="shared" si="9"/>
        <v>ok</v>
      </c>
    </row>
    <row r="120" spans="1:10" x14ac:dyDescent="0.3">
      <c r="A120" s="17" t="s">
        <v>1092</v>
      </c>
      <c r="B120" s="267" t="s">
        <v>436</v>
      </c>
      <c r="C120" s="267" t="s">
        <v>436</v>
      </c>
      <c r="D120" s="327" t="s">
        <v>3016</v>
      </c>
      <c r="E120" s="271" t="s">
        <v>3025</v>
      </c>
      <c r="F120" s="266">
        <v>45595</v>
      </c>
      <c r="G120" s="267">
        <v>1</v>
      </c>
      <c r="H120" s="83">
        <v>45.99</v>
      </c>
      <c r="I120" s="177">
        <f t="shared" si="10"/>
        <v>45.99</v>
      </c>
      <c r="J120" s="218" t="str">
        <f t="shared" si="9"/>
        <v>ok</v>
      </c>
    </row>
    <row r="121" spans="1:10" x14ac:dyDescent="0.3">
      <c r="A121" s="17" t="s">
        <v>1302</v>
      </c>
      <c r="B121" s="267" t="s">
        <v>1280</v>
      </c>
      <c r="C121" s="267" t="s">
        <v>1280</v>
      </c>
      <c r="D121" s="267" t="s">
        <v>2269</v>
      </c>
      <c r="E121" s="271" t="s">
        <v>3017</v>
      </c>
      <c r="F121" s="266">
        <v>45595</v>
      </c>
      <c r="G121" s="267">
        <v>1</v>
      </c>
      <c r="H121" s="83">
        <v>50000</v>
      </c>
      <c r="I121" s="177">
        <f t="shared" si="10"/>
        <v>50000</v>
      </c>
      <c r="J121" s="218" t="str">
        <f t="shared" si="9"/>
        <v>ok</v>
      </c>
    </row>
    <row r="122" spans="1:10" x14ac:dyDescent="0.3">
      <c r="A122" s="17" t="s">
        <v>1090</v>
      </c>
      <c r="B122" s="267" t="s">
        <v>1972</v>
      </c>
      <c r="C122" s="327" t="s">
        <v>1299</v>
      </c>
      <c r="D122" s="327" t="s">
        <v>1343</v>
      </c>
      <c r="E122" s="271">
        <v>3910083965</v>
      </c>
      <c r="F122" s="266">
        <v>45595</v>
      </c>
      <c r="G122" s="267">
        <v>1</v>
      </c>
      <c r="H122" s="83">
        <v>8000</v>
      </c>
      <c r="I122" s="177">
        <f t="shared" si="10"/>
        <v>8000</v>
      </c>
      <c r="J122" s="513" t="str">
        <f t="shared" si="9"/>
        <v>ok</v>
      </c>
    </row>
    <row r="123" spans="1:10" x14ac:dyDescent="0.3">
      <c r="A123" s="17" t="s">
        <v>1090</v>
      </c>
      <c r="B123" s="267" t="s">
        <v>1972</v>
      </c>
      <c r="C123" s="327" t="s">
        <v>1299</v>
      </c>
      <c r="D123" s="327" t="s">
        <v>1343</v>
      </c>
      <c r="E123" s="271">
        <v>3910082944</v>
      </c>
      <c r="F123" s="266">
        <v>45595</v>
      </c>
      <c r="G123" s="267">
        <v>1</v>
      </c>
      <c r="H123" s="83">
        <v>5000</v>
      </c>
      <c r="I123" s="177">
        <f t="shared" si="10"/>
        <v>5000</v>
      </c>
      <c r="J123" s="513" t="str">
        <f t="shared" si="9"/>
        <v>ok</v>
      </c>
    </row>
    <row r="124" spans="1:10" x14ac:dyDescent="0.3">
      <c r="A124" s="17" t="s">
        <v>3029</v>
      </c>
      <c r="B124" s="267" t="s">
        <v>633</v>
      </c>
      <c r="C124" s="267" t="s">
        <v>633</v>
      </c>
      <c r="D124" s="327" t="s">
        <v>3026</v>
      </c>
      <c r="E124" s="271"/>
      <c r="F124" s="266">
        <v>45582</v>
      </c>
      <c r="G124" s="267">
        <v>1</v>
      </c>
      <c r="H124" s="83">
        <v>53.75</v>
      </c>
      <c r="I124" s="177">
        <f t="shared" ref="I124:I130" si="11">H124*G124</f>
        <v>53.75</v>
      </c>
      <c r="J124" s="218" t="str">
        <f t="shared" si="9"/>
        <v>ok</v>
      </c>
    </row>
    <row r="125" spans="1:10" x14ac:dyDescent="0.3">
      <c r="A125" s="17" t="s">
        <v>3029</v>
      </c>
      <c r="B125" s="267" t="s">
        <v>633</v>
      </c>
      <c r="C125" s="267" t="s">
        <v>633</v>
      </c>
      <c r="D125" s="327" t="s">
        <v>3027</v>
      </c>
      <c r="E125" s="271"/>
      <c r="F125" s="266">
        <v>45589</v>
      </c>
      <c r="G125" s="267">
        <v>1</v>
      </c>
      <c r="H125" s="83">
        <v>143.69</v>
      </c>
      <c r="I125" s="177">
        <f t="shared" si="11"/>
        <v>143.69</v>
      </c>
      <c r="J125" s="218" t="str">
        <f t="shared" si="9"/>
        <v>ok</v>
      </c>
    </row>
    <row r="126" spans="1:10" x14ac:dyDescent="0.3">
      <c r="A126" s="17" t="s">
        <v>3029</v>
      </c>
      <c r="B126" s="267" t="s">
        <v>1056</v>
      </c>
      <c r="C126" s="267" t="s">
        <v>3031</v>
      </c>
      <c r="D126" s="327" t="s">
        <v>3028</v>
      </c>
      <c r="E126" s="271"/>
      <c r="F126" s="266">
        <v>45594</v>
      </c>
      <c r="G126" s="267">
        <v>1</v>
      </c>
      <c r="H126" s="83">
        <v>521.03</v>
      </c>
      <c r="I126" s="177">
        <f t="shared" si="11"/>
        <v>521.03</v>
      </c>
      <c r="J126" s="218" t="str">
        <f t="shared" si="9"/>
        <v>ok</v>
      </c>
    </row>
    <row r="127" spans="1:10" x14ac:dyDescent="0.3">
      <c r="A127" s="17" t="s">
        <v>3029</v>
      </c>
      <c r="B127" s="267" t="s">
        <v>633</v>
      </c>
      <c r="C127" s="267" t="s">
        <v>633</v>
      </c>
      <c r="D127" s="327" t="s">
        <v>3026</v>
      </c>
      <c r="E127" s="271"/>
      <c r="F127" s="266">
        <v>45595</v>
      </c>
      <c r="G127" s="267">
        <v>1</v>
      </c>
      <c r="H127" s="83">
        <v>35.65</v>
      </c>
      <c r="I127" s="177">
        <f t="shared" si="11"/>
        <v>35.65</v>
      </c>
      <c r="J127" s="218" t="str">
        <f t="shared" si="9"/>
        <v>ok</v>
      </c>
    </row>
    <row r="128" spans="1:10" x14ac:dyDescent="0.3">
      <c r="A128" s="17" t="s">
        <v>3029</v>
      </c>
      <c r="B128" s="267" t="s">
        <v>633</v>
      </c>
      <c r="C128" s="267" t="s">
        <v>633</v>
      </c>
      <c r="D128" s="327" t="s">
        <v>3026</v>
      </c>
      <c r="E128" s="271"/>
      <c r="F128" s="266">
        <v>45595</v>
      </c>
      <c r="G128" s="267">
        <v>1</v>
      </c>
      <c r="H128" s="83">
        <v>78.73</v>
      </c>
      <c r="I128" s="177">
        <f t="shared" si="11"/>
        <v>78.73</v>
      </c>
      <c r="J128" s="218" t="str">
        <f t="shared" si="9"/>
        <v>ok</v>
      </c>
    </row>
    <row r="129" spans="1:10" x14ac:dyDescent="0.3">
      <c r="A129" s="17"/>
      <c r="B129" s="267"/>
      <c r="C129" s="267"/>
      <c r="D129" s="327"/>
      <c r="E129" s="271"/>
      <c r="F129" s="266"/>
      <c r="G129" s="267"/>
      <c r="H129" s="83"/>
      <c r="I129" s="177">
        <f t="shared" si="11"/>
        <v>0</v>
      </c>
      <c r="J129" s="218" t="e">
        <f t="shared" si="9"/>
        <v>#N/A</v>
      </c>
    </row>
    <row r="130" spans="1:10" x14ac:dyDescent="0.3">
      <c r="A130" s="17"/>
      <c r="B130" s="327"/>
      <c r="C130" s="327"/>
      <c r="D130" s="327"/>
      <c r="E130" s="271"/>
      <c r="F130" s="266"/>
      <c r="G130" s="267"/>
      <c r="H130" s="83"/>
      <c r="I130" s="177">
        <f t="shared" si="11"/>
        <v>0</v>
      </c>
      <c r="J130" s="218" t="e">
        <f t="shared" si="9"/>
        <v>#N/A</v>
      </c>
    </row>
    <row r="131" spans="1:10" x14ac:dyDescent="0.3">
      <c r="A131" s="17"/>
      <c r="B131" s="267"/>
      <c r="C131" s="267"/>
      <c r="D131" s="327"/>
      <c r="E131" s="271"/>
      <c r="F131" s="266"/>
      <c r="G131" s="267"/>
      <c r="H131" s="83"/>
      <c r="I131" s="177">
        <f t="shared" ref="I131:I161" si="12">H131*G131</f>
        <v>0</v>
      </c>
      <c r="J131" s="218" t="e">
        <f t="shared" ref="J131:J162" si="13">VLOOKUP(C131,K:M,3,0)</f>
        <v>#N/A</v>
      </c>
    </row>
    <row r="132" spans="1:10" x14ac:dyDescent="0.3">
      <c r="A132" s="17"/>
      <c r="B132" s="267"/>
      <c r="C132" s="267"/>
      <c r="D132" s="327"/>
      <c r="E132" s="271"/>
      <c r="F132" s="266"/>
      <c r="G132" s="267"/>
      <c r="H132" s="83"/>
      <c r="I132" s="177">
        <f t="shared" si="12"/>
        <v>0</v>
      </c>
      <c r="J132" s="218" t="e">
        <f t="shared" si="13"/>
        <v>#N/A</v>
      </c>
    </row>
    <row r="133" spans="1:10" x14ac:dyDescent="0.3">
      <c r="A133" s="17"/>
      <c r="B133" s="267"/>
      <c r="C133" s="267"/>
      <c r="D133" s="327"/>
      <c r="E133" s="271"/>
      <c r="F133" s="266"/>
      <c r="G133" s="267"/>
      <c r="H133" s="83"/>
      <c r="I133" s="177">
        <f t="shared" si="12"/>
        <v>0</v>
      </c>
      <c r="J133" s="218" t="e">
        <f t="shared" si="13"/>
        <v>#N/A</v>
      </c>
    </row>
    <row r="134" spans="1:10" x14ac:dyDescent="0.3">
      <c r="A134" s="17"/>
      <c r="B134" s="267"/>
      <c r="C134" s="267"/>
      <c r="D134" s="327"/>
      <c r="E134" s="423"/>
      <c r="F134" s="266"/>
      <c r="G134" s="267"/>
      <c r="H134" s="83"/>
      <c r="I134" s="177">
        <f t="shared" si="12"/>
        <v>0</v>
      </c>
      <c r="J134" s="218" t="e">
        <f t="shared" si="13"/>
        <v>#N/A</v>
      </c>
    </row>
    <row r="135" spans="1:10" x14ac:dyDescent="0.3">
      <c r="A135" s="17"/>
      <c r="B135" s="267"/>
      <c r="C135" s="267"/>
      <c r="D135" s="267"/>
      <c r="E135" s="423"/>
      <c r="F135" s="266"/>
      <c r="G135" s="267"/>
      <c r="H135" s="83"/>
      <c r="I135" s="177">
        <f t="shared" si="12"/>
        <v>0</v>
      </c>
      <c r="J135" s="218" t="e">
        <f t="shared" si="13"/>
        <v>#N/A</v>
      </c>
    </row>
    <row r="136" spans="1:10" x14ac:dyDescent="0.3">
      <c r="A136" s="17"/>
      <c r="B136" s="267"/>
      <c r="C136" s="267"/>
      <c r="D136" s="267"/>
      <c r="E136" s="271"/>
      <c r="F136" s="441"/>
      <c r="G136" s="267"/>
      <c r="H136" s="83"/>
      <c r="I136" s="177">
        <f t="shared" si="12"/>
        <v>0</v>
      </c>
      <c r="J136" s="218" t="e">
        <f t="shared" si="13"/>
        <v>#N/A</v>
      </c>
    </row>
    <row r="137" spans="1:10" x14ac:dyDescent="0.3">
      <c r="A137" s="17"/>
      <c r="B137" s="267"/>
      <c r="C137" s="267"/>
      <c r="D137" s="267"/>
      <c r="E137" s="271"/>
      <c r="F137" s="266"/>
      <c r="G137" s="267"/>
      <c r="H137" s="83"/>
      <c r="I137" s="177">
        <f t="shared" si="12"/>
        <v>0</v>
      </c>
      <c r="J137" s="218" t="e">
        <f t="shared" si="13"/>
        <v>#N/A</v>
      </c>
    </row>
    <row r="138" spans="1:10" x14ac:dyDescent="0.3">
      <c r="A138" s="17"/>
      <c r="B138" s="267"/>
      <c r="C138" s="267"/>
      <c r="D138" s="267"/>
      <c r="E138" s="316"/>
      <c r="F138" s="266"/>
      <c r="G138" s="267"/>
      <c r="H138" s="83"/>
      <c r="I138" s="177">
        <f t="shared" si="12"/>
        <v>0</v>
      </c>
      <c r="J138" s="218" t="e">
        <f t="shared" si="13"/>
        <v>#N/A</v>
      </c>
    </row>
    <row r="139" spans="1:10" x14ac:dyDescent="0.3">
      <c r="A139" s="17"/>
      <c r="B139" s="267"/>
      <c r="C139" s="267"/>
      <c r="D139" s="267"/>
      <c r="E139" s="316"/>
      <c r="F139" s="266"/>
      <c r="G139" s="267"/>
      <c r="H139" s="83"/>
      <c r="I139" s="177">
        <f t="shared" si="12"/>
        <v>0</v>
      </c>
      <c r="J139" s="218" t="e">
        <f t="shared" si="13"/>
        <v>#N/A</v>
      </c>
    </row>
    <row r="140" spans="1:10" x14ac:dyDescent="0.3">
      <c r="A140" s="17"/>
      <c r="B140" s="267"/>
      <c r="C140" s="267"/>
      <c r="D140" s="267"/>
      <c r="E140" s="316"/>
      <c r="F140" s="266"/>
      <c r="G140" s="267"/>
      <c r="H140" s="83"/>
      <c r="I140" s="177">
        <f t="shared" si="12"/>
        <v>0</v>
      </c>
      <c r="J140" s="218" t="e">
        <f t="shared" si="13"/>
        <v>#N/A</v>
      </c>
    </row>
    <row r="141" spans="1:10" x14ac:dyDescent="0.3">
      <c r="A141" s="17"/>
      <c r="B141" s="267"/>
      <c r="C141" s="267"/>
      <c r="D141" s="267"/>
      <c r="E141" s="316"/>
      <c r="F141" s="266"/>
      <c r="G141" s="267"/>
      <c r="H141" s="83"/>
      <c r="I141" s="177">
        <f t="shared" si="12"/>
        <v>0</v>
      </c>
      <c r="J141" s="218" t="e">
        <f t="shared" si="13"/>
        <v>#N/A</v>
      </c>
    </row>
    <row r="142" spans="1:10" x14ac:dyDescent="0.3">
      <c r="A142" s="17"/>
      <c r="B142" s="267"/>
      <c r="C142" s="267"/>
      <c r="D142" s="267"/>
      <c r="E142" s="316"/>
      <c r="F142" s="266"/>
      <c r="G142" s="267"/>
      <c r="H142" s="83"/>
      <c r="I142" s="177">
        <f t="shared" si="12"/>
        <v>0</v>
      </c>
      <c r="J142" s="218" t="e">
        <f t="shared" si="13"/>
        <v>#N/A</v>
      </c>
    </row>
    <row r="143" spans="1:10" x14ac:dyDescent="0.3">
      <c r="A143" s="17"/>
      <c r="B143" s="267"/>
      <c r="C143" s="267"/>
      <c r="D143" s="267"/>
      <c r="E143" s="316"/>
      <c r="F143" s="266"/>
      <c r="G143" s="267"/>
      <c r="H143" s="83"/>
      <c r="I143" s="177">
        <f t="shared" si="12"/>
        <v>0</v>
      </c>
      <c r="J143" s="218" t="e">
        <f t="shared" si="13"/>
        <v>#N/A</v>
      </c>
    </row>
    <row r="144" spans="1:10" x14ac:dyDescent="0.3">
      <c r="A144" s="17"/>
      <c r="B144" s="267"/>
      <c r="C144" s="267"/>
      <c r="D144" s="267"/>
      <c r="E144" s="316"/>
      <c r="F144" s="266"/>
      <c r="G144" s="267"/>
      <c r="H144" s="83"/>
      <c r="I144" s="177">
        <f t="shared" si="12"/>
        <v>0</v>
      </c>
      <c r="J144" s="218" t="e">
        <f t="shared" si="13"/>
        <v>#N/A</v>
      </c>
    </row>
    <row r="145" spans="1:10" x14ac:dyDescent="0.3">
      <c r="A145" s="17"/>
      <c r="B145" s="267"/>
      <c r="C145" s="267"/>
      <c r="D145" s="267"/>
      <c r="E145" s="316"/>
      <c r="F145" s="266"/>
      <c r="G145" s="267"/>
      <c r="H145" s="83"/>
      <c r="I145" s="177">
        <f t="shared" si="12"/>
        <v>0</v>
      </c>
      <c r="J145" s="218" t="e">
        <f t="shared" si="13"/>
        <v>#N/A</v>
      </c>
    </row>
    <row r="146" spans="1:10" x14ac:dyDescent="0.3">
      <c r="A146" s="17"/>
      <c r="B146" s="267"/>
      <c r="C146" s="267"/>
      <c r="D146" s="267"/>
      <c r="E146" s="316"/>
      <c r="F146" s="266"/>
      <c r="G146" s="267"/>
      <c r="H146" s="83"/>
      <c r="I146" s="177">
        <f t="shared" si="12"/>
        <v>0</v>
      </c>
      <c r="J146" s="218" t="e">
        <f t="shared" si="13"/>
        <v>#N/A</v>
      </c>
    </row>
    <row r="147" spans="1:10" x14ac:dyDescent="0.3">
      <c r="A147" s="17"/>
      <c r="B147" s="267"/>
      <c r="C147" s="267"/>
      <c r="D147" s="267"/>
      <c r="E147" s="316"/>
      <c r="F147" s="266"/>
      <c r="G147" s="267"/>
      <c r="H147" s="83"/>
      <c r="I147" s="177">
        <f t="shared" si="12"/>
        <v>0</v>
      </c>
      <c r="J147" s="218" t="e">
        <f t="shared" si="13"/>
        <v>#N/A</v>
      </c>
    </row>
    <row r="148" spans="1:10" x14ac:dyDescent="0.3">
      <c r="A148" s="17"/>
      <c r="B148" s="267"/>
      <c r="C148" s="267"/>
      <c r="D148" s="267"/>
      <c r="E148" s="316"/>
      <c r="F148" s="266"/>
      <c r="G148" s="267"/>
      <c r="H148" s="83"/>
      <c r="I148" s="177">
        <f t="shared" si="12"/>
        <v>0</v>
      </c>
      <c r="J148" s="218" t="e">
        <f t="shared" si="13"/>
        <v>#N/A</v>
      </c>
    </row>
    <row r="149" spans="1:10" x14ac:dyDescent="0.3">
      <c r="A149" s="17"/>
      <c r="B149" s="267"/>
      <c r="C149" s="267"/>
      <c r="D149" s="267"/>
      <c r="E149" s="316"/>
      <c r="F149" s="266"/>
      <c r="G149" s="267"/>
      <c r="H149" s="83"/>
      <c r="I149" s="177">
        <f t="shared" si="12"/>
        <v>0</v>
      </c>
      <c r="J149" s="218" t="e">
        <f t="shared" si="13"/>
        <v>#N/A</v>
      </c>
    </row>
    <row r="150" spans="1:10" x14ac:dyDescent="0.3">
      <c r="A150" s="17"/>
      <c r="B150" s="267"/>
      <c r="C150" s="267"/>
      <c r="D150" s="267"/>
      <c r="E150" s="316"/>
      <c r="F150" s="266"/>
      <c r="G150" s="267"/>
      <c r="H150" s="83"/>
      <c r="I150" s="177">
        <f t="shared" si="12"/>
        <v>0</v>
      </c>
      <c r="J150" s="218" t="e">
        <f t="shared" si="13"/>
        <v>#N/A</v>
      </c>
    </row>
    <row r="151" spans="1:10" x14ac:dyDescent="0.3">
      <c r="A151" s="17"/>
      <c r="B151" s="267"/>
      <c r="C151" s="267"/>
      <c r="D151" s="267"/>
      <c r="E151" s="316"/>
      <c r="F151" s="266"/>
      <c r="G151" s="267"/>
      <c r="H151" s="83"/>
      <c r="I151" s="177">
        <f t="shared" si="12"/>
        <v>0</v>
      </c>
      <c r="J151" s="218" t="e">
        <f t="shared" si="13"/>
        <v>#N/A</v>
      </c>
    </row>
    <row r="152" spans="1:10" x14ac:dyDescent="0.3">
      <c r="A152" s="17"/>
      <c r="B152" s="267"/>
      <c r="C152" s="267"/>
      <c r="D152" s="267"/>
      <c r="E152" s="316"/>
      <c r="F152" s="266"/>
      <c r="G152" s="267"/>
      <c r="H152" s="83"/>
      <c r="I152" s="177">
        <f t="shared" si="12"/>
        <v>0</v>
      </c>
      <c r="J152" s="218" t="e">
        <f t="shared" si="13"/>
        <v>#N/A</v>
      </c>
    </row>
    <row r="153" spans="1:10" x14ac:dyDescent="0.3">
      <c r="A153" s="17"/>
      <c r="B153" s="267"/>
      <c r="C153" s="267"/>
      <c r="D153" s="267"/>
      <c r="E153" s="316"/>
      <c r="F153" s="266"/>
      <c r="G153" s="267"/>
      <c r="H153" s="83"/>
      <c r="I153" s="177">
        <f t="shared" si="12"/>
        <v>0</v>
      </c>
      <c r="J153" s="218" t="e">
        <f t="shared" si="13"/>
        <v>#N/A</v>
      </c>
    </row>
    <row r="154" spans="1:10" x14ac:dyDescent="0.3">
      <c r="A154" s="17"/>
      <c r="B154" s="267"/>
      <c r="C154" s="267"/>
      <c r="D154" s="267"/>
      <c r="E154" s="316"/>
      <c r="F154" s="266"/>
      <c r="G154" s="267"/>
      <c r="H154" s="83"/>
      <c r="I154" s="177">
        <f t="shared" si="12"/>
        <v>0</v>
      </c>
      <c r="J154" s="218" t="e">
        <f t="shared" si="13"/>
        <v>#N/A</v>
      </c>
    </row>
    <row r="155" spans="1:10" x14ac:dyDescent="0.3">
      <c r="A155" s="17"/>
      <c r="B155" s="267"/>
      <c r="C155" s="267"/>
      <c r="D155" s="267"/>
      <c r="E155" s="271"/>
      <c r="F155" s="266"/>
      <c r="G155" s="267"/>
      <c r="H155" s="83"/>
      <c r="I155" s="177">
        <f t="shared" si="12"/>
        <v>0</v>
      </c>
      <c r="J155" s="218" t="e">
        <f t="shared" si="13"/>
        <v>#N/A</v>
      </c>
    </row>
    <row r="156" spans="1:10" x14ac:dyDescent="0.3">
      <c r="A156" s="17"/>
      <c r="B156" s="267"/>
      <c r="C156" s="267"/>
      <c r="D156" s="267"/>
      <c r="E156" s="271"/>
      <c r="F156" s="266"/>
      <c r="G156" s="267"/>
      <c r="H156" s="83"/>
      <c r="I156" s="177">
        <f t="shared" si="12"/>
        <v>0</v>
      </c>
      <c r="J156" s="218" t="e">
        <f t="shared" si="13"/>
        <v>#N/A</v>
      </c>
    </row>
    <row r="157" spans="1:10" x14ac:dyDescent="0.3">
      <c r="A157" s="17"/>
      <c r="B157" s="267"/>
      <c r="C157" s="267"/>
      <c r="D157" s="267"/>
      <c r="E157" s="271"/>
      <c r="F157" s="266"/>
      <c r="G157" s="267"/>
      <c r="H157" s="83"/>
      <c r="I157" s="177">
        <f t="shared" si="12"/>
        <v>0</v>
      </c>
      <c r="J157" s="218" t="e">
        <f t="shared" si="13"/>
        <v>#N/A</v>
      </c>
    </row>
    <row r="158" spans="1:10" x14ac:dyDescent="0.3">
      <c r="A158" s="17"/>
      <c r="B158" s="267"/>
      <c r="C158" s="267"/>
      <c r="D158" s="267"/>
      <c r="E158" s="271"/>
      <c r="F158" s="266"/>
      <c r="G158" s="267"/>
      <c r="H158" s="83"/>
      <c r="I158" s="177">
        <f t="shared" si="12"/>
        <v>0</v>
      </c>
      <c r="J158" s="218" t="e">
        <f t="shared" si="13"/>
        <v>#N/A</v>
      </c>
    </row>
    <row r="159" spans="1:10" x14ac:dyDescent="0.3">
      <c r="A159" s="17"/>
      <c r="B159" s="267"/>
      <c r="C159" s="267"/>
      <c r="D159" s="267"/>
      <c r="E159" s="271"/>
      <c r="F159" s="266"/>
      <c r="G159" s="267"/>
      <c r="H159" s="83"/>
      <c r="I159" s="177">
        <f t="shared" si="12"/>
        <v>0</v>
      </c>
      <c r="J159" s="218" t="e">
        <f t="shared" si="13"/>
        <v>#N/A</v>
      </c>
    </row>
    <row r="160" spans="1:10" x14ac:dyDescent="0.3">
      <c r="A160" s="17"/>
      <c r="B160" s="267"/>
      <c r="C160" s="267"/>
      <c r="D160" s="267"/>
      <c r="E160" s="271"/>
      <c r="F160" s="266"/>
      <c r="G160" s="267"/>
      <c r="H160" s="83"/>
      <c r="I160" s="177">
        <f t="shared" si="12"/>
        <v>0</v>
      </c>
      <c r="J160" s="218" t="e">
        <f t="shared" si="13"/>
        <v>#N/A</v>
      </c>
    </row>
    <row r="161" spans="1:10" x14ac:dyDescent="0.3">
      <c r="A161" s="17"/>
      <c r="B161" s="267"/>
      <c r="C161" s="267"/>
      <c r="D161" s="267"/>
      <c r="E161" s="271"/>
      <c r="F161" s="266"/>
      <c r="G161" s="267"/>
      <c r="H161" s="83"/>
      <c r="I161" s="177">
        <f t="shared" si="12"/>
        <v>0</v>
      </c>
      <c r="J161" s="218" t="e">
        <f t="shared" si="13"/>
        <v>#N/A</v>
      </c>
    </row>
    <row r="162" spans="1:10" x14ac:dyDescent="0.3">
      <c r="A162" s="17"/>
      <c r="B162" s="267"/>
      <c r="C162" s="267"/>
      <c r="D162" s="267"/>
      <c r="E162" s="271"/>
      <c r="F162" s="266"/>
      <c r="G162" s="267"/>
      <c r="H162" s="83"/>
      <c r="I162" s="177">
        <f t="shared" ref="I162" si="14">H162*G162</f>
        <v>0</v>
      </c>
      <c r="J162" s="513" t="e">
        <f t="shared" si="13"/>
        <v>#N/A</v>
      </c>
    </row>
    <row r="163" spans="1:10" x14ac:dyDescent="0.3">
      <c r="F163" s="76"/>
      <c r="J163" s="513" t="e">
        <f t="shared" ref="J163:J164" si="15">VLOOKUP(C163,K:M,3,0)</f>
        <v>#N/A</v>
      </c>
    </row>
    <row r="164" spans="1:10" x14ac:dyDescent="0.3">
      <c r="F164" s="76"/>
      <c r="J164" s="513" t="e">
        <f t="shared" si="15"/>
        <v>#N/A</v>
      </c>
    </row>
    <row r="166" spans="1:10" x14ac:dyDescent="0.3">
      <c r="D166" s="76"/>
    </row>
    <row r="169" spans="1:10" x14ac:dyDescent="0.3">
      <c r="E169" s="438"/>
    </row>
  </sheetData>
  <autoFilter ref="A2:I161" xr:uid="{34E374A9-7D10-4B9D-BFC6-BAFD0A24B65C}"/>
  <hyperlinks>
    <hyperlink ref="E1" r:id="rId1" xr:uid="{506905FB-8AF6-4B81-A32F-FF01DAB15EC6}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D7E44-078D-48AB-9666-E5270A49C950}">
  <dimension ref="A1:O157"/>
  <sheetViews>
    <sheetView topLeftCell="A108" zoomScale="90" zoomScaleNormal="90" workbookViewId="0">
      <selection activeCell="C35" activeCellId="1" sqref="H14 C35"/>
    </sheetView>
  </sheetViews>
  <sheetFormatPr defaultRowHeight="14.4" x14ac:dyDescent="0.3"/>
  <cols>
    <col min="1" max="1" width="13.6640625" style="4" bestFit="1" customWidth="1"/>
    <col min="2" max="2" width="34.21875" style="4" bestFit="1" customWidth="1"/>
    <col min="3" max="3" width="26.44140625" style="4" bestFit="1" customWidth="1"/>
    <col min="4" max="4" width="72.77734375" style="4" customWidth="1"/>
    <col min="5" max="5" width="39.21875" style="4" bestFit="1" customWidth="1"/>
    <col min="6" max="6" width="13.77734375" style="4" customWidth="1"/>
    <col min="7" max="7" width="10.5546875" style="4" customWidth="1"/>
    <col min="8" max="8" width="15" customWidth="1"/>
    <col min="9" max="9" width="15" bestFit="1" customWidth="1"/>
    <col min="10" max="10" width="19.21875" style="513" customWidth="1"/>
    <col min="11" max="11" width="23.33203125" bestFit="1" customWidth="1"/>
    <col min="12" max="12" width="20.77734375" customWidth="1"/>
  </cols>
  <sheetData>
    <row r="1" spans="1:15" ht="18" x14ac:dyDescent="0.3">
      <c r="E1" s="312" t="s">
        <v>940</v>
      </c>
      <c r="I1" s="2"/>
      <c r="K1" s="344" t="s">
        <v>2502</v>
      </c>
      <c r="L1" s="83">
        <v>2000</v>
      </c>
    </row>
    <row r="2" spans="1:15" ht="18" x14ac:dyDescent="0.3">
      <c r="A2" s="79" t="s">
        <v>1300</v>
      </c>
      <c r="B2" s="79" t="s">
        <v>636</v>
      </c>
      <c r="C2" s="79" t="s">
        <v>660</v>
      </c>
      <c r="D2" s="79" t="s">
        <v>542</v>
      </c>
      <c r="E2" s="79" t="s">
        <v>919</v>
      </c>
      <c r="F2" s="79" t="s">
        <v>634</v>
      </c>
      <c r="G2" s="79" t="s">
        <v>635</v>
      </c>
      <c r="H2" s="79" t="s">
        <v>42</v>
      </c>
      <c r="I2" s="79" t="s">
        <v>31</v>
      </c>
      <c r="K2" s="344" t="s">
        <v>1176</v>
      </c>
      <c r="L2" s="83">
        <v>7000</v>
      </c>
    </row>
    <row r="3" spans="1:15" ht="21" x14ac:dyDescent="0.3">
      <c r="A3" s="17" t="s">
        <v>1091</v>
      </c>
      <c r="B3" s="267" t="s">
        <v>456</v>
      </c>
      <c r="C3" s="267" t="s">
        <v>456</v>
      </c>
      <c r="D3" s="267" t="s">
        <v>2251</v>
      </c>
      <c r="E3" s="429" t="s">
        <v>3377</v>
      </c>
      <c r="F3" s="328">
        <v>45597</v>
      </c>
      <c r="G3" s="327">
        <v>1</v>
      </c>
      <c r="H3" s="177">
        <v>2500</v>
      </c>
      <c r="I3" s="177">
        <f t="shared" ref="I3:I4" si="0">H3*G3</f>
        <v>2500</v>
      </c>
      <c r="J3" s="218" t="str">
        <f t="shared" ref="J3:J34" si="1">VLOOKUP(C3,K:M,3,0)</f>
        <v>ok</v>
      </c>
      <c r="K3" s="273" t="s">
        <v>581</v>
      </c>
      <c r="L3" s="83">
        <f>SUM(L6:L28)</f>
        <v>790442.61666666658</v>
      </c>
    </row>
    <row r="4" spans="1:15" ht="18.600000000000001" customHeight="1" x14ac:dyDescent="0.3">
      <c r="A4" s="17" t="s">
        <v>1090</v>
      </c>
      <c r="B4" s="327" t="s">
        <v>456</v>
      </c>
      <c r="C4" s="327" t="s">
        <v>456</v>
      </c>
      <c r="D4" s="267" t="s">
        <v>1168</v>
      </c>
      <c r="E4" s="429" t="s">
        <v>3035</v>
      </c>
      <c r="F4" s="328">
        <v>45597</v>
      </c>
      <c r="G4" s="327">
        <v>1</v>
      </c>
      <c r="H4" s="177">
        <v>10000</v>
      </c>
      <c r="I4" s="177">
        <f t="shared" si="0"/>
        <v>10000</v>
      </c>
      <c r="J4" s="218" t="str">
        <f t="shared" si="1"/>
        <v>ok</v>
      </c>
    </row>
    <row r="5" spans="1:15" ht="19.2" customHeight="1" x14ac:dyDescent="0.4">
      <c r="A5" s="428" t="s">
        <v>1090</v>
      </c>
      <c r="B5" s="327" t="s">
        <v>1972</v>
      </c>
      <c r="C5" s="327" t="s">
        <v>1299</v>
      </c>
      <c r="D5" s="327" t="s">
        <v>2492</v>
      </c>
      <c r="E5" s="429">
        <v>3915913668</v>
      </c>
      <c r="F5" s="328">
        <v>45597</v>
      </c>
      <c r="G5" s="327">
        <v>1</v>
      </c>
      <c r="H5" s="177">
        <v>5000</v>
      </c>
      <c r="I5" s="177">
        <f t="shared" ref="I5:I36" si="2">H5*G5</f>
        <v>5000</v>
      </c>
      <c r="J5" s="513" t="str">
        <f t="shared" si="1"/>
        <v>ok</v>
      </c>
      <c r="K5" s="272" t="s">
        <v>662</v>
      </c>
      <c r="L5" s="272" t="s">
        <v>42</v>
      </c>
      <c r="O5" s="277"/>
    </row>
    <row r="6" spans="1:15" ht="18.600000000000001" customHeight="1" x14ac:dyDescent="0.3">
      <c r="A6" s="17" t="s">
        <v>1090</v>
      </c>
      <c r="B6" s="327" t="s">
        <v>3032</v>
      </c>
      <c r="C6" s="327" t="s">
        <v>3032</v>
      </c>
      <c r="D6" s="267" t="s">
        <v>3032</v>
      </c>
      <c r="E6" s="429" t="s">
        <v>3034</v>
      </c>
      <c r="F6" s="328">
        <v>45597</v>
      </c>
      <c r="G6" s="327">
        <v>1</v>
      </c>
      <c r="H6" s="177">
        <v>832.85</v>
      </c>
      <c r="I6" s="177">
        <f t="shared" si="2"/>
        <v>832.85</v>
      </c>
      <c r="J6" s="218" t="e">
        <f t="shared" si="1"/>
        <v>#N/A</v>
      </c>
      <c r="K6" s="271" t="s">
        <v>654</v>
      </c>
      <c r="L6" s="274">
        <f t="shared" ref="L6:L28" si="3">SUMIF(C:C,K6,I:I)</f>
        <v>15361.92</v>
      </c>
      <c r="M6" t="s">
        <v>2211</v>
      </c>
    </row>
    <row r="7" spans="1:15" ht="18.600000000000001" customHeight="1" x14ac:dyDescent="0.3">
      <c r="A7" s="17" t="s">
        <v>3029</v>
      </c>
      <c r="B7" s="267" t="s">
        <v>1083</v>
      </c>
      <c r="C7" s="267" t="s">
        <v>633</v>
      </c>
      <c r="D7" s="327" t="s">
        <v>3026</v>
      </c>
      <c r="E7" s="327"/>
      <c r="F7" s="266">
        <v>45597</v>
      </c>
      <c r="G7" s="267">
        <v>1</v>
      </c>
      <c r="H7" s="83">
        <v>78.73</v>
      </c>
      <c r="I7" s="177">
        <f t="shared" si="2"/>
        <v>78.73</v>
      </c>
      <c r="J7" s="218" t="str">
        <f t="shared" si="1"/>
        <v>ok</v>
      </c>
      <c r="K7" s="271" t="s">
        <v>650</v>
      </c>
      <c r="L7" s="274">
        <f t="shared" si="3"/>
        <v>4221.51</v>
      </c>
      <c r="M7" t="s">
        <v>2211</v>
      </c>
    </row>
    <row r="8" spans="1:15" ht="18.600000000000001" customHeight="1" x14ac:dyDescent="0.3">
      <c r="A8" s="428" t="s">
        <v>1090</v>
      </c>
      <c r="B8" s="327" t="s">
        <v>1972</v>
      </c>
      <c r="C8" s="327" t="s">
        <v>1299</v>
      </c>
      <c r="D8" s="327" t="s">
        <v>1343</v>
      </c>
      <c r="E8" s="429">
        <v>3920319211</v>
      </c>
      <c r="F8" s="328">
        <v>45600</v>
      </c>
      <c r="G8" s="327">
        <v>1</v>
      </c>
      <c r="H8" s="83">
        <v>10000</v>
      </c>
      <c r="I8" s="177">
        <f t="shared" si="2"/>
        <v>10000</v>
      </c>
      <c r="J8" s="513" t="str">
        <f t="shared" si="1"/>
        <v>ok</v>
      </c>
      <c r="K8" s="271" t="s">
        <v>456</v>
      </c>
      <c r="L8" s="274">
        <f t="shared" si="3"/>
        <v>19454</v>
      </c>
      <c r="M8" t="s">
        <v>2211</v>
      </c>
    </row>
    <row r="9" spans="1:15" ht="18.600000000000001" customHeight="1" x14ac:dyDescent="0.3">
      <c r="A9" s="428" t="s">
        <v>1090</v>
      </c>
      <c r="B9" s="327" t="s">
        <v>1972</v>
      </c>
      <c r="C9" s="327" t="s">
        <v>1299</v>
      </c>
      <c r="D9" s="327" t="s">
        <v>1343</v>
      </c>
      <c r="E9" s="429">
        <v>3919586820</v>
      </c>
      <c r="F9" s="328">
        <v>45600</v>
      </c>
      <c r="G9" s="327">
        <v>1</v>
      </c>
      <c r="H9" s="83">
        <v>10001</v>
      </c>
      <c r="I9" s="177">
        <f t="shared" si="2"/>
        <v>10001</v>
      </c>
      <c r="J9" s="513" t="str">
        <f t="shared" si="1"/>
        <v>ok</v>
      </c>
      <c r="K9" s="271" t="s">
        <v>987</v>
      </c>
      <c r="L9" s="274">
        <f t="shared" si="3"/>
        <v>50000</v>
      </c>
      <c r="M9" t="s">
        <v>2211</v>
      </c>
    </row>
    <row r="10" spans="1:15" ht="18.600000000000001" customHeight="1" x14ac:dyDescent="0.3">
      <c r="A10" s="428" t="s">
        <v>1090</v>
      </c>
      <c r="B10" s="327" t="s">
        <v>1972</v>
      </c>
      <c r="C10" s="327" t="s">
        <v>1299</v>
      </c>
      <c r="D10" s="327" t="s">
        <v>1343</v>
      </c>
      <c r="E10" s="429">
        <v>3919601752</v>
      </c>
      <c r="F10" s="328">
        <v>45600</v>
      </c>
      <c r="G10" s="327">
        <v>1</v>
      </c>
      <c r="H10" s="83">
        <v>1000</v>
      </c>
      <c r="I10" s="177">
        <f t="shared" si="2"/>
        <v>1000</v>
      </c>
      <c r="J10" s="513" t="str">
        <f t="shared" si="1"/>
        <v>ok</v>
      </c>
      <c r="K10" s="271" t="s">
        <v>436</v>
      </c>
      <c r="L10" s="274">
        <f t="shared" si="3"/>
        <v>4315.93</v>
      </c>
      <c r="M10" t="s">
        <v>2211</v>
      </c>
    </row>
    <row r="11" spans="1:15" ht="18.600000000000001" customHeight="1" x14ac:dyDescent="0.3">
      <c r="A11" s="428" t="s">
        <v>1090</v>
      </c>
      <c r="B11" s="327" t="s">
        <v>1972</v>
      </c>
      <c r="C11" s="327" t="s">
        <v>1299</v>
      </c>
      <c r="D11" s="327" t="s">
        <v>2492</v>
      </c>
      <c r="E11" s="429">
        <v>3919585455</v>
      </c>
      <c r="F11" s="328">
        <v>45600</v>
      </c>
      <c r="G11" s="327">
        <v>1</v>
      </c>
      <c r="H11" s="83">
        <v>10000</v>
      </c>
      <c r="I11" s="177">
        <f t="shared" si="2"/>
        <v>10000</v>
      </c>
      <c r="J11" s="513" t="str">
        <f t="shared" si="1"/>
        <v>ok</v>
      </c>
      <c r="K11" s="271" t="s">
        <v>1496</v>
      </c>
      <c r="L11" s="274">
        <f t="shared" si="3"/>
        <v>50000</v>
      </c>
      <c r="M11" t="s">
        <v>2211</v>
      </c>
    </row>
    <row r="12" spans="1:15" ht="18.600000000000001" customHeight="1" x14ac:dyDescent="0.3">
      <c r="A12" s="428" t="s">
        <v>1090</v>
      </c>
      <c r="B12" s="327" t="s">
        <v>3036</v>
      </c>
      <c r="C12" s="267" t="s">
        <v>918</v>
      </c>
      <c r="D12" s="327" t="s">
        <v>3037</v>
      </c>
      <c r="E12" s="429" t="s">
        <v>3038</v>
      </c>
      <c r="F12" s="328">
        <v>45600</v>
      </c>
      <c r="G12" s="327">
        <v>1</v>
      </c>
      <c r="H12" s="83">
        <v>120</v>
      </c>
      <c r="I12" s="177">
        <f t="shared" si="2"/>
        <v>120</v>
      </c>
      <c r="J12" s="218" t="str">
        <f t="shared" si="1"/>
        <v>ok</v>
      </c>
      <c r="K12" s="87" t="s">
        <v>633</v>
      </c>
      <c r="L12" s="274">
        <f t="shared" si="3"/>
        <v>38731.65</v>
      </c>
      <c r="M12" t="s">
        <v>2211</v>
      </c>
    </row>
    <row r="13" spans="1:15" ht="18.600000000000001" customHeight="1" x14ac:dyDescent="0.3">
      <c r="A13" s="17" t="s">
        <v>1090</v>
      </c>
      <c r="B13" s="327" t="s">
        <v>3036</v>
      </c>
      <c r="C13" s="327" t="s">
        <v>918</v>
      </c>
      <c r="D13" s="270" t="s">
        <v>3040</v>
      </c>
      <c r="E13" s="429" t="s">
        <v>3039</v>
      </c>
      <c r="F13" s="328">
        <v>45600</v>
      </c>
      <c r="G13" s="327">
        <v>1</v>
      </c>
      <c r="H13" s="83">
        <v>800</v>
      </c>
      <c r="I13" s="177">
        <f t="shared" si="2"/>
        <v>800</v>
      </c>
      <c r="J13" s="218" t="str">
        <f t="shared" si="1"/>
        <v>ok</v>
      </c>
      <c r="K13" s="271" t="s">
        <v>41</v>
      </c>
      <c r="L13" s="274">
        <f t="shared" si="3"/>
        <v>0</v>
      </c>
      <c r="M13" t="s">
        <v>2211</v>
      </c>
    </row>
    <row r="14" spans="1:15" x14ac:dyDescent="0.3">
      <c r="A14" s="17" t="s">
        <v>1090</v>
      </c>
      <c r="B14" s="327" t="s">
        <v>3036</v>
      </c>
      <c r="C14" s="327" t="s">
        <v>918</v>
      </c>
      <c r="D14" s="267" t="s">
        <v>3041</v>
      </c>
      <c r="E14" s="429" t="s">
        <v>3042</v>
      </c>
      <c r="F14" s="266">
        <v>45601</v>
      </c>
      <c r="G14" s="267">
        <v>1</v>
      </c>
      <c r="H14" s="83">
        <v>583</v>
      </c>
      <c r="I14" s="177">
        <f t="shared" si="2"/>
        <v>583</v>
      </c>
      <c r="J14" s="218" t="str">
        <f t="shared" si="1"/>
        <v>ok</v>
      </c>
      <c r="K14" s="271" t="s">
        <v>1541</v>
      </c>
      <c r="L14" s="274">
        <f t="shared" si="3"/>
        <v>5000</v>
      </c>
      <c r="M14" t="s">
        <v>2211</v>
      </c>
    </row>
    <row r="15" spans="1:15" x14ac:dyDescent="0.3">
      <c r="A15" s="17" t="s">
        <v>1091</v>
      </c>
      <c r="B15" s="327" t="s">
        <v>3036</v>
      </c>
      <c r="C15" s="327" t="s">
        <v>918</v>
      </c>
      <c r="D15" s="267" t="s">
        <v>3043</v>
      </c>
      <c r="E15" s="429" t="s">
        <v>3045</v>
      </c>
      <c r="F15" s="266">
        <v>45601</v>
      </c>
      <c r="G15" s="267">
        <v>1</v>
      </c>
      <c r="H15" s="83">
        <v>220.8</v>
      </c>
      <c r="I15" s="177">
        <f t="shared" si="2"/>
        <v>220.8</v>
      </c>
      <c r="J15" s="218" t="str">
        <f t="shared" si="1"/>
        <v>ok</v>
      </c>
      <c r="K15" s="271" t="s">
        <v>989</v>
      </c>
      <c r="L15" s="274">
        <f t="shared" si="3"/>
        <v>133334.85666666663</v>
      </c>
      <c r="M15" t="s">
        <v>2211</v>
      </c>
    </row>
    <row r="16" spans="1:15" ht="18.600000000000001" customHeight="1" x14ac:dyDescent="0.3">
      <c r="A16" s="17" t="s">
        <v>1090</v>
      </c>
      <c r="B16" s="267" t="s">
        <v>648</v>
      </c>
      <c r="C16" s="267" t="s">
        <v>654</v>
      </c>
      <c r="D16" s="267" t="s">
        <v>3044</v>
      </c>
      <c r="E16" s="429">
        <v>3922974739</v>
      </c>
      <c r="F16" s="266">
        <v>45601</v>
      </c>
      <c r="G16" s="267">
        <v>1</v>
      </c>
      <c r="H16" s="83">
        <v>4172.2</v>
      </c>
      <c r="I16" s="177">
        <f t="shared" si="2"/>
        <v>4172.2</v>
      </c>
      <c r="J16" s="218" t="str">
        <f t="shared" si="1"/>
        <v>ok</v>
      </c>
      <c r="K16" s="271" t="s">
        <v>985</v>
      </c>
      <c r="L16" s="274">
        <f t="shared" si="3"/>
        <v>50000</v>
      </c>
      <c r="M16" t="s">
        <v>2211</v>
      </c>
    </row>
    <row r="17" spans="1:13" ht="18.600000000000001" customHeight="1" x14ac:dyDescent="0.3">
      <c r="A17" s="428" t="s">
        <v>1090</v>
      </c>
      <c r="B17" s="327" t="s">
        <v>1972</v>
      </c>
      <c r="C17" s="327" t="s">
        <v>1299</v>
      </c>
      <c r="D17" s="327" t="s">
        <v>1343</v>
      </c>
      <c r="E17" s="429">
        <v>3924270370</v>
      </c>
      <c r="F17" s="266">
        <v>45602</v>
      </c>
      <c r="G17" s="267">
        <v>1</v>
      </c>
      <c r="H17" s="83">
        <v>5000</v>
      </c>
      <c r="I17" s="177">
        <f t="shared" si="2"/>
        <v>5000</v>
      </c>
      <c r="J17" s="513" t="str">
        <f t="shared" si="1"/>
        <v>ok</v>
      </c>
      <c r="K17" s="271" t="s">
        <v>986</v>
      </c>
      <c r="L17" s="274">
        <f t="shared" si="3"/>
        <v>0</v>
      </c>
      <c r="M17" t="s">
        <v>2211</v>
      </c>
    </row>
    <row r="18" spans="1:13" ht="18.600000000000001" customHeight="1" x14ac:dyDescent="0.3">
      <c r="A18" s="428" t="s">
        <v>1090</v>
      </c>
      <c r="B18" s="327" t="s">
        <v>1972</v>
      </c>
      <c r="C18" s="327" t="s">
        <v>1299</v>
      </c>
      <c r="D18" s="327" t="s">
        <v>2548</v>
      </c>
      <c r="E18" s="429">
        <v>3924271671</v>
      </c>
      <c r="F18" s="266">
        <v>45602</v>
      </c>
      <c r="G18" s="267">
        <v>1</v>
      </c>
      <c r="H18" s="83">
        <v>2000</v>
      </c>
      <c r="I18" s="177">
        <f t="shared" si="2"/>
        <v>2000</v>
      </c>
      <c r="J18" s="513" t="str">
        <f t="shared" si="1"/>
        <v>ok</v>
      </c>
      <c r="K18" s="271" t="s">
        <v>990</v>
      </c>
      <c r="L18" s="274">
        <f t="shared" si="3"/>
        <v>0</v>
      </c>
      <c r="M18" t="s">
        <v>2211</v>
      </c>
    </row>
    <row r="19" spans="1:13" x14ac:dyDescent="0.3">
      <c r="A19" s="428" t="s">
        <v>1090</v>
      </c>
      <c r="B19" s="327" t="s">
        <v>1972</v>
      </c>
      <c r="C19" s="327" t="s">
        <v>1299</v>
      </c>
      <c r="D19" s="512" t="s">
        <v>3046</v>
      </c>
      <c r="E19" s="429" t="s">
        <v>3047</v>
      </c>
      <c r="F19" s="266">
        <v>45602</v>
      </c>
      <c r="G19" s="267">
        <v>1</v>
      </c>
      <c r="H19" s="83">
        <v>1000</v>
      </c>
      <c r="I19" s="177">
        <f t="shared" si="2"/>
        <v>1000</v>
      </c>
      <c r="J19" s="513" t="str">
        <f t="shared" si="1"/>
        <v>ok</v>
      </c>
      <c r="K19" s="271" t="s">
        <v>918</v>
      </c>
      <c r="L19" s="274">
        <f t="shared" si="3"/>
        <v>12678</v>
      </c>
      <c r="M19" t="s">
        <v>2211</v>
      </c>
    </row>
    <row r="20" spans="1:13" ht="18.600000000000001" customHeight="1" x14ac:dyDescent="0.3">
      <c r="A20" s="17" t="s">
        <v>1090</v>
      </c>
      <c r="B20" s="267" t="s">
        <v>702</v>
      </c>
      <c r="C20" s="267" t="s">
        <v>654</v>
      </c>
      <c r="D20" s="267" t="s">
        <v>1687</v>
      </c>
      <c r="E20" s="429">
        <v>3924311114</v>
      </c>
      <c r="F20" s="266">
        <v>45602</v>
      </c>
      <c r="G20" s="267">
        <v>1</v>
      </c>
      <c r="H20" s="83">
        <v>250</v>
      </c>
      <c r="I20" s="177">
        <f t="shared" si="2"/>
        <v>250</v>
      </c>
      <c r="J20" s="218" t="str">
        <f t="shared" si="1"/>
        <v>ok</v>
      </c>
      <c r="K20" s="271" t="s">
        <v>1008</v>
      </c>
      <c r="L20" s="274">
        <f t="shared" si="3"/>
        <v>0</v>
      </c>
      <c r="M20" t="s">
        <v>2211</v>
      </c>
    </row>
    <row r="21" spans="1:13" ht="18.600000000000001" customHeight="1" x14ac:dyDescent="0.3">
      <c r="A21" s="17" t="s">
        <v>1090</v>
      </c>
      <c r="B21" s="267" t="s">
        <v>702</v>
      </c>
      <c r="C21" s="267" t="s">
        <v>650</v>
      </c>
      <c r="D21" s="267" t="s">
        <v>2271</v>
      </c>
      <c r="E21" s="429">
        <v>3924311989</v>
      </c>
      <c r="F21" s="266">
        <v>45602</v>
      </c>
      <c r="G21" s="267">
        <v>1</v>
      </c>
      <c r="H21" s="83">
        <v>170</v>
      </c>
      <c r="I21" s="177">
        <f t="shared" si="2"/>
        <v>170</v>
      </c>
      <c r="J21" s="218" t="str">
        <f t="shared" si="1"/>
        <v>ok</v>
      </c>
      <c r="K21" s="271" t="s">
        <v>1280</v>
      </c>
      <c r="L21" s="274">
        <f t="shared" si="3"/>
        <v>175000</v>
      </c>
      <c r="M21" t="s">
        <v>2211</v>
      </c>
    </row>
    <row r="22" spans="1:13" ht="18.600000000000001" customHeight="1" x14ac:dyDescent="0.3">
      <c r="A22" s="17" t="s">
        <v>1090</v>
      </c>
      <c r="B22" s="267" t="s">
        <v>436</v>
      </c>
      <c r="C22" s="267" t="s">
        <v>436</v>
      </c>
      <c r="D22" s="267" t="s">
        <v>1718</v>
      </c>
      <c r="E22" s="429">
        <v>3924326291</v>
      </c>
      <c r="F22" s="266">
        <v>45602</v>
      </c>
      <c r="G22" s="267">
        <v>1</v>
      </c>
      <c r="H22" s="83">
        <v>1950.19</v>
      </c>
      <c r="I22" s="177">
        <f t="shared" si="2"/>
        <v>1950.19</v>
      </c>
      <c r="J22" s="218" t="str">
        <f t="shared" si="1"/>
        <v>ok</v>
      </c>
      <c r="K22" s="271" t="s">
        <v>1037</v>
      </c>
      <c r="L22" s="274">
        <f t="shared" si="3"/>
        <v>57286</v>
      </c>
      <c r="M22" t="s">
        <v>2211</v>
      </c>
    </row>
    <row r="23" spans="1:13" x14ac:dyDescent="0.3">
      <c r="A23" s="17" t="s">
        <v>1090</v>
      </c>
      <c r="B23" s="267" t="s">
        <v>436</v>
      </c>
      <c r="C23" s="267" t="s">
        <v>436</v>
      </c>
      <c r="D23" s="267" t="s">
        <v>1719</v>
      </c>
      <c r="E23" s="429">
        <v>3924321673</v>
      </c>
      <c r="F23" s="266">
        <v>45602</v>
      </c>
      <c r="G23" s="267">
        <v>1</v>
      </c>
      <c r="H23" s="83">
        <v>528</v>
      </c>
      <c r="I23" s="177">
        <f t="shared" si="2"/>
        <v>528</v>
      </c>
      <c r="J23" s="218" t="str">
        <f t="shared" si="1"/>
        <v>ok</v>
      </c>
      <c r="K23" s="271" t="s">
        <v>1299</v>
      </c>
      <c r="L23" s="274">
        <f t="shared" si="3"/>
        <v>174693.25</v>
      </c>
      <c r="M23" t="s">
        <v>2211</v>
      </c>
    </row>
    <row r="24" spans="1:13" ht="18.600000000000001" customHeight="1" x14ac:dyDescent="0.3">
      <c r="A24" s="428" t="s">
        <v>1484</v>
      </c>
      <c r="B24" s="327" t="s">
        <v>2118</v>
      </c>
      <c r="C24" s="327" t="s">
        <v>1037</v>
      </c>
      <c r="D24" s="327" t="s">
        <v>3049</v>
      </c>
      <c r="E24" s="429" t="s">
        <v>3048</v>
      </c>
      <c r="F24" s="266">
        <v>45602</v>
      </c>
      <c r="G24" s="267">
        <v>1</v>
      </c>
      <c r="H24" s="83">
        <v>2340</v>
      </c>
      <c r="I24" s="177">
        <f t="shared" si="2"/>
        <v>2340</v>
      </c>
      <c r="J24" s="218" t="str">
        <f t="shared" si="1"/>
        <v>ok</v>
      </c>
      <c r="K24" s="271" t="s">
        <v>1184</v>
      </c>
      <c r="L24" s="274">
        <f t="shared" si="3"/>
        <v>0</v>
      </c>
      <c r="M24" t="s">
        <v>2211</v>
      </c>
    </row>
    <row r="25" spans="1:13" ht="18.600000000000001" customHeight="1" x14ac:dyDescent="0.3">
      <c r="A25" s="17" t="s">
        <v>1091</v>
      </c>
      <c r="B25" s="267" t="s">
        <v>3036</v>
      </c>
      <c r="C25" s="267" t="s">
        <v>918</v>
      </c>
      <c r="D25" s="267" t="s">
        <v>3043</v>
      </c>
      <c r="E25" s="429" t="s">
        <v>3052</v>
      </c>
      <c r="F25" s="266">
        <v>45602</v>
      </c>
      <c r="G25" s="267">
        <v>1</v>
      </c>
      <c r="H25" s="83">
        <v>220.8</v>
      </c>
      <c r="I25" s="177">
        <f t="shared" si="2"/>
        <v>220.8</v>
      </c>
      <c r="J25" s="218" t="str">
        <f t="shared" si="1"/>
        <v>ok</v>
      </c>
      <c r="K25" s="271" t="s">
        <v>37</v>
      </c>
      <c r="L25" s="274">
        <f t="shared" si="3"/>
        <v>65.5</v>
      </c>
      <c r="M25" t="s">
        <v>2211</v>
      </c>
    </row>
    <row r="26" spans="1:13" ht="18.600000000000001" customHeight="1" x14ac:dyDescent="0.3">
      <c r="A26" s="17" t="s">
        <v>1091</v>
      </c>
      <c r="B26" s="267" t="s">
        <v>3036</v>
      </c>
      <c r="C26" s="267" t="s">
        <v>918</v>
      </c>
      <c r="D26" s="267" t="s">
        <v>3050</v>
      </c>
      <c r="E26" s="271" t="s">
        <v>3051</v>
      </c>
      <c r="F26" s="266">
        <v>45602</v>
      </c>
      <c r="G26" s="267">
        <v>1</v>
      </c>
      <c r="H26" s="83">
        <v>1080</v>
      </c>
      <c r="I26" s="177">
        <f t="shared" si="2"/>
        <v>1080</v>
      </c>
      <c r="J26" s="218" t="str">
        <f t="shared" si="1"/>
        <v>ok</v>
      </c>
      <c r="K26" s="271" t="s">
        <v>1506</v>
      </c>
      <c r="L26" s="274">
        <f t="shared" si="3"/>
        <v>0</v>
      </c>
      <c r="M26" t="s">
        <v>2211</v>
      </c>
    </row>
    <row r="27" spans="1:13" ht="19.2" customHeight="1" x14ac:dyDescent="0.3">
      <c r="A27" s="17" t="s">
        <v>1302</v>
      </c>
      <c r="B27" s="267" t="s">
        <v>1280</v>
      </c>
      <c r="C27" s="267" t="s">
        <v>1280</v>
      </c>
      <c r="D27" s="267" t="s">
        <v>3053</v>
      </c>
      <c r="E27" s="271" t="s">
        <v>3187</v>
      </c>
      <c r="F27" s="266">
        <v>45602</v>
      </c>
      <c r="G27" s="267">
        <v>1</v>
      </c>
      <c r="H27" s="83">
        <v>20000</v>
      </c>
      <c r="I27" s="177">
        <f t="shared" si="2"/>
        <v>20000</v>
      </c>
      <c r="J27" s="218" t="str">
        <f t="shared" si="1"/>
        <v>ok</v>
      </c>
      <c r="K27" s="271" t="s">
        <v>3030</v>
      </c>
      <c r="L27" s="274">
        <f t="shared" si="3"/>
        <v>300</v>
      </c>
      <c r="M27" t="s">
        <v>2211</v>
      </c>
    </row>
    <row r="28" spans="1:13" ht="19.2" customHeight="1" x14ac:dyDescent="0.3">
      <c r="A28" s="428" t="s">
        <v>1090</v>
      </c>
      <c r="B28" s="327" t="s">
        <v>1972</v>
      </c>
      <c r="C28" s="327" t="s">
        <v>1299</v>
      </c>
      <c r="D28" s="327" t="s">
        <v>1343</v>
      </c>
      <c r="E28" s="271" t="s">
        <v>3196</v>
      </c>
      <c r="F28" s="266">
        <v>45603</v>
      </c>
      <c r="G28" s="267">
        <v>1</v>
      </c>
      <c r="H28" s="83">
        <v>200</v>
      </c>
      <c r="I28" s="177">
        <f t="shared" si="2"/>
        <v>200</v>
      </c>
      <c r="J28" s="513" t="str">
        <f t="shared" si="1"/>
        <v>ok</v>
      </c>
      <c r="K28" s="271" t="s">
        <v>3031</v>
      </c>
      <c r="L28" s="274">
        <f t="shared" si="3"/>
        <v>0</v>
      </c>
      <c r="M28" t="s">
        <v>2211</v>
      </c>
    </row>
    <row r="29" spans="1:13" ht="19.2" customHeight="1" x14ac:dyDescent="0.3">
      <c r="A29" s="17" t="s">
        <v>1090</v>
      </c>
      <c r="B29" s="267" t="s">
        <v>436</v>
      </c>
      <c r="C29" s="267" t="s">
        <v>436</v>
      </c>
      <c r="D29" s="267" t="s">
        <v>3185</v>
      </c>
      <c r="E29" s="271" t="s">
        <v>3195</v>
      </c>
      <c r="F29" s="266">
        <v>45603</v>
      </c>
      <c r="G29" s="267">
        <v>1</v>
      </c>
      <c r="H29" s="83">
        <v>670</v>
      </c>
      <c r="I29" s="177">
        <f t="shared" si="2"/>
        <v>670</v>
      </c>
      <c r="J29" s="218" t="str">
        <f t="shared" si="1"/>
        <v>ok</v>
      </c>
    </row>
    <row r="30" spans="1:13" ht="19.2" customHeight="1" x14ac:dyDescent="0.3">
      <c r="A30" s="17" t="s">
        <v>1091</v>
      </c>
      <c r="B30" s="267" t="s">
        <v>456</v>
      </c>
      <c r="C30" s="267" t="s">
        <v>456</v>
      </c>
      <c r="D30" s="267" t="s">
        <v>3188</v>
      </c>
      <c r="E30" s="271" t="s">
        <v>3192</v>
      </c>
      <c r="F30" s="266">
        <v>45603</v>
      </c>
      <c r="G30" s="267">
        <v>1</v>
      </c>
      <c r="H30" s="83">
        <v>4000</v>
      </c>
      <c r="I30" s="177">
        <f t="shared" si="2"/>
        <v>4000</v>
      </c>
      <c r="J30" s="218" t="str">
        <f t="shared" si="1"/>
        <v>ok</v>
      </c>
    </row>
    <row r="31" spans="1:13" ht="19.2" customHeight="1" x14ac:dyDescent="0.3">
      <c r="A31" s="17" t="s">
        <v>1091</v>
      </c>
      <c r="B31" s="267" t="s">
        <v>456</v>
      </c>
      <c r="C31" s="267" t="s">
        <v>456</v>
      </c>
      <c r="D31" s="327" t="s">
        <v>3189</v>
      </c>
      <c r="E31" s="271" t="s">
        <v>3194</v>
      </c>
      <c r="F31" s="266">
        <v>45603</v>
      </c>
      <c r="G31" s="267">
        <v>1</v>
      </c>
      <c r="H31" s="83">
        <v>1250</v>
      </c>
      <c r="I31" s="177">
        <f t="shared" si="2"/>
        <v>1250</v>
      </c>
      <c r="J31" s="218" t="str">
        <f t="shared" si="1"/>
        <v>ok</v>
      </c>
    </row>
    <row r="32" spans="1:13" ht="19.2" customHeight="1" x14ac:dyDescent="0.3">
      <c r="A32" s="428" t="s">
        <v>1090</v>
      </c>
      <c r="B32" s="327" t="s">
        <v>1560</v>
      </c>
      <c r="C32" s="327" t="s">
        <v>633</v>
      </c>
      <c r="D32" s="327" t="s">
        <v>3190</v>
      </c>
      <c r="E32" s="271" t="s">
        <v>3193</v>
      </c>
      <c r="F32" s="266">
        <v>45603</v>
      </c>
      <c r="G32" s="267">
        <v>1</v>
      </c>
      <c r="H32" s="83">
        <v>750</v>
      </c>
      <c r="I32" s="177">
        <f t="shared" si="2"/>
        <v>750</v>
      </c>
      <c r="J32" s="218" t="str">
        <f t="shared" si="1"/>
        <v>ok</v>
      </c>
    </row>
    <row r="33" spans="1:12" ht="19.2" customHeight="1" x14ac:dyDescent="0.3">
      <c r="A33" s="428" t="s">
        <v>1090</v>
      </c>
      <c r="B33" s="327" t="s">
        <v>3197</v>
      </c>
      <c r="C33" s="327" t="s">
        <v>633</v>
      </c>
      <c r="D33" s="327" t="s">
        <v>3191</v>
      </c>
      <c r="E33" s="271">
        <v>3927946915</v>
      </c>
      <c r="F33" s="266">
        <v>45603</v>
      </c>
      <c r="G33" s="267">
        <v>1</v>
      </c>
      <c r="H33" s="83">
        <v>250</v>
      </c>
      <c r="I33" s="177">
        <f t="shared" si="2"/>
        <v>250</v>
      </c>
      <c r="J33" s="218" t="str">
        <f t="shared" si="1"/>
        <v>ok</v>
      </c>
    </row>
    <row r="34" spans="1:12" ht="19.2" customHeight="1" x14ac:dyDescent="0.3">
      <c r="A34" s="428" t="s">
        <v>1090</v>
      </c>
      <c r="B34" s="327" t="s">
        <v>1972</v>
      </c>
      <c r="C34" s="327" t="s">
        <v>1299</v>
      </c>
      <c r="D34" s="327" t="s">
        <v>1343</v>
      </c>
      <c r="E34" s="429">
        <v>3929372874</v>
      </c>
      <c r="F34" s="328">
        <v>45604</v>
      </c>
      <c r="G34" s="327">
        <v>1</v>
      </c>
      <c r="H34" s="83">
        <v>7000</v>
      </c>
      <c r="I34" s="177">
        <f t="shared" si="2"/>
        <v>7000</v>
      </c>
      <c r="J34" s="513" t="str">
        <f t="shared" si="1"/>
        <v>ok</v>
      </c>
    </row>
    <row r="35" spans="1:12" ht="19.2" customHeight="1" x14ac:dyDescent="0.3">
      <c r="A35" s="428" t="s">
        <v>1090</v>
      </c>
      <c r="B35" s="327" t="s">
        <v>1972</v>
      </c>
      <c r="C35" s="327" t="s">
        <v>1299</v>
      </c>
      <c r="D35" s="327" t="s">
        <v>1343</v>
      </c>
      <c r="E35" s="429">
        <v>3929375479</v>
      </c>
      <c r="F35" s="328">
        <v>45604</v>
      </c>
      <c r="G35" s="327">
        <v>1</v>
      </c>
      <c r="H35" s="83">
        <v>7001</v>
      </c>
      <c r="I35" s="177">
        <f t="shared" si="2"/>
        <v>7001</v>
      </c>
      <c r="J35" s="513" t="str">
        <f t="shared" ref="J35:J66" si="4">VLOOKUP(C35,K:M,3,0)</f>
        <v>ok</v>
      </c>
    </row>
    <row r="36" spans="1:12" ht="19.2" customHeight="1" x14ac:dyDescent="0.3">
      <c r="A36" s="428" t="s">
        <v>1090</v>
      </c>
      <c r="B36" s="327" t="s">
        <v>1972</v>
      </c>
      <c r="C36" s="327" t="s">
        <v>1299</v>
      </c>
      <c r="D36" s="327" t="s">
        <v>1343</v>
      </c>
      <c r="E36" s="429" t="s">
        <v>3186</v>
      </c>
      <c r="F36" s="328">
        <v>45604</v>
      </c>
      <c r="G36" s="327">
        <v>1</v>
      </c>
      <c r="H36" s="83">
        <v>2000</v>
      </c>
      <c r="I36" s="177">
        <f t="shared" si="2"/>
        <v>2000</v>
      </c>
      <c r="J36" s="513" t="str">
        <f t="shared" si="4"/>
        <v>ok</v>
      </c>
    </row>
    <row r="37" spans="1:12" ht="19.2" customHeight="1" x14ac:dyDescent="0.3">
      <c r="A37" s="428" t="s">
        <v>1090</v>
      </c>
      <c r="B37" s="327" t="s">
        <v>3198</v>
      </c>
      <c r="C37" s="327" t="s">
        <v>633</v>
      </c>
      <c r="D37" s="327" t="s">
        <v>3199</v>
      </c>
      <c r="E37" s="271" t="s">
        <v>3200</v>
      </c>
      <c r="F37" s="266">
        <v>45604</v>
      </c>
      <c r="G37" s="267">
        <v>1</v>
      </c>
      <c r="H37" s="83">
        <v>520.33000000000004</v>
      </c>
      <c r="I37" s="177">
        <f t="shared" ref="I37:I68" si="5">H37*G37</f>
        <v>520.33000000000004</v>
      </c>
      <c r="J37" s="218" t="str">
        <f t="shared" si="4"/>
        <v>ok</v>
      </c>
    </row>
    <row r="38" spans="1:12" ht="19.2" customHeight="1" x14ac:dyDescent="0.3">
      <c r="A38" s="428" t="s">
        <v>1090</v>
      </c>
      <c r="B38" s="327" t="s">
        <v>3209</v>
      </c>
      <c r="C38" s="327" t="s">
        <v>633</v>
      </c>
      <c r="D38" s="327" t="s">
        <v>3210</v>
      </c>
      <c r="E38" s="271" t="s">
        <v>3215</v>
      </c>
      <c r="F38" s="266">
        <v>45604</v>
      </c>
      <c r="G38" s="267">
        <v>1</v>
      </c>
      <c r="H38" s="83">
        <v>7123.86</v>
      </c>
      <c r="I38" s="177">
        <f t="shared" si="5"/>
        <v>7123.86</v>
      </c>
      <c r="J38" s="218" t="str">
        <f t="shared" si="4"/>
        <v>ok</v>
      </c>
    </row>
    <row r="39" spans="1:12" ht="19.2" customHeight="1" x14ac:dyDescent="0.3">
      <c r="A39" s="428" t="s">
        <v>1301</v>
      </c>
      <c r="B39" s="327" t="s">
        <v>3209</v>
      </c>
      <c r="C39" s="327" t="s">
        <v>633</v>
      </c>
      <c r="D39" s="267" t="s">
        <v>3211</v>
      </c>
      <c r="E39" s="271" t="s">
        <v>3216</v>
      </c>
      <c r="F39" s="266">
        <v>45604</v>
      </c>
      <c r="G39" s="267">
        <v>1</v>
      </c>
      <c r="H39" s="83">
        <v>1935</v>
      </c>
      <c r="I39" s="177">
        <f t="shared" si="5"/>
        <v>1935</v>
      </c>
      <c r="J39" s="218" t="str">
        <f t="shared" si="4"/>
        <v>ok</v>
      </c>
      <c r="K39" s="317"/>
      <c r="L39" s="317"/>
    </row>
    <row r="40" spans="1:12" x14ac:dyDescent="0.3">
      <c r="A40" s="428" t="s">
        <v>1091</v>
      </c>
      <c r="B40" s="327" t="s">
        <v>3036</v>
      </c>
      <c r="C40" s="327" t="s">
        <v>918</v>
      </c>
      <c r="D40" s="386" t="s">
        <v>3207</v>
      </c>
      <c r="E40" s="271" t="s">
        <v>3213</v>
      </c>
      <c r="F40" s="266">
        <v>45605</v>
      </c>
      <c r="G40" s="267">
        <v>1</v>
      </c>
      <c r="H40" s="83">
        <v>202.4</v>
      </c>
      <c r="I40" s="177">
        <f t="shared" si="5"/>
        <v>202.4</v>
      </c>
      <c r="J40" s="218" t="str">
        <f t="shared" si="4"/>
        <v>ok</v>
      </c>
    </row>
    <row r="41" spans="1:12" ht="18.600000000000001" customHeight="1" x14ac:dyDescent="0.3">
      <c r="A41" s="428" t="s">
        <v>1091</v>
      </c>
      <c r="B41" s="327" t="s">
        <v>3036</v>
      </c>
      <c r="C41" s="327" t="s">
        <v>918</v>
      </c>
      <c r="D41" s="327" t="s">
        <v>3208</v>
      </c>
      <c r="E41" s="271" t="s">
        <v>3214</v>
      </c>
      <c r="F41" s="266">
        <v>45605</v>
      </c>
      <c r="G41" s="267">
        <v>1</v>
      </c>
      <c r="H41" s="83">
        <v>2000</v>
      </c>
      <c r="I41" s="177">
        <f t="shared" si="5"/>
        <v>2000</v>
      </c>
      <c r="J41" s="218" t="str">
        <f t="shared" si="4"/>
        <v>ok</v>
      </c>
    </row>
    <row r="42" spans="1:12" s="317" customFormat="1" ht="19.2" customHeight="1" x14ac:dyDescent="0.3">
      <c r="A42" s="17" t="s">
        <v>1090</v>
      </c>
      <c r="B42" s="267" t="s">
        <v>658</v>
      </c>
      <c r="C42" s="267" t="s">
        <v>654</v>
      </c>
      <c r="D42" s="267" t="s">
        <v>654</v>
      </c>
      <c r="E42" s="271" t="s">
        <v>3205</v>
      </c>
      <c r="F42" s="266">
        <v>45607</v>
      </c>
      <c r="G42" s="267">
        <v>1</v>
      </c>
      <c r="H42" s="83">
        <v>6800</v>
      </c>
      <c r="I42" s="177">
        <f t="shared" si="5"/>
        <v>6800</v>
      </c>
      <c r="J42" s="218" t="str">
        <f t="shared" si="4"/>
        <v>ok</v>
      </c>
      <c r="K42"/>
      <c r="L42"/>
    </row>
    <row r="43" spans="1:12" ht="19.2" customHeight="1" x14ac:dyDescent="0.3">
      <c r="A43" s="17" t="s">
        <v>1090</v>
      </c>
      <c r="B43" s="267" t="s">
        <v>1720</v>
      </c>
      <c r="C43" s="267" t="s">
        <v>650</v>
      </c>
      <c r="D43" s="267" t="s">
        <v>1721</v>
      </c>
      <c r="E43" s="271" t="s">
        <v>3204</v>
      </c>
      <c r="F43" s="266">
        <v>45607</v>
      </c>
      <c r="G43" s="267">
        <v>1</v>
      </c>
      <c r="H43" s="83">
        <v>2738.9</v>
      </c>
      <c r="I43" s="177">
        <f t="shared" si="5"/>
        <v>2738.9</v>
      </c>
      <c r="J43" s="218" t="str">
        <f t="shared" si="4"/>
        <v>ok</v>
      </c>
    </row>
    <row r="44" spans="1:12" ht="19.2" customHeight="1" x14ac:dyDescent="0.3">
      <c r="A44" s="17" t="s">
        <v>1090</v>
      </c>
      <c r="B44" s="267" t="s">
        <v>1543</v>
      </c>
      <c r="C44" s="267" t="s">
        <v>1541</v>
      </c>
      <c r="D44" s="267" t="s">
        <v>1341</v>
      </c>
      <c r="E44" s="271" t="s">
        <v>3206</v>
      </c>
      <c r="F44" s="266">
        <v>45607</v>
      </c>
      <c r="G44" s="267">
        <v>1</v>
      </c>
      <c r="H44" s="83">
        <v>5000</v>
      </c>
      <c r="I44" s="177">
        <f t="shared" si="5"/>
        <v>5000</v>
      </c>
      <c r="J44" s="218" t="str">
        <f t="shared" si="4"/>
        <v>ok</v>
      </c>
    </row>
    <row r="45" spans="1:12" ht="19.2" customHeight="1" x14ac:dyDescent="0.3">
      <c r="A45" s="428" t="s">
        <v>1301</v>
      </c>
      <c r="B45" s="327" t="s">
        <v>3209</v>
      </c>
      <c r="C45" s="327" t="s">
        <v>633</v>
      </c>
      <c r="D45" s="267" t="s">
        <v>3212</v>
      </c>
      <c r="E45" s="271" t="s">
        <v>3217</v>
      </c>
      <c r="F45" s="266">
        <v>45607</v>
      </c>
      <c r="G45" s="267">
        <v>1</v>
      </c>
      <c r="H45" s="83">
        <v>100</v>
      </c>
      <c r="I45" s="177">
        <f t="shared" si="5"/>
        <v>100</v>
      </c>
      <c r="J45" s="218" t="str">
        <f t="shared" si="4"/>
        <v>ok</v>
      </c>
    </row>
    <row r="46" spans="1:12" ht="19.2" customHeight="1" x14ac:dyDescent="0.3">
      <c r="A46" s="17" t="s">
        <v>1090</v>
      </c>
      <c r="B46" s="267" t="s">
        <v>3201</v>
      </c>
      <c r="C46" s="267" t="s">
        <v>3201</v>
      </c>
      <c r="D46" s="267" t="s">
        <v>3201</v>
      </c>
      <c r="E46" s="271" t="s">
        <v>3220</v>
      </c>
      <c r="F46" s="266">
        <v>45607</v>
      </c>
      <c r="G46" s="267">
        <v>1</v>
      </c>
      <c r="H46" s="83">
        <v>90774.48</v>
      </c>
      <c r="I46" s="177">
        <f t="shared" si="5"/>
        <v>90774.48</v>
      </c>
      <c r="J46" s="218" t="e">
        <f t="shared" si="4"/>
        <v>#N/A</v>
      </c>
    </row>
    <row r="47" spans="1:12" ht="19.2" customHeight="1" x14ac:dyDescent="0.3">
      <c r="A47" s="17" t="s">
        <v>1090</v>
      </c>
      <c r="B47" s="327" t="s">
        <v>2535</v>
      </c>
      <c r="C47" s="327" t="s">
        <v>1496</v>
      </c>
      <c r="D47" s="267" t="s">
        <v>2536</v>
      </c>
      <c r="E47" s="271" t="s">
        <v>3221</v>
      </c>
      <c r="F47" s="266">
        <v>45607</v>
      </c>
      <c r="G47" s="267">
        <v>1</v>
      </c>
      <c r="H47" s="83">
        <v>25000</v>
      </c>
      <c r="I47" s="177">
        <f t="shared" si="5"/>
        <v>25000</v>
      </c>
      <c r="J47" s="513" t="str">
        <f t="shared" si="4"/>
        <v>ok</v>
      </c>
    </row>
    <row r="48" spans="1:12" ht="19.2" customHeight="1" x14ac:dyDescent="0.3">
      <c r="A48" s="428" t="s">
        <v>1090</v>
      </c>
      <c r="B48" s="327" t="s">
        <v>1972</v>
      </c>
      <c r="C48" s="327" t="s">
        <v>1299</v>
      </c>
      <c r="D48" s="327" t="s">
        <v>2492</v>
      </c>
      <c r="E48" s="271">
        <v>3940180088</v>
      </c>
      <c r="F48" s="266">
        <v>45608</v>
      </c>
      <c r="G48" s="267">
        <v>1</v>
      </c>
      <c r="H48" s="83">
        <v>10000</v>
      </c>
      <c r="I48" s="177">
        <f t="shared" si="5"/>
        <v>10000</v>
      </c>
      <c r="J48" s="513" t="str">
        <f t="shared" si="4"/>
        <v>ok</v>
      </c>
    </row>
    <row r="49" spans="1:12" ht="19.2" customHeight="1" x14ac:dyDescent="0.3">
      <c r="A49" s="428" t="s">
        <v>1090</v>
      </c>
      <c r="B49" s="327" t="s">
        <v>1972</v>
      </c>
      <c r="C49" s="327" t="s">
        <v>1299</v>
      </c>
      <c r="D49" s="327" t="s">
        <v>1343</v>
      </c>
      <c r="E49" s="271">
        <v>3940022055</v>
      </c>
      <c r="F49" s="266">
        <v>45608</v>
      </c>
      <c r="G49" s="267">
        <v>1</v>
      </c>
      <c r="H49" s="83">
        <v>1000</v>
      </c>
      <c r="I49" s="177">
        <f t="shared" si="5"/>
        <v>1000</v>
      </c>
      <c r="J49" s="513" t="str">
        <f t="shared" si="4"/>
        <v>ok</v>
      </c>
    </row>
    <row r="50" spans="1:12" ht="19.2" customHeight="1" x14ac:dyDescent="0.3">
      <c r="A50" s="17" t="s">
        <v>1090</v>
      </c>
      <c r="B50" s="267" t="s">
        <v>3222</v>
      </c>
      <c r="C50" s="267" t="s">
        <v>37</v>
      </c>
      <c r="D50" s="267" t="s">
        <v>3223</v>
      </c>
      <c r="E50" s="271" t="s">
        <v>3224</v>
      </c>
      <c r="F50" s="266">
        <v>45608</v>
      </c>
      <c r="G50" s="267">
        <v>86</v>
      </c>
      <c r="H50" s="83">
        <v>0.65</v>
      </c>
      <c r="I50" s="177">
        <f t="shared" si="5"/>
        <v>55.9</v>
      </c>
      <c r="J50" s="218" t="str">
        <f t="shared" si="4"/>
        <v>ok</v>
      </c>
    </row>
    <row r="51" spans="1:12" ht="19.2" customHeight="1" x14ac:dyDescent="0.3">
      <c r="A51" s="428" t="s">
        <v>1090</v>
      </c>
      <c r="B51" s="327" t="s">
        <v>1972</v>
      </c>
      <c r="C51" s="327" t="s">
        <v>1299</v>
      </c>
      <c r="D51" s="327" t="s">
        <v>1343</v>
      </c>
      <c r="E51" s="271" t="s">
        <v>3238</v>
      </c>
      <c r="F51" s="266">
        <v>45609</v>
      </c>
      <c r="G51" s="267">
        <v>1</v>
      </c>
      <c r="H51" s="395">
        <v>4000</v>
      </c>
      <c r="I51" s="177">
        <f t="shared" si="5"/>
        <v>4000</v>
      </c>
      <c r="J51" s="513">
        <v>3000</v>
      </c>
    </row>
    <row r="52" spans="1:12" ht="19.2" customHeight="1" x14ac:dyDescent="0.3">
      <c r="A52" s="428" t="s">
        <v>1090</v>
      </c>
      <c r="B52" s="327" t="s">
        <v>1972</v>
      </c>
      <c r="C52" s="327" t="s">
        <v>1299</v>
      </c>
      <c r="D52" s="327" t="s">
        <v>1343</v>
      </c>
      <c r="E52" s="271">
        <v>3941649100</v>
      </c>
      <c r="F52" s="266">
        <v>45609</v>
      </c>
      <c r="G52" s="267">
        <v>1</v>
      </c>
      <c r="H52" s="83">
        <v>5000</v>
      </c>
      <c r="I52" s="177">
        <f t="shared" si="5"/>
        <v>5000</v>
      </c>
      <c r="J52" s="513" t="str">
        <f t="shared" si="4"/>
        <v>ok</v>
      </c>
    </row>
    <row r="53" spans="1:12" ht="19.2" customHeight="1" x14ac:dyDescent="0.3">
      <c r="A53" s="428" t="s">
        <v>1090</v>
      </c>
      <c r="B53" s="327" t="s">
        <v>1972</v>
      </c>
      <c r="C53" s="327" t="s">
        <v>1299</v>
      </c>
      <c r="D53" s="327" t="s">
        <v>1343</v>
      </c>
      <c r="E53" s="271">
        <v>3941649894</v>
      </c>
      <c r="F53" s="266">
        <v>45609</v>
      </c>
      <c r="G53" s="267">
        <v>1</v>
      </c>
      <c r="H53" s="83">
        <v>5000</v>
      </c>
      <c r="I53" s="177">
        <f t="shared" si="5"/>
        <v>5000</v>
      </c>
      <c r="J53" s="513" t="str">
        <f t="shared" si="4"/>
        <v>ok</v>
      </c>
    </row>
    <row r="54" spans="1:12" ht="19.2" customHeight="1" x14ac:dyDescent="0.3">
      <c r="A54" s="17" t="s">
        <v>1302</v>
      </c>
      <c r="B54" s="267" t="s">
        <v>1280</v>
      </c>
      <c r="C54" s="267" t="s">
        <v>1280</v>
      </c>
      <c r="D54" s="267" t="s">
        <v>3053</v>
      </c>
      <c r="E54" s="271" t="s">
        <v>3237</v>
      </c>
      <c r="F54" s="266">
        <v>45609</v>
      </c>
      <c r="G54" s="267">
        <v>1</v>
      </c>
      <c r="H54" s="83">
        <v>30000</v>
      </c>
      <c r="I54" s="177">
        <f t="shared" si="5"/>
        <v>30000</v>
      </c>
      <c r="J54" s="218" t="str">
        <f t="shared" si="4"/>
        <v>ok</v>
      </c>
    </row>
    <row r="55" spans="1:12" ht="18.600000000000001" customHeight="1" x14ac:dyDescent="0.3">
      <c r="A55" s="17" t="s">
        <v>1090</v>
      </c>
      <c r="B55" s="267" t="s">
        <v>3226</v>
      </c>
      <c r="C55" s="327" t="s">
        <v>985</v>
      </c>
      <c r="D55" s="267" t="s">
        <v>3227</v>
      </c>
      <c r="E55" s="271" t="s">
        <v>3235</v>
      </c>
      <c r="F55" s="266">
        <v>45609</v>
      </c>
      <c r="G55" s="267">
        <v>1</v>
      </c>
      <c r="H55" s="83">
        <v>5000</v>
      </c>
      <c r="I55" s="177">
        <f t="shared" si="5"/>
        <v>5000</v>
      </c>
      <c r="J55" s="218" t="str">
        <f t="shared" si="4"/>
        <v>ok</v>
      </c>
    </row>
    <row r="56" spans="1:12" ht="18.600000000000001" customHeight="1" x14ac:dyDescent="0.3">
      <c r="A56" s="17" t="s">
        <v>1090</v>
      </c>
      <c r="B56" s="267" t="s">
        <v>3209</v>
      </c>
      <c r="C56" s="327" t="s">
        <v>633</v>
      </c>
      <c r="D56" s="267" t="s">
        <v>3228</v>
      </c>
      <c r="E56" s="271" t="s">
        <v>3236</v>
      </c>
      <c r="F56" s="266">
        <v>45609</v>
      </c>
      <c r="G56" s="267">
        <v>1</v>
      </c>
      <c r="H56" s="83">
        <v>1468</v>
      </c>
      <c r="I56" s="177">
        <f t="shared" si="5"/>
        <v>1468</v>
      </c>
      <c r="J56" s="218" t="str">
        <f t="shared" si="4"/>
        <v>ok</v>
      </c>
    </row>
    <row r="57" spans="1:12" ht="18.600000000000001" customHeight="1" x14ac:dyDescent="0.3">
      <c r="A57" s="17" t="s">
        <v>3029</v>
      </c>
      <c r="B57" s="267" t="s">
        <v>668</v>
      </c>
      <c r="C57" s="267" t="s">
        <v>633</v>
      </c>
      <c r="D57" s="327" t="s">
        <v>3364</v>
      </c>
      <c r="E57" s="327"/>
      <c r="F57" s="266">
        <v>45609</v>
      </c>
      <c r="G57" s="267">
        <v>1</v>
      </c>
      <c r="H57" s="83">
        <v>139.98000000000002</v>
      </c>
      <c r="I57" s="177">
        <f t="shared" si="5"/>
        <v>139.98000000000002</v>
      </c>
      <c r="J57" s="218" t="str">
        <f t="shared" si="4"/>
        <v>ok</v>
      </c>
    </row>
    <row r="58" spans="1:12" ht="18.600000000000001" customHeight="1" x14ac:dyDescent="0.3">
      <c r="A58" s="17" t="s">
        <v>1090</v>
      </c>
      <c r="B58" s="267" t="s">
        <v>401</v>
      </c>
      <c r="C58" s="267" t="s">
        <v>650</v>
      </c>
      <c r="D58" s="267" t="s">
        <v>3229</v>
      </c>
      <c r="E58" s="271" t="s">
        <v>3234</v>
      </c>
      <c r="F58" s="266">
        <v>45610</v>
      </c>
      <c r="G58" s="267">
        <v>1</v>
      </c>
      <c r="H58" s="83">
        <v>989.1</v>
      </c>
      <c r="I58" s="177">
        <f t="shared" si="5"/>
        <v>989.1</v>
      </c>
      <c r="J58" s="218" t="str">
        <f t="shared" si="4"/>
        <v>ok</v>
      </c>
    </row>
    <row r="59" spans="1:12" ht="18.600000000000001" customHeight="1" x14ac:dyDescent="0.3">
      <c r="A59" s="428" t="s">
        <v>1090</v>
      </c>
      <c r="B59" s="327" t="s">
        <v>3036</v>
      </c>
      <c r="C59" s="327" t="s">
        <v>918</v>
      </c>
      <c r="D59" s="327" t="s">
        <v>3232</v>
      </c>
      <c r="E59" s="271" t="s">
        <v>3233</v>
      </c>
      <c r="F59" s="266">
        <v>45610</v>
      </c>
      <c r="G59" s="267">
        <v>3</v>
      </c>
      <c r="H59" s="83">
        <v>500</v>
      </c>
      <c r="I59" s="177">
        <f t="shared" si="5"/>
        <v>1500</v>
      </c>
      <c r="J59" s="218" t="str">
        <f t="shared" si="4"/>
        <v>ok</v>
      </c>
    </row>
    <row r="60" spans="1:12" ht="18.600000000000001" customHeight="1" x14ac:dyDescent="0.3">
      <c r="A60" s="17" t="s">
        <v>1302</v>
      </c>
      <c r="B60" s="267" t="s">
        <v>1280</v>
      </c>
      <c r="C60" s="267" t="s">
        <v>1280</v>
      </c>
      <c r="D60" s="267" t="s">
        <v>3053</v>
      </c>
      <c r="E60" s="271" t="s">
        <v>3240</v>
      </c>
      <c r="F60" s="266">
        <v>45610</v>
      </c>
      <c r="G60" s="267">
        <v>1</v>
      </c>
      <c r="H60" s="83">
        <v>25000</v>
      </c>
      <c r="I60" s="177">
        <f t="shared" si="5"/>
        <v>25000</v>
      </c>
      <c r="J60" s="218" t="str">
        <f t="shared" si="4"/>
        <v>ok</v>
      </c>
    </row>
    <row r="61" spans="1:12" x14ac:dyDescent="0.3">
      <c r="A61" s="17" t="s">
        <v>3029</v>
      </c>
      <c r="B61" s="267" t="s">
        <v>3368</v>
      </c>
      <c r="C61" s="267" t="s">
        <v>633</v>
      </c>
      <c r="D61" s="327" t="s">
        <v>3365</v>
      </c>
      <c r="E61" s="327"/>
      <c r="F61" s="266">
        <v>45610</v>
      </c>
      <c r="G61" s="267">
        <v>1</v>
      </c>
      <c r="H61" s="83">
        <v>605.54</v>
      </c>
      <c r="I61" s="177">
        <f t="shared" si="5"/>
        <v>605.54</v>
      </c>
      <c r="J61" s="218" t="str">
        <f t="shared" si="4"/>
        <v>ok</v>
      </c>
    </row>
    <row r="62" spans="1:12" ht="18.600000000000001" customHeight="1" x14ac:dyDescent="0.3">
      <c r="A62" s="428" t="s">
        <v>1090</v>
      </c>
      <c r="B62" s="327" t="s">
        <v>1972</v>
      </c>
      <c r="C62" s="327" t="s">
        <v>1299</v>
      </c>
      <c r="D62" s="327" t="s">
        <v>1343</v>
      </c>
      <c r="E62" s="439" t="s">
        <v>3239</v>
      </c>
      <c r="F62" s="266">
        <v>45611</v>
      </c>
      <c r="G62" s="267">
        <v>1</v>
      </c>
      <c r="H62" s="395">
        <v>4000</v>
      </c>
      <c r="I62" s="177">
        <f t="shared" si="5"/>
        <v>4000</v>
      </c>
      <c r="J62" s="513">
        <v>4000</v>
      </c>
    </row>
    <row r="63" spans="1:12" ht="18.600000000000001" customHeight="1" x14ac:dyDescent="0.3">
      <c r="A63" s="428" t="s">
        <v>1090</v>
      </c>
      <c r="B63" s="327" t="s">
        <v>1972</v>
      </c>
      <c r="C63" s="327" t="s">
        <v>1299</v>
      </c>
      <c r="D63" s="327" t="s">
        <v>1343</v>
      </c>
      <c r="E63" s="271">
        <v>3947998423</v>
      </c>
      <c r="F63" s="266">
        <v>45611</v>
      </c>
      <c r="G63" s="267">
        <v>1</v>
      </c>
      <c r="H63" s="83">
        <v>7001</v>
      </c>
      <c r="I63" s="177">
        <f t="shared" si="5"/>
        <v>7001</v>
      </c>
      <c r="J63" s="513" t="str">
        <f t="shared" si="4"/>
        <v>ok</v>
      </c>
      <c r="K63" s="317"/>
      <c r="L63" s="317"/>
    </row>
    <row r="64" spans="1:12" ht="18.600000000000001" customHeight="1" x14ac:dyDescent="0.3">
      <c r="A64" s="428" t="s">
        <v>1090</v>
      </c>
      <c r="B64" s="327" t="s">
        <v>1972</v>
      </c>
      <c r="C64" s="327" t="s">
        <v>1299</v>
      </c>
      <c r="D64" s="327" t="s">
        <v>1343</v>
      </c>
      <c r="E64" s="271">
        <v>3947996698</v>
      </c>
      <c r="F64" s="266">
        <v>45611</v>
      </c>
      <c r="G64" s="267">
        <v>1</v>
      </c>
      <c r="H64" s="83">
        <v>7000</v>
      </c>
      <c r="I64" s="177">
        <f t="shared" si="5"/>
        <v>7000</v>
      </c>
      <c r="J64" s="513" t="str">
        <f t="shared" si="4"/>
        <v>ok</v>
      </c>
      <c r="K64" s="317"/>
      <c r="L64" s="317"/>
    </row>
    <row r="65" spans="1:12" ht="18.600000000000001" customHeight="1" x14ac:dyDescent="0.3">
      <c r="A65" s="17" t="s">
        <v>1301</v>
      </c>
      <c r="B65" s="267" t="s">
        <v>3209</v>
      </c>
      <c r="C65" s="327" t="s">
        <v>633</v>
      </c>
      <c r="D65" s="327" t="s">
        <v>3241</v>
      </c>
      <c r="E65" s="271" t="s">
        <v>3244</v>
      </c>
      <c r="F65" s="266">
        <v>45614</v>
      </c>
      <c r="G65" s="267">
        <v>1</v>
      </c>
      <c r="H65" s="83">
        <v>837.07</v>
      </c>
      <c r="I65" s="177">
        <f t="shared" si="5"/>
        <v>837.07</v>
      </c>
      <c r="J65" s="218" t="str">
        <f t="shared" si="4"/>
        <v>ok</v>
      </c>
      <c r="K65" s="317"/>
      <c r="L65" s="317"/>
    </row>
    <row r="66" spans="1:12" ht="18.600000000000001" customHeight="1" x14ac:dyDescent="0.3">
      <c r="A66" s="428" t="s">
        <v>1301</v>
      </c>
      <c r="B66" s="327" t="s">
        <v>1654</v>
      </c>
      <c r="C66" s="327" t="s">
        <v>1037</v>
      </c>
      <c r="D66" s="327" t="s">
        <v>3242</v>
      </c>
      <c r="E66" s="271" t="s">
        <v>3243</v>
      </c>
      <c r="F66" s="266">
        <v>45614</v>
      </c>
      <c r="G66" s="267">
        <v>1</v>
      </c>
      <c r="H66" s="83">
        <v>1800</v>
      </c>
      <c r="I66" s="177">
        <f t="shared" si="5"/>
        <v>1800</v>
      </c>
      <c r="J66" s="218" t="str">
        <f t="shared" si="4"/>
        <v>ok</v>
      </c>
      <c r="K66" s="317"/>
      <c r="L66" s="317"/>
    </row>
    <row r="67" spans="1:12" ht="18.600000000000001" customHeight="1" x14ac:dyDescent="0.3">
      <c r="A67" s="17" t="s">
        <v>1090</v>
      </c>
      <c r="B67" s="267" t="s">
        <v>987</v>
      </c>
      <c r="C67" s="327" t="s">
        <v>987</v>
      </c>
      <c r="D67" s="327" t="s">
        <v>3248</v>
      </c>
      <c r="E67" s="271" t="s">
        <v>3266</v>
      </c>
      <c r="F67" s="266">
        <v>45614</v>
      </c>
      <c r="G67" s="267">
        <v>1</v>
      </c>
      <c r="H67" s="83">
        <v>50000</v>
      </c>
      <c r="I67" s="177">
        <f t="shared" si="5"/>
        <v>50000</v>
      </c>
      <c r="J67" s="218" t="str">
        <f t="shared" ref="J67:J98" si="6">VLOOKUP(C67,K:M,3,0)</f>
        <v>ok</v>
      </c>
      <c r="K67" s="317"/>
      <c r="L67" s="317"/>
    </row>
    <row r="68" spans="1:12" s="317" customFormat="1" ht="18.600000000000001" customHeight="1" x14ac:dyDescent="0.3">
      <c r="A68" s="17" t="s">
        <v>1302</v>
      </c>
      <c r="B68" s="267" t="s">
        <v>1280</v>
      </c>
      <c r="C68" s="327" t="s">
        <v>1280</v>
      </c>
      <c r="D68" s="267" t="s">
        <v>3053</v>
      </c>
      <c r="E68" s="271" t="s">
        <v>3267</v>
      </c>
      <c r="F68" s="266">
        <v>45614</v>
      </c>
      <c r="G68" s="267">
        <v>1</v>
      </c>
      <c r="H68" s="83">
        <v>25000</v>
      </c>
      <c r="I68" s="177">
        <f t="shared" si="5"/>
        <v>25000</v>
      </c>
      <c r="J68" s="218" t="str">
        <f t="shared" si="6"/>
        <v>ok</v>
      </c>
    </row>
    <row r="69" spans="1:12" s="317" customFormat="1" ht="18.600000000000001" customHeight="1" x14ac:dyDescent="0.3">
      <c r="A69" s="17" t="s">
        <v>1090</v>
      </c>
      <c r="B69" s="267" t="s">
        <v>3226</v>
      </c>
      <c r="C69" s="327" t="s">
        <v>985</v>
      </c>
      <c r="D69" s="267" t="s">
        <v>3227</v>
      </c>
      <c r="E69" s="271" t="s">
        <v>3265</v>
      </c>
      <c r="F69" s="266">
        <v>45614</v>
      </c>
      <c r="G69" s="267">
        <v>1</v>
      </c>
      <c r="H69" s="83">
        <v>2000</v>
      </c>
      <c r="I69" s="177">
        <f t="shared" ref="I69:I100" si="7">H69*G69</f>
        <v>2000</v>
      </c>
      <c r="J69" s="218" t="str">
        <f t="shared" si="6"/>
        <v>ok</v>
      </c>
    </row>
    <row r="70" spans="1:12" s="317" customFormat="1" ht="18.600000000000001" customHeight="1" x14ac:dyDescent="0.3">
      <c r="A70" s="17" t="s">
        <v>3029</v>
      </c>
      <c r="B70" s="267" t="s">
        <v>1083</v>
      </c>
      <c r="C70" s="267" t="s">
        <v>633</v>
      </c>
      <c r="D70" s="327" t="s">
        <v>3026</v>
      </c>
      <c r="E70" s="327"/>
      <c r="F70" s="266">
        <v>45614</v>
      </c>
      <c r="G70" s="267">
        <v>1</v>
      </c>
      <c r="H70" s="83">
        <v>141.79</v>
      </c>
      <c r="I70" s="177">
        <f t="shared" si="7"/>
        <v>141.79</v>
      </c>
      <c r="J70" s="218" t="str">
        <f t="shared" si="6"/>
        <v>ok</v>
      </c>
    </row>
    <row r="71" spans="1:12" s="317" customFormat="1" ht="18.600000000000001" customHeight="1" x14ac:dyDescent="0.3">
      <c r="A71" s="17" t="s">
        <v>1301</v>
      </c>
      <c r="B71" s="267" t="s">
        <v>3250</v>
      </c>
      <c r="C71" s="267" t="s">
        <v>633</v>
      </c>
      <c r="D71" s="267" t="s">
        <v>3251</v>
      </c>
      <c r="E71" s="271" t="s">
        <v>3264</v>
      </c>
      <c r="F71" s="266">
        <v>45615</v>
      </c>
      <c r="G71" s="267">
        <v>1</v>
      </c>
      <c r="H71" s="83">
        <v>600</v>
      </c>
      <c r="I71" s="177">
        <f t="shared" si="7"/>
        <v>600</v>
      </c>
      <c r="J71" s="218" t="str">
        <f t="shared" si="6"/>
        <v>ok</v>
      </c>
    </row>
    <row r="72" spans="1:12" s="317" customFormat="1" ht="18.600000000000001" customHeight="1" x14ac:dyDescent="0.3">
      <c r="A72" s="17" t="s">
        <v>1091</v>
      </c>
      <c r="B72" s="267" t="s">
        <v>3036</v>
      </c>
      <c r="C72" s="267" t="s">
        <v>918</v>
      </c>
      <c r="D72" s="267" t="s">
        <v>3249</v>
      </c>
      <c r="E72" s="271" t="s">
        <v>3262</v>
      </c>
      <c r="F72" s="266">
        <v>45615</v>
      </c>
      <c r="G72" s="267">
        <v>1</v>
      </c>
      <c r="H72" s="177">
        <v>256.60000000000002</v>
      </c>
      <c r="I72" s="177">
        <f t="shared" si="7"/>
        <v>256.60000000000002</v>
      </c>
      <c r="J72" s="218" t="str">
        <f t="shared" si="6"/>
        <v>ok</v>
      </c>
    </row>
    <row r="73" spans="1:12" s="317" customFormat="1" ht="18.600000000000001" customHeight="1" x14ac:dyDescent="0.3">
      <c r="A73" s="17" t="s">
        <v>1091</v>
      </c>
      <c r="B73" s="267" t="s">
        <v>456</v>
      </c>
      <c r="C73" s="327" t="s">
        <v>456</v>
      </c>
      <c r="D73" s="267" t="s">
        <v>1370</v>
      </c>
      <c r="E73" s="271" t="s">
        <v>3263</v>
      </c>
      <c r="F73" s="266">
        <v>45615</v>
      </c>
      <c r="G73" s="267">
        <v>1</v>
      </c>
      <c r="H73" s="83">
        <v>1500</v>
      </c>
      <c r="I73" s="177">
        <f t="shared" si="7"/>
        <v>1500</v>
      </c>
      <c r="J73" s="218" t="str">
        <f t="shared" si="6"/>
        <v>ok</v>
      </c>
    </row>
    <row r="74" spans="1:12" s="317" customFormat="1" ht="18.600000000000001" customHeight="1" x14ac:dyDescent="0.3">
      <c r="A74" s="428" t="s">
        <v>1090</v>
      </c>
      <c r="B74" s="327" t="s">
        <v>1972</v>
      </c>
      <c r="C74" s="327" t="s">
        <v>1299</v>
      </c>
      <c r="D74" s="327" t="s">
        <v>1343</v>
      </c>
      <c r="E74" s="271">
        <v>3959793669</v>
      </c>
      <c r="F74" s="266">
        <v>45616</v>
      </c>
      <c r="G74" s="267">
        <v>1</v>
      </c>
      <c r="H74" s="83">
        <v>7000</v>
      </c>
      <c r="I74" s="177">
        <f t="shared" si="7"/>
        <v>7000</v>
      </c>
      <c r="J74" s="513" t="str">
        <f t="shared" si="6"/>
        <v>ok</v>
      </c>
    </row>
    <row r="75" spans="1:12" s="317" customFormat="1" ht="18.600000000000001" customHeight="1" x14ac:dyDescent="0.3">
      <c r="A75" s="428" t="s">
        <v>1090</v>
      </c>
      <c r="B75" s="327" t="s">
        <v>1972</v>
      </c>
      <c r="C75" s="327" t="s">
        <v>1299</v>
      </c>
      <c r="D75" s="327" t="s">
        <v>1343</v>
      </c>
      <c r="E75" s="271">
        <v>3959794683</v>
      </c>
      <c r="F75" s="266">
        <v>45616</v>
      </c>
      <c r="G75" s="267">
        <v>1</v>
      </c>
      <c r="H75" s="83">
        <v>7000</v>
      </c>
      <c r="I75" s="177">
        <f t="shared" si="7"/>
        <v>7000</v>
      </c>
      <c r="J75" s="513" t="str">
        <f t="shared" si="6"/>
        <v>ok</v>
      </c>
    </row>
    <row r="76" spans="1:12" s="317" customFormat="1" ht="18.600000000000001" customHeight="1" x14ac:dyDescent="0.3">
      <c r="A76" s="17" t="s">
        <v>1091</v>
      </c>
      <c r="B76" s="267" t="s">
        <v>3036</v>
      </c>
      <c r="C76" s="267" t="s">
        <v>918</v>
      </c>
      <c r="D76" s="327" t="s">
        <v>3252</v>
      </c>
      <c r="E76" s="271" t="s">
        <v>3261</v>
      </c>
      <c r="F76" s="266">
        <v>45616</v>
      </c>
      <c r="G76" s="267">
        <v>1</v>
      </c>
      <c r="H76" s="83">
        <v>1480</v>
      </c>
      <c r="I76" s="177">
        <f t="shared" si="7"/>
        <v>1480</v>
      </c>
      <c r="J76" s="218" t="str">
        <f t="shared" si="6"/>
        <v>ok</v>
      </c>
    </row>
    <row r="77" spans="1:12" s="317" customFormat="1" ht="18.600000000000001" customHeight="1" x14ac:dyDescent="0.3">
      <c r="A77" s="17" t="s">
        <v>1091</v>
      </c>
      <c r="B77" s="267" t="s">
        <v>1037</v>
      </c>
      <c r="C77" s="267" t="s">
        <v>1037</v>
      </c>
      <c r="D77" s="327" t="s">
        <v>1841</v>
      </c>
      <c r="E77" s="271" t="s">
        <v>3260</v>
      </c>
      <c r="F77" s="266">
        <v>45616</v>
      </c>
      <c r="G77" s="267">
        <v>1</v>
      </c>
      <c r="H77" s="83">
        <v>2118</v>
      </c>
      <c r="I77" s="177">
        <f t="shared" si="7"/>
        <v>2118</v>
      </c>
      <c r="J77" s="218" t="str">
        <f t="shared" si="6"/>
        <v>ok</v>
      </c>
    </row>
    <row r="78" spans="1:12" s="317" customFormat="1" ht="18.600000000000001" customHeight="1" x14ac:dyDescent="0.3">
      <c r="A78" s="17" t="s">
        <v>1091</v>
      </c>
      <c r="B78" s="267" t="s">
        <v>3036</v>
      </c>
      <c r="C78" s="267" t="s">
        <v>918</v>
      </c>
      <c r="D78" s="327" t="s">
        <v>3253</v>
      </c>
      <c r="E78" s="271" t="s">
        <v>3259</v>
      </c>
      <c r="F78" s="266">
        <v>45616</v>
      </c>
      <c r="G78" s="267">
        <v>1</v>
      </c>
      <c r="H78" s="83">
        <v>165.6</v>
      </c>
      <c r="I78" s="177">
        <f t="shared" si="7"/>
        <v>165.6</v>
      </c>
      <c r="J78" s="218" t="str">
        <f t="shared" si="6"/>
        <v>ok</v>
      </c>
    </row>
    <row r="79" spans="1:12" s="317" customFormat="1" ht="18.600000000000001" customHeight="1" x14ac:dyDescent="0.3">
      <c r="A79" s="428" t="s">
        <v>1301</v>
      </c>
      <c r="B79" s="267" t="s">
        <v>3250</v>
      </c>
      <c r="C79" s="327" t="s">
        <v>633</v>
      </c>
      <c r="D79" s="267" t="s">
        <v>3254</v>
      </c>
      <c r="E79" s="271" t="s">
        <v>3258</v>
      </c>
      <c r="F79" s="266">
        <v>45616</v>
      </c>
      <c r="G79" s="267">
        <v>1</v>
      </c>
      <c r="H79" s="83">
        <v>600</v>
      </c>
      <c r="I79" s="177">
        <f t="shared" si="7"/>
        <v>600</v>
      </c>
      <c r="J79" s="218" t="str">
        <f t="shared" si="6"/>
        <v>ok</v>
      </c>
    </row>
    <row r="80" spans="1:12" s="317" customFormat="1" ht="18.600000000000001" customHeight="1" x14ac:dyDescent="0.3">
      <c r="A80" s="428" t="s">
        <v>1301</v>
      </c>
      <c r="B80" s="327" t="s">
        <v>3209</v>
      </c>
      <c r="C80" s="327" t="s">
        <v>633</v>
      </c>
      <c r="D80" s="267" t="s">
        <v>3211</v>
      </c>
      <c r="E80" s="271" t="s">
        <v>3257</v>
      </c>
      <c r="F80" s="266">
        <v>45616</v>
      </c>
      <c r="G80" s="267">
        <v>1</v>
      </c>
      <c r="H80" s="83">
        <v>2235</v>
      </c>
      <c r="I80" s="177">
        <f t="shared" si="7"/>
        <v>2235</v>
      </c>
      <c r="J80" s="218" t="str">
        <f t="shared" si="6"/>
        <v>ok</v>
      </c>
    </row>
    <row r="81" spans="1:10" s="317" customFormat="1" ht="18.600000000000001" customHeight="1" x14ac:dyDescent="0.3">
      <c r="A81" s="17" t="s">
        <v>1091</v>
      </c>
      <c r="B81" s="267" t="s">
        <v>3036</v>
      </c>
      <c r="C81" s="267" t="s">
        <v>918</v>
      </c>
      <c r="D81" s="327" t="s">
        <v>3255</v>
      </c>
      <c r="E81" s="271" t="s">
        <v>3256</v>
      </c>
      <c r="F81" s="266">
        <v>45617</v>
      </c>
      <c r="G81" s="267">
        <v>1</v>
      </c>
      <c r="H81" s="83">
        <v>1120</v>
      </c>
      <c r="I81" s="177">
        <f t="shared" si="7"/>
        <v>1120</v>
      </c>
      <c r="J81" s="218" t="str">
        <f t="shared" si="6"/>
        <v>ok</v>
      </c>
    </row>
    <row r="82" spans="1:10" s="317" customFormat="1" ht="18.600000000000001" customHeight="1" x14ac:dyDescent="0.3">
      <c r="A82" s="428" t="s">
        <v>1090</v>
      </c>
      <c r="B82" s="327" t="s">
        <v>1972</v>
      </c>
      <c r="C82" s="327" t="s">
        <v>1299</v>
      </c>
      <c r="D82" s="327" t="s">
        <v>1343</v>
      </c>
      <c r="E82" s="271">
        <v>3962435376</v>
      </c>
      <c r="F82" s="266">
        <v>45617</v>
      </c>
      <c r="G82" s="267">
        <v>1</v>
      </c>
      <c r="H82" s="83">
        <v>1000</v>
      </c>
      <c r="I82" s="177">
        <f t="shared" si="7"/>
        <v>1000</v>
      </c>
      <c r="J82" s="513" t="str">
        <f t="shared" si="6"/>
        <v>ok</v>
      </c>
    </row>
    <row r="83" spans="1:10" s="317" customFormat="1" ht="18.600000000000001" customHeight="1" x14ac:dyDescent="0.3">
      <c r="A83" s="17" t="s">
        <v>1090</v>
      </c>
      <c r="B83" s="267" t="s">
        <v>1987</v>
      </c>
      <c r="C83" s="327" t="s">
        <v>1299</v>
      </c>
      <c r="D83" s="267" t="s">
        <v>3268</v>
      </c>
      <c r="E83" s="271" t="s">
        <v>3273</v>
      </c>
      <c r="F83" s="266">
        <v>45617</v>
      </c>
      <c r="G83" s="267">
        <v>1</v>
      </c>
      <c r="H83" s="83">
        <v>2657.75</v>
      </c>
      <c r="I83" s="177">
        <f t="shared" si="7"/>
        <v>2657.75</v>
      </c>
      <c r="J83" s="218" t="str">
        <f t="shared" si="6"/>
        <v>ok</v>
      </c>
    </row>
    <row r="84" spans="1:10" s="317" customFormat="1" ht="18.600000000000001" customHeight="1" x14ac:dyDescent="0.3">
      <c r="A84" s="428" t="s">
        <v>1090</v>
      </c>
      <c r="B84" s="327" t="s">
        <v>1972</v>
      </c>
      <c r="C84" s="327" t="s">
        <v>1299</v>
      </c>
      <c r="D84" s="327" t="s">
        <v>2548</v>
      </c>
      <c r="E84" s="271">
        <v>3962896583</v>
      </c>
      <c r="F84" s="266">
        <v>45617</v>
      </c>
      <c r="G84" s="267">
        <v>1</v>
      </c>
      <c r="H84" s="83">
        <v>2000</v>
      </c>
      <c r="I84" s="177">
        <f t="shared" si="7"/>
        <v>2000</v>
      </c>
      <c r="J84" s="513" t="str">
        <f t="shared" si="6"/>
        <v>ok</v>
      </c>
    </row>
    <row r="85" spans="1:10" s="317" customFormat="1" x14ac:dyDescent="0.3">
      <c r="A85" s="17" t="s">
        <v>1090</v>
      </c>
      <c r="B85" s="267" t="s">
        <v>2501</v>
      </c>
      <c r="C85" s="267" t="s">
        <v>2501</v>
      </c>
      <c r="D85" s="327" t="s">
        <v>2501</v>
      </c>
      <c r="E85" s="271" t="s">
        <v>3274</v>
      </c>
      <c r="F85" s="266">
        <v>45617</v>
      </c>
      <c r="G85" s="267">
        <v>1</v>
      </c>
      <c r="H85" s="83">
        <v>1000</v>
      </c>
      <c r="I85" s="177">
        <f t="shared" si="7"/>
        <v>1000</v>
      </c>
      <c r="J85" s="218" t="e">
        <f t="shared" si="6"/>
        <v>#N/A</v>
      </c>
    </row>
    <row r="86" spans="1:10" s="317" customFormat="1" ht="18.600000000000001" customHeight="1" x14ac:dyDescent="0.3">
      <c r="A86" s="17" t="s">
        <v>3029</v>
      </c>
      <c r="B86" s="267" t="s">
        <v>3367</v>
      </c>
      <c r="C86" s="267" t="s">
        <v>633</v>
      </c>
      <c r="D86" s="327" t="s">
        <v>3027</v>
      </c>
      <c r="E86" s="327"/>
      <c r="F86" s="266">
        <v>45617</v>
      </c>
      <c r="G86" s="267">
        <v>1</v>
      </c>
      <c r="H86" s="83">
        <v>63.65</v>
      </c>
      <c r="I86" s="177">
        <f t="shared" si="7"/>
        <v>63.65</v>
      </c>
      <c r="J86" s="218" t="str">
        <f t="shared" si="6"/>
        <v>ok</v>
      </c>
    </row>
    <row r="87" spans="1:10" s="317" customFormat="1" ht="18.600000000000001" customHeight="1" x14ac:dyDescent="0.3">
      <c r="A87" s="17" t="s">
        <v>1484</v>
      </c>
      <c r="B87" s="267" t="s">
        <v>1894</v>
      </c>
      <c r="C87" s="267" t="s">
        <v>1037</v>
      </c>
      <c r="D87" s="267" t="s">
        <v>2493</v>
      </c>
      <c r="E87" s="271" t="s">
        <v>3271</v>
      </c>
      <c r="F87" s="266">
        <v>45618</v>
      </c>
      <c r="G87" s="267">
        <v>3000</v>
      </c>
      <c r="H87" s="83">
        <v>1.5</v>
      </c>
      <c r="I87" s="177">
        <f t="shared" si="7"/>
        <v>4500</v>
      </c>
      <c r="J87" s="218" t="str">
        <f t="shared" si="6"/>
        <v>ok</v>
      </c>
    </row>
    <row r="88" spans="1:10" s="317" customFormat="1" ht="18.600000000000001" customHeight="1" x14ac:dyDescent="0.3">
      <c r="A88" s="428" t="s">
        <v>1090</v>
      </c>
      <c r="B88" s="327" t="s">
        <v>1972</v>
      </c>
      <c r="C88" s="327" t="s">
        <v>1299</v>
      </c>
      <c r="D88" s="327" t="s">
        <v>2492</v>
      </c>
      <c r="E88" s="271">
        <v>3965611554</v>
      </c>
      <c r="F88" s="266">
        <v>45618</v>
      </c>
      <c r="G88" s="267">
        <v>1</v>
      </c>
      <c r="H88" s="83">
        <v>3000</v>
      </c>
      <c r="I88" s="177">
        <f t="shared" si="7"/>
        <v>3000</v>
      </c>
      <c r="J88" s="513" t="str">
        <f t="shared" si="6"/>
        <v>ok</v>
      </c>
    </row>
    <row r="89" spans="1:10" s="317" customFormat="1" ht="18.600000000000001" customHeight="1" x14ac:dyDescent="0.3">
      <c r="A89" s="428" t="s">
        <v>1090</v>
      </c>
      <c r="B89" s="327" t="s">
        <v>1987</v>
      </c>
      <c r="C89" s="327" t="s">
        <v>1299</v>
      </c>
      <c r="D89" s="327" t="s">
        <v>2003</v>
      </c>
      <c r="E89" s="271" t="s">
        <v>3269</v>
      </c>
      <c r="F89" s="266">
        <v>45618</v>
      </c>
      <c r="G89" s="267">
        <v>1</v>
      </c>
      <c r="H89" s="83">
        <v>2000</v>
      </c>
      <c r="I89" s="177">
        <f t="shared" si="7"/>
        <v>2000</v>
      </c>
      <c r="J89" s="218" t="str">
        <f t="shared" si="6"/>
        <v>ok</v>
      </c>
    </row>
    <row r="90" spans="1:10" s="317" customFormat="1" ht="18.600000000000001" customHeight="1" x14ac:dyDescent="0.3">
      <c r="A90" s="428" t="s">
        <v>1301</v>
      </c>
      <c r="B90" s="327" t="s">
        <v>3209</v>
      </c>
      <c r="C90" s="327" t="s">
        <v>633</v>
      </c>
      <c r="D90" s="267" t="s">
        <v>3272</v>
      </c>
      <c r="E90" s="271" t="s">
        <v>3270</v>
      </c>
      <c r="F90" s="266">
        <v>45618</v>
      </c>
      <c r="G90" s="267">
        <v>1</v>
      </c>
      <c r="H90" s="83">
        <v>598</v>
      </c>
      <c r="I90" s="177">
        <f t="shared" si="7"/>
        <v>598</v>
      </c>
      <c r="J90" s="218" t="str">
        <f t="shared" si="6"/>
        <v>ok</v>
      </c>
    </row>
    <row r="91" spans="1:10" s="317" customFormat="1" ht="18.600000000000001" customHeight="1" x14ac:dyDescent="0.3">
      <c r="A91" s="428" t="s">
        <v>1090</v>
      </c>
      <c r="B91" s="327" t="s">
        <v>1972</v>
      </c>
      <c r="C91" s="327" t="s">
        <v>1299</v>
      </c>
      <c r="D91" s="327" t="s">
        <v>1343</v>
      </c>
      <c r="E91" s="271">
        <v>3971730316</v>
      </c>
      <c r="F91" s="266">
        <v>45621</v>
      </c>
      <c r="G91" s="267">
        <v>1</v>
      </c>
      <c r="H91" s="83">
        <v>7000</v>
      </c>
      <c r="I91" s="177">
        <f t="shared" si="7"/>
        <v>7000</v>
      </c>
      <c r="J91" s="513" t="str">
        <f t="shared" si="6"/>
        <v>ok</v>
      </c>
    </row>
    <row r="92" spans="1:10" s="317" customFormat="1" ht="18.600000000000001" customHeight="1" x14ac:dyDescent="0.3">
      <c r="A92" s="428" t="s">
        <v>1090</v>
      </c>
      <c r="B92" s="327" t="s">
        <v>1972</v>
      </c>
      <c r="C92" s="327" t="s">
        <v>1299</v>
      </c>
      <c r="D92" s="327" t="s">
        <v>1343</v>
      </c>
      <c r="E92" s="271">
        <v>3971807164</v>
      </c>
      <c r="F92" s="266">
        <v>45621</v>
      </c>
      <c r="G92" s="267">
        <v>1</v>
      </c>
      <c r="H92" s="83">
        <v>7000</v>
      </c>
      <c r="I92" s="177">
        <f t="shared" si="7"/>
        <v>7000</v>
      </c>
      <c r="J92" s="513" t="str">
        <f t="shared" si="6"/>
        <v>ok</v>
      </c>
    </row>
    <row r="93" spans="1:10" s="317" customFormat="1" ht="18.600000000000001" customHeight="1" x14ac:dyDescent="0.3">
      <c r="A93" s="428" t="s">
        <v>1090</v>
      </c>
      <c r="B93" s="327" t="s">
        <v>1972</v>
      </c>
      <c r="C93" s="327" t="s">
        <v>1299</v>
      </c>
      <c r="D93" s="327" t="s">
        <v>1343</v>
      </c>
      <c r="E93" s="271">
        <v>3971815957</v>
      </c>
      <c r="F93" s="266">
        <v>45621</v>
      </c>
      <c r="G93" s="267">
        <v>1</v>
      </c>
      <c r="H93" s="83">
        <v>1000</v>
      </c>
      <c r="I93" s="177">
        <f t="shared" si="7"/>
        <v>1000</v>
      </c>
      <c r="J93" s="513" t="str">
        <f t="shared" si="6"/>
        <v>ok</v>
      </c>
    </row>
    <row r="94" spans="1:10" s="317" customFormat="1" ht="18.600000000000001" customHeight="1" x14ac:dyDescent="0.3">
      <c r="A94" s="428" t="s">
        <v>1090</v>
      </c>
      <c r="B94" s="327" t="s">
        <v>1972</v>
      </c>
      <c r="C94" s="327" t="s">
        <v>1299</v>
      </c>
      <c r="D94" s="327" t="s">
        <v>3275</v>
      </c>
      <c r="E94" s="271" t="s">
        <v>3276</v>
      </c>
      <c r="F94" s="266">
        <v>45621</v>
      </c>
      <c r="G94" s="267">
        <v>1</v>
      </c>
      <c r="H94" s="83">
        <v>832.5</v>
      </c>
      <c r="I94" s="177">
        <f t="shared" si="7"/>
        <v>832.5</v>
      </c>
      <c r="J94" s="513" t="str">
        <f t="shared" si="6"/>
        <v>ok</v>
      </c>
    </row>
    <row r="95" spans="1:10" s="317" customFormat="1" ht="18.600000000000001" customHeight="1" x14ac:dyDescent="0.3">
      <c r="A95" s="428" t="s">
        <v>1090</v>
      </c>
      <c r="B95" s="327" t="s">
        <v>1972</v>
      </c>
      <c r="C95" s="327" t="s">
        <v>1299</v>
      </c>
      <c r="D95" s="327" t="s">
        <v>2492</v>
      </c>
      <c r="E95" s="271">
        <v>3971838202</v>
      </c>
      <c r="F95" s="266">
        <v>45621</v>
      </c>
      <c r="G95" s="267">
        <v>1</v>
      </c>
      <c r="H95" s="83">
        <v>3000</v>
      </c>
      <c r="I95" s="177">
        <f t="shared" si="7"/>
        <v>3000</v>
      </c>
      <c r="J95" s="513" t="str">
        <f t="shared" si="6"/>
        <v>ok</v>
      </c>
    </row>
    <row r="96" spans="1:10" s="317" customFormat="1" ht="18.600000000000001" customHeight="1" x14ac:dyDescent="0.3">
      <c r="A96" s="17" t="s">
        <v>1091</v>
      </c>
      <c r="B96" s="267" t="s">
        <v>3036</v>
      </c>
      <c r="C96" s="267" t="s">
        <v>918</v>
      </c>
      <c r="D96" s="327" t="s">
        <v>3277</v>
      </c>
      <c r="E96" s="271" t="s">
        <v>3280</v>
      </c>
      <c r="F96" s="266">
        <v>45621</v>
      </c>
      <c r="G96" s="267">
        <v>1</v>
      </c>
      <c r="H96" s="83">
        <v>848.8</v>
      </c>
      <c r="I96" s="177">
        <f t="shared" si="7"/>
        <v>848.8</v>
      </c>
      <c r="J96" s="218" t="str">
        <f t="shared" si="6"/>
        <v>ok</v>
      </c>
    </row>
    <row r="97" spans="1:12" s="317" customFormat="1" ht="18.600000000000001" customHeight="1" x14ac:dyDescent="0.3">
      <c r="A97" s="17" t="s">
        <v>1091</v>
      </c>
      <c r="B97" s="267" t="s">
        <v>670</v>
      </c>
      <c r="C97" s="267" t="s">
        <v>633</v>
      </c>
      <c r="D97" s="267" t="s">
        <v>3278</v>
      </c>
      <c r="E97" s="271" t="s">
        <v>3279</v>
      </c>
      <c r="F97" s="266">
        <v>45621</v>
      </c>
      <c r="G97" s="267">
        <v>1</v>
      </c>
      <c r="H97" s="83">
        <v>50</v>
      </c>
      <c r="I97" s="177">
        <f t="shared" si="7"/>
        <v>50</v>
      </c>
      <c r="J97" s="218" t="str">
        <f t="shared" si="6"/>
        <v>ok</v>
      </c>
    </row>
    <row r="98" spans="1:12" s="317" customFormat="1" ht="18.600000000000001" customHeight="1" x14ac:dyDescent="0.3">
      <c r="A98" s="17" t="s">
        <v>1302</v>
      </c>
      <c r="B98" s="267" t="s">
        <v>1280</v>
      </c>
      <c r="C98" s="267" t="s">
        <v>1280</v>
      </c>
      <c r="D98" s="267" t="s">
        <v>3053</v>
      </c>
      <c r="E98" s="271" t="s">
        <v>3283</v>
      </c>
      <c r="F98" s="266">
        <v>45621</v>
      </c>
      <c r="G98" s="267">
        <v>1</v>
      </c>
      <c r="H98" s="83">
        <v>25000</v>
      </c>
      <c r="I98" s="177">
        <f t="shared" si="7"/>
        <v>25000</v>
      </c>
      <c r="J98" s="218" t="str">
        <f t="shared" si="6"/>
        <v>ok</v>
      </c>
      <c r="K98" s="5"/>
      <c r="L98"/>
    </row>
    <row r="99" spans="1:12" s="317" customFormat="1" ht="18.600000000000001" customHeight="1" x14ac:dyDescent="0.3">
      <c r="A99" s="428" t="s">
        <v>1301</v>
      </c>
      <c r="B99" s="327" t="s">
        <v>3209</v>
      </c>
      <c r="C99" s="327" t="s">
        <v>633</v>
      </c>
      <c r="D99" s="327" t="s">
        <v>3281</v>
      </c>
      <c r="E99" s="271" t="s">
        <v>3282</v>
      </c>
      <c r="F99" s="266">
        <v>45622</v>
      </c>
      <c r="G99" s="267">
        <v>1</v>
      </c>
      <c r="H99" s="83">
        <v>719.4</v>
      </c>
      <c r="I99" s="177">
        <f t="shared" si="7"/>
        <v>719.4</v>
      </c>
      <c r="J99" s="218" t="str">
        <f t="shared" ref="J99:J130" si="8">VLOOKUP(C99,K:M,3,0)</f>
        <v>ok</v>
      </c>
      <c r="K99" s="2"/>
      <c r="L99"/>
    </row>
    <row r="100" spans="1:12" s="317" customFormat="1" ht="18.600000000000001" customHeight="1" x14ac:dyDescent="0.3">
      <c r="A100" s="17" t="s">
        <v>1090</v>
      </c>
      <c r="B100" s="327" t="s">
        <v>2992</v>
      </c>
      <c r="C100" s="327" t="s">
        <v>1037</v>
      </c>
      <c r="D100" s="327" t="s">
        <v>3295</v>
      </c>
      <c r="E100" s="271" t="s">
        <v>3284</v>
      </c>
      <c r="F100" s="266">
        <v>45622</v>
      </c>
      <c r="G100" s="267">
        <v>1</v>
      </c>
      <c r="H100" s="83">
        <v>2550</v>
      </c>
      <c r="I100" s="177">
        <f t="shared" si="7"/>
        <v>2550</v>
      </c>
      <c r="J100" s="218" t="str">
        <f t="shared" si="8"/>
        <v>ok</v>
      </c>
      <c r="K100" s="2"/>
      <c r="L100"/>
    </row>
    <row r="101" spans="1:12" s="317" customFormat="1" ht="18.600000000000001" customHeight="1" x14ac:dyDescent="0.3">
      <c r="A101" s="17" t="s">
        <v>1091</v>
      </c>
      <c r="B101" s="267" t="s">
        <v>3285</v>
      </c>
      <c r="C101" s="267" t="s">
        <v>633</v>
      </c>
      <c r="D101" s="267" t="s">
        <v>3286</v>
      </c>
      <c r="E101" s="271" t="s">
        <v>3287</v>
      </c>
      <c r="F101" s="266">
        <v>45622</v>
      </c>
      <c r="G101" s="267">
        <v>1</v>
      </c>
      <c r="H101" s="83">
        <v>8960</v>
      </c>
      <c r="I101" s="177">
        <f t="shared" ref="I101:I132" si="9">H101*G101</f>
        <v>8960</v>
      </c>
      <c r="J101" s="218" t="str">
        <f t="shared" si="8"/>
        <v>ok</v>
      </c>
      <c r="K101"/>
      <c r="L101"/>
    </row>
    <row r="102" spans="1:12" x14ac:dyDescent="0.3">
      <c r="A102" s="17" t="s">
        <v>1091</v>
      </c>
      <c r="B102" s="267" t="s">
        <v>3285</v>
      </c>
      <c r="C102" s="267" t="s">
        <v>633</v>
      </c>
      <c r="D102" s="267" t="s">
        <v>3286</v>
      </c>
      <c r="E102" s="271" t="s">
        <v>3288</v>
      </c>
      <c r="F102" s="266">
        <v>45622</v>
      </c>
      <c r="G102" s="267">
        <v>1</v>
      </c>
      <c r="H102" s="83">
        <v>3360</v>
      </c>
      <c r="I102" s="177">
        <f t="shared" si="9"/>
        <v>3360</v>
      </c>
      <c r="J102" s="218" t="str">
        <f t="shared" si="8"/>
        <v>ok</v>
      </c>
      <c r="K102" s="2"/>
    </row>
    <row r="103" spans="1:12" x14ac:dyDescent="0.3">
      <c r="A103" s="428" t="s">
        <v>1301</v>
      </c>
      <c r="B103" s="327" t="s">
        <v>3209</v>
      </c>
      <c r="C103" s="327" t="s">
        <v>633</v>
      </c>
      <c r="D103" s="267" t="s">
        <v>3289</v>
      </c>
      <c r="E103" s="271" t="s">
        <v>3290</v>
      </c>
      <c r="F103" s="266">
        <v>45622</v>
      </c>
      <c r="G103" s="267">
        <v>1</v>
      </c>
      <c r="H103" s="83">
        <v>150</v>
      </c>
      <c r="I103" s="177">
        <f t="shared" si="9"/>
        <v>150</v>
      </c>
      <c r="J103" s="218" t="str">
        <f t="shared" si="8"/>
        <v>ok</v>
      </c>
      <c r="K103" s="69"/>
      <c r="L103" s="69"/>
    </row>
    <row r="104" spans="1:12" x14ac:dyDescent="0.3">
      <c r="A104" s="17" t="s">
        <v>1090</v>
      </c>
      <c r="B104" s="267" t="s">
        <v>1972</v>
      </c>
      <c r="C104" s="267" t="s">
        <v>1496</v>
      </c>
      <c r="D104" s="267" t="s">
        <v>3292</v>
      </c>
      <c r="E104" s="271" t="s">
        <v>3293</v>
      </c>
      <c r="F104" s="266">
        <v>45622</v>
      </c>
      <c r="G104" s="267">
        <v>1</v>
      </c>
      <c r="H104" s="83">
        <v>25000</v>
      </c>
      <c r="I104" s="177">
        <f t="shared" si="9"/>
        <v>25000</v>
      </c>
      <c r="J104" s="218" t="str">
        <f t="shared" si="8"/>
        <v>ok</v>
      </c>
      <c r="K104" s="69"/>
      <c r="L104" s="69"/>
    </row>
    <row r="105" spans="1:12" x14ac:dyDescent="0.3">
      <c r="A105" s="17" t="s">
        <v>1090</v>
      </c>
      <c r="B105" s="267" t="s">
        <v>3226</v>
      </c>
      <c r="C105" s="267" t="s">
        <v>985</v>
      </c>
      <c r="D105" s="267" t="s">
        <v>3226</v>
      </c>
      <c r="E105" s="271" t="s">
        <v>3294</v>
      </c>
      <c r="F105" s="266">
        <v>45622</v>
      </c>
      <c r="G105" s="267">
        <v>1</v>
      </c>
      <c r="H105" s="83">
        <v>43000</v>
      </c>
      <c r="I105" s="177">
        <f t="shared" si="9"/>
        <v>43000</v>
      </c>
      <c r="J105" s="218" t="str">
        <f t="shared" si="8"/>
        <v>ok</v>
      </c>
    </row>
    <row r="106" spans="1:12" x14ac:dyDescent="0.3">
      <c r="A106" s="17" t="s">
        <v>3029</v>
      </c>
      <c r="B106" s="267" t="s">
        <v>3369</v>
      </c>
      <c r="C106" s="267" t="s">
        <v>633</v>
      </c>
      <c r="D106" s="327" t="s">
        <v>3366</v>
      </c>
      <c r="E106" s="327"/>
      <c r="F106" s="266">
        <v>45622</v>
      </c>
      <c r="G106" s="267">
        <v>1</v>
      </c>
      <c r="H106" s="83">
        <v>40.629999999999995</v>
      </c>
      <c r="I106" s="177">
        <f t="shared" si="9"/>
        <v>40.629999999999995</v>
      </c>
      <c r="J106" s="218" t="str">
        <f t="shared" si="8"/>
        <v>ok</v>
      </c>
    </row>
    <row r="107" spans="1:12" s="69" customFormat="1" x14ac:dyDescent="0.3">
      <c r="A107" s="428" t="s">
        <v>1090</v>
      </c>
      <c r="B107" s="327" t="s">
        <v>1972</v>
      </c>
      <c r="C107" s="327" t="s">
        <v>1299</v>
      </c>
      <c r="D107" s="327" t="s">
        <v>1343</v>
      </c>
      <c r="E107" s="271" t="s">
        <v>3291</v>
      </c>
      <c r="F107" s="266">
        <v>45623</v>
      </c>
      <c r="G107" s="267">
        <v>1</v>
      </c>
      <c r="H107" s="395">
        <v>4000</v>
      </c>
      <c r="I107" s="177">
        <f t="shared" si="9"/>
        <v>4000</v>
      </c>
      <c r="J107" s="513">
        <v>2349</v>
      </c>
      <c r="K107"/>
      <c r="L107"/>
    </row>
    <row r="108" spans="1:12" s="69" customFormat="1" x14ac:dyDescent="0.3">
      <c r="A108" s="428" t="s">
        <v>1090</v>
      </c>
      <c r="B108" s="327" t="s">
        <v>1972</v>
      </c>
      <c r="C108" s="327" t="s">
        <v>1299</v>
      </c>
      <c r="D108" s="327" t="s">
        <v>1343</v>
      </c>
      <c r="E108" s="271">
        <v>3978124363</v>
      </c>
      <c r="F108" s="266">
        <v>45623</v>
      </c>
      <c r="G108" s="267">
        <v>1</v>
      </c>
      <c r="H108" s="83">
        <v>5000</v>
      </c>
      <c r="I108" s="177">
        <f t="shared" si="9"/>
        <v>5000</v>
      </c>
      <c r="J108" s="513" t="str">
        <f t="shared" si="8"/>
        <v>ok</v>
      </c>
      <c r="K108"/>
      <c r="L108"/>
    </row>
    <row r="109" spans="1:12" x14ac:dyDescent="0.3">
      <c r="A109" s="428" t="s">
        <v>1090</v>
      </c>
      <c r="B109" s="327" t="s">
        <v>1972</v>
      </c>
      <c r="C109" s="327" t="s">
        <v>1299</v>
      </c>
      <c r="D109" s="327" t="s">
        <v>1343</v>
      </c>
      <c r="E109" s="271">
        <v>3978123621</v>
      </c>
      <c r="F109" s="266">
        <v>45623</v>
      </c>
      <c r="G109" s="267">
        <v>1</v>
      </c>
      <c r="H109" s="83">
        <v>5000</v>
      </c>
      <c r="I109" s="177">
        <f t="shared" si="9"/>
        <v>5000</v>
      </c>
      <c r="J109" s="513" t="str">
        <f t="shared" si="8"/>
        <v>ok</v>
      </c>
    </row>
    <row r="110" spans="1:12" x14ac:dyDescent="0.3">
      <c r="A110" s="428" t="s">
        <v>1301</v>
      </c>
      <c r="B110" s="327" t="s">
        <v>3209</v>
      </c>
      <c r="C110" s="327" t="s">
        <v>633</v>
      </c>
      <c r="D110" s="267" t="s">
        <v>3296</v>
      </c>
      <c r="E110" s="271" t="s">
        <v>3378</v>
      </c>
      <c r="F110" s="266">
        <v>45623</v>
      </c>
      <c r="G110" s="267">
        <v>7</v>
      </c>
      <c r="H110" s="83">
        <v>15.9</v>
      </c>
      <c r="I110" s="177">
        <f t="shared" si="9"/>
        <v>111.3</v>
      </c>
      <c r="J110" s="218" t="str">
        <f t="shared" si="8"/>
        <v>ok</v>
      </c>
    </row>
    <row r="111" spans="1:12" x14ac:dyDescent="0.3">
      <c r="A111" s="17" t="s">
        <v>1484</v>
      </c>
      <c r="B111" s="267" t="s">
        <v>3297</v>
      </c>
      <c r="C111" s="267" t="s">
        <v>1037</v>
      </c>
      <c r="D111" s="267" t="s">
        <v>3298</v>
      </c>
      <c r="E111" s="271" t="s">
        <v>3300</v>
      </c>
      <c r="F111" s="266">
        <v>45623</v>
      </c>
      <c r="G111" s="267">
        <v>1</v>
      </c>
      <c r="H111" s="83">
        <v>493</v>
      </c>
      <c r="I111" s="177">
        <f t="shared" si="9"/>
        <v>493</v>
      </c>
      <c r="J111" s="218" t="str">
        <f t="shared" si="8"/>
        <v>ok</v>
      </c>
    </row>
    <row r="112" spans="1:12" x14ac:dyDescent="0.3">
      <c r="A112" s="17" t="s">
        <v>1091</v>
      </c>
      <c r="B112" s="267" t="s">
        <v>3297</v>
      </c>
      <c r="C112" s="267" t="s">
        <v>1037</v>
      </c>
      <c r="D112" s="267" t="s">
        <v>3299</v>
      </c>
      <c r="E112" s="271" t="s">
        <v>3302</v>
      </c>
      <c r="F112" s="266">
        <v>45623</v>
      </c>
      <c r="G112" s="267">
        <v>1</v>
      </c>
      <c r="H112" s="83">
        <v>240</v>
      </c>
      <c r="I112" s="177">
        <f t="shared" si="9"/>
        <v>240</v>
      </c>
      <c r="J112" s="218" t="str">
        <f t="shared" si="8"/>
        <v>ok</v>
      </c>
    </row>
    <row r="113" spans="1:10" x14ac:dyDescent="0.3">
      <c r="A113" s="17" t="s">
        <v>1090</v>
      </c>
      <c r="B113" s="267" t="s">
        <v>1682</v>
      </c>
      <c r="C113" s="267" t="s">
        <v>650</v>
      </c>
      <c r="D113" s="267" t="s">
        <v>2987</v>
      </c>
      <c r="E113" s="271">
        <v>3978397256</v>
      </c>
      <c r="F113" s="266">
        <v>45623</v>
      </c>
      <c r="G113" s="267">
        <v>1</v>
      </c>
      <c r="H113" s="83">
        <v>323.51</v>
      </c>
      <c r="I113" s="177">
        <f t="shared" si="9"/>
        <v>323.51</v>
      </c>
      <c r="J113" s="218" t="str">
        <f t="shared" si="8"/>
        <v>ok</v>
      </c>
    </row>
    <row r="114" spans="1:10" x14ac:dyDescent="0.3">
      <c r="A114" s="17" t="s">
        <v>1090</v>
      </c>
      <c r="B114" s="267" t="s">
        <v>1682</v>
      </c>
      <c r="C114" s="267" t="s">
        <v>654</v>
      </c>
      <c r="D114" s="267" t="s">
        <v>2988</v>
      </c>
      <c r="E114" s="271">
        <v>3978400830</v>
      </c>
      <c r="F114" s="266">
        <v>45623</v>
      </c>
      <c r="G114" s="267">
        <v>1</v>
      </c>
      <c r="H114" s="83">
        <v>2349.7199999999998</v>
      </c>
      <c r="I114" s="177">
        <f t="shared" si="9"/>
        <v>2349.7199999999998</v>
      </c>
      <c r="J114" s="218" t="str">
        <f t="shared" si="8"/>
        <v>ok</v>
      </c>
    </row>
    <row r="115" spans="1:10" x14ac:dyDescent="0.3">
      <c r="A115" s="17" t="s">
        <v>1090</v>
      </c>
      <c r="B115" s="267" t="s">
        <v>2480</v>
      </c>
      <c r="C115" s="267" t="s">
        <v>633</v>
      </c>
      <c r="D115" s="267" t="s">
        <v>3303</v>
      </c>
      <c r="E115" s="271" t="s">
        <v>3301</v>
      </c>
      <c r="F115" s="266">
        <v>45623</v>
      </c>
      <c r="G115" s="267">
        <v>1</v>
      </c>
      <c r="H115" s="83">
        <v>2500</v>
      </c>
      <c r="I115" s="177">
        <f t="shared" si="9"/>
        <v>2500</v>
      </c>
      <c r="J115" s="218" t="str">
        <f t="shared" si="8"/>
        <v>ok</v>
      </c>
    </row>
    <row r="116" spans="1:10" x14ac:dyDescent="0.3">
      <c r="A116" s="428" t="s">
        <v>1301</v>
      </c>
      <c r="B116" s="327" t="s">
        <v>1654</v>
      </c>
      <c r="C116" s="327" t="s">
        <v>1037</v>
      </c>
      <c r="D116" s="327" t="s">
        <v>3304</v>
      </c>
      <c r="E116" s="271" t="s">
        <v>3308</v>
      </c>
      <c r="F116" s="266">
        <v>45624</v>
      </c>
      <c r="G116" s="267">
        <v>1</v>
      </c>
      <c r="H116" s="83">
        <v>1800</v>
      </c>
      <c r="I116" s="177">
        <f t="shared" si="9"/>
        <v>1800</v>
      </c>
      <c r="J116" s="218" t="str">
        <f t="shared" si="8"/>
        <v>ok</v>
      </c>
    </row>
    <row r="117" spans="1:10" x14ac:dyDescent="0.3">
      <c r="A117" s="17" t="s">
        <v>1301</v>
      </c>
      <c r="B117" s="267" t="s">
        <v>3305</v>
      </c>
      <c r="C117" s="267" t="s">
        <v>1037</v>
      </c>
      <c r="D117" s="267" t="s">
        <v>3306</v>
      </c>
      <c r="E117" s="271" t="s">
        <v>3307</v>
      </c>
      <c r="F117" s="266">
        <v>45624</v>
      </c>
      <c r="G117" s="267">
        <v>1</v>
      </c>
      <c r="H117" s="83">
        <v>765</v>
      </c>
      <c r="I117" s="177">
        <f t="shared" si="9"/>
        <v>765</v>
      </c>
      <c r="J117" s="218" t="str">
        <f t="shared" si="8"/>
        <v>ok</v>
      </c>
    </row>
    <row r="118" spans="1:10" x14ac:dyDescent="0.3">
      <c r="A118" s="17" t="s">
        <v>1091</v>
      </c>
      <c r="B118" s="267" t="s">
        <v>3309</v>
      </c>
      <c r="C118" s="267" t="s">
        <v>1037</v>
      </c>
      <c r="D118" s="267" t="s">
        <v>3310</v>
      </c>
      <c r="E118" s="271" t="s">
        <v>3311</v>
      </c>
      <c r="F118" s="266">
        <v>45624</v>
      </c>
      <c r="G118" s="267">
        <v>1</v>
      </c>
      <c r="H118" s="83">
        <v>2400</v>
      </c>
      <c r="I118" s="177">
        <f t="shared" si="9"/>
        <v>2400</v>
      </c>
      <c r="J118" s="218" t="str">
        <f t="shared" si="8"/>
        <v>ok</v>
      </c>
    </row>
    <row r="119" spans="1:10" x14ac:dyDescent="0.3">
      <c r="A119" s="17" t="s">
        <v>1090</v>
      </c>
      <c r="B119" s="267" t="s">
        <v>1021</v>
      </c>
      <c r="C119" s="267" t="s">
        <v>918</v>
      </c>
      <c r="D119" s="267" t="s">
        <v>2173</v>
      </c>
      <c r="E119" s="429" t="s">
        <v>3339</v>
      </c>
      <c r="F119" s="266">
        <v>45624</v>
      </c>
      <c r="G119" s="267">
        <v>1</v>
      </c>
      <c r="H119" s="83">
        <v>2080</v>
      </c>
      <c r="I119" s="177">
        <f t="shared" si="9"/>
        <v>2080</v>
      </c>
      <c r="J119" s="218" t="str">
        <f t="shared" si="8"/>
        <v>ok</v>
      </c>
    </row>
    <row r="120" spans="1:10" x14ac:dyDescent="0.3">
      <c r="A120" s="17" t="s">
        <v>1092</v>
      </c>
      <c r="B120" s="267" t="s">
        <v>3312</v>
      </c>
      <c r="C120" s="267" t="s">
        <v>989</v>
      </c>
      <c r="D120" s="267" t="s">
        <v>3320</v>
      </c>
      <c r="E120" s="271" t="s">
        <v>3325</v>
      </c>
      <c r="F120" s="266">
        <v>45625</v>
      </c>
      <c r="G120" s="267">
        <v>1</v>
      </c>
      <c r="H120" s="83">
        <v>128260.85666666663</v>
      </c>
      <c r="I120" s="177">
        <f t="shared" si="9"/>
        <v>128260.85666666663</v>
      </c>
      <c r="J120" s="218" t="str">
        <f t="shared" si="8"/>
        <v>ok</v>
      </c>
    </row>
    <row r="121" spans="1:10" x14ac:dyDescent="0.3">
      <c r="A121" s="17" t="s">
        <v>1092</v>
      </c>
      <c r="B121" s="327" t="s">
        <v>1085</v>
      </c>
      <c r="C121" s="327" t="s">
        <v>37</v>
      </c>
      <c r="D121" s="327" t="s">
        <v>1567</v>
      </c>
      <c r="E121" s="316" t="s">
        <v>3326</v>
      </c>
      <c r="F121" s="266">
        <v>45625</v>
      </c>
      <c r="G121" s="267">
        <v>1</v>
      </c>
      <c r="H121" s="83">
        <v>9.6</v>
      </c>
      <c r="I121" s="177">
        <f t="shared" si="9"/>
        <v>9.6</v>
      </c>
      <c r="J121" s="218" t="str">
        <f t="shared" si="8"/>
        <v>ok</v>
      </c>
    </row>
    <row r="122" spans="1:10" x14ac:dyDescent="0.3">
      <c r="A122" s="17" t="s">
        <v>1092</v>
      </c>
      <c r="B122" s="267" t="s">
        <v>1255</v>
      </c>
      <c r="C122" s="327" t="s">
        <v>633</v>
      </c>
      <c r="D122" s="327" t="s">
        <v>1913</v>
      </c>
      <c r="E122" s="316" t="s">
        <v>3326</v>
      </c>
      <c r="F122" s="266">
        <v>45625</v>
      </c>
      <c r="G122" s="267">
        <v>1</v>
      </c>
      <c r="H122" s="83">
        <v>64</v>
      </c>
      <c r="I122" s="177">
        <f t="shared" si="9"/>
        <v>64</v>
      </c>
      <c r="J122" s="218" t="str">
        <f t="shared" si="8"/>
        <v>ok</v>
      </c>
    </row>
    <row r="123" spans="1:10" x14ac:dyDescent="0.3">
      <c r="A123" s="17" t="s">
        <v>1092</v>
      </c>
      <c r="B123" s="267" t="s">
        <v>1253</v>
      </c>
      <c r="C123" s="267" t="s">
        <v>3030</v>
      </c>
      <c r="D123" s="327" t="s">
        <v>1914</v>
      </c>
      <c r="E123" s="316" t="s">
        <v>3326</v>
      </c>
      <c r="F123" s="266">
        <v>45625</v>
      </c>
      <c r="G123" s="267">
        <v>1</v>
      </c>
      <c r="H123" s="83">
        <v>300</v>
      </c>
      <c r="I123" s="177">
        <f t="shared" si="9"/>
        <v>300</v>
      </c>
      <c r="J123" s="218" t="str">
        <f t="shared" si="8"/>
        <v>ok</v>
      </c>
    </row>
    <row r="124" spans="1:10" x14ac:dyDescent="0.3">
      <c r="A124" s="17" t="s">
        <v>1092</v>
      </c>
      <c r="B124" s="327" t="s">
        <v>1085</v>
      </c>
      <c r="C124" s="267" t="s">
        <v>633</v>
      </c>
      <c r="D124" s="267" t="s">
        <v>1915</v>
      </c>
      <c r="E124" s="316" t="s">
        <v>3326</v>
      </c>
      <c r="F124" s="266">
        <v>45625</v>
      </c>
      <c r="G124" s="267">
        <v>1</v>
      </c>
      <c r="H124" s="83">
        <v>2372.9699999999998</v>
      </c>
      <c r="I124" s="177">
        <f t="shared" si="9"/>
        <v>2372.9699999999998</v>
      </c>
      <c r="J124" s="218" t="str">
        <f t="shared" si="8"/>
        <v>ok</v>
      </c>
    </row>
    <row r="125" spans="1:10" x14ac:dyDescent="0.3">
      <c r="A125" s="17" t="s">
        <v>1092</v>
      </c>
      <c r="B125" s="267" t="s">
        <v>1085</v>
      </c>
      <c r="C125" s="327" t="s">
        <v>436</v>
      </c>
      <c r="D125" s="327" t="s">
        <v>3313</v>
      </c>
      <c r="E125" s="316" t="s">
        <v>3326</v>
      </c>
      <c r="F125" s="266">
        <v>45625</v>
      </c>
      <c r="G125" s="267">
        <v>1</v>
      </c>
      <c r="H125" s="83">
        <v>267.83999999999997</v>
      </c>
      <c r="I125" s="177">
        <f t="shared" si="9"/>
        <v>267.83999999999997</v>
      </c>
      <c r="J125" s="218" t="str">
        <f t="shared" si="8"/>
        <v>ok</v>
      </c>
    </row>
    <row r="126" spans="1:10" x14ac:dyDescent="0.3">
      <c r="A126" s="17" t="s">
        <v>1092</v>
      </c>
      <c r="B126" s="267" t="s">
        <v>668</v>
      </c>
      <c r="C126" s="267" t="s">
        <v>633</v>
      </c>
      <c r="D126" s="327" t="s">
        <v>3323</v>
      </c>
      <c r="E126" s="316" t="s">
        <v>3326</v>
      </c>
      <c r="F126" s="266">
        <v>45625</v>
      </c>
      <c r="G126" s="267">
        <v>1</v>
      </c>
      <c r="H126" s="83">
        <v>13</v>
      </c>
      <c r="I126" s="177">
        <f t="shared" si="9"/>
        <v>13</v>
      </c>
      <c r="J126" s="218" t="str">
        <f t="shared" si="8"/>
        <v>ok</v>
      </c>
    </row>
    <row r="127" spans="1:10" x14ac:dyDescent="0.3">
      <c r="A127" s="17" t="s">
        <v>1092</v>
      </c>
      <c r="B127" s="267" t="s">
        <v>1083</v>
      </c>
      <c r="C127" s="267" t="s">
        <v>633</v>
      </c>
      <c r="D127" s="327" t="s">
        <v>3314</v>
      </c>
      <c r="E127" s="316" t="s">
        <v>3326</v>
      </c>
      <c r="F127" s="266">
        <v>45625</v>
      </c>
      <c r="G127" s="267">
        <v>1</v>
      </c>
      <c r="H127" s="83">
        <v>750</v>
      </c>
      <c r="I127" s="177">
        <f t="shared" si="9"/>
        <v>750</v>
      </c>
      <c r="J127" s="218" t="str">
        <f t="shared" si="8"/>
        <v>ok</v>
      </c>
    </row>
    <row r="128" spans="1:10" x14ac:dyDescent="0.3">
      <c r="A128" s="17" t="s">
        <v>1092</v>
      </c>
      <c r="B128" s="267" t="s">
        <v>1085</v>
      </c>
      <c r="C128" s="267" t="s">
        <v>633</v>
      </c>
      <c r="D128" s="327" t="s">
        <v>3315</v>
      </c>
      <c r="E128" s="316" t="s">
        <v>3326</v>
      </c>
      <c r="F128" s="266">
        <v>45625</v>
      </c>
      <c r="G128" s="267">
        <v>1</v>
      </c>
      <c r="H128" s="83">
        <v>98</v>
      </c>
      <c r="I128" s="177">
        <f t="shared" si="9"/>
        <v>98</v>
      </c>
      <c r="J128" s="218" t="str">
        <f t="shared" si="8"/>
        <v>ok</v>
      </c>
    </row>
    <row r="129" spans="1:10" x14ac:dyDescent="0.3">
      <c r="A129" s="17" t="s">
        <v>1092</v>
      </c>
      <c r="B129" s="267" t="s">
        <v>1085</v>
      </c>
      <c r="C129" s="267" t="s">
        <v>633</v>
      </c>
      <c r="D129" s="327" t="s">
        <v>3316</v>
      </c>
      <c r="E129" s="316" t="s">
        <v>3326</v>
      </c>
      <c r="F129" s="266">
        <v>45625</v>
      </c>
      <c r="G129" s="267">
        <v>1</v>
      </c>
      <c r="H129" s="83">
        <v>350</v>
      </c>
      <c r="I129" s="177">
        <f t="shared" si="9"/>
        <v>350</v>
      </c>
      <c r="J129" s="218" t="str">
        <f t="shared" si="8"/>
        <v>ok</v>
      </c>
    </row>
    <row r="130" spans="1:10" x14ac:dyDescent="0.3">
      <c r="A130" s="17" t="s">
        <v>1092</v>
      </c>
      <c r="B130" s="267" t="s">
        <v>436</v>
      </c>
      <c r="C130" s="267" t="s">
        <v>436</v>
      </c>
      <c r="D130" s="327" t="s">
        <v>3317</v>
      </c>
      <c r="E130" s="316" t="s">
        <v>3326</v>
      </c>
      <c r="F130" s="266">
        <v>45625</v>
      </c>
      <c r="G130" s="267">
        <v>1</v>
      </c>
      <c r="H130" s="83">
        <v>899.9</v>
      </c>
      <c r="I130" s="177">
        <f t="shared" si="9"/>
        <v>899.9</v>
      </c>
      <c r="J130" s="218" t="str">
        <f t="shared" si="8"/>
        <v>ok</v>
      </c>
    </row>
    <row r="131" spans="1:10" x14ac:dyDescent="0.3">
      <c r="A131" s="17" t="s">
        <v>1092</v>
      </c>
      <c r="B131" s="327" t="s">
        <v>1085</v>
      </c>
      <c r="C131" s="267" t="s">
        <v>633</v>
      </c>
      <c r="D131" s="327" t="s">
        <v>1258</v>
      </c>
      <c r="E131" s="316" t="s">
        <v>3326</v>
      </c>
      <c r="F131" s="266">
        <v>45625</v>
      </c>
      <c r="G131" s="267">
        <v>1</v>
      </c>
      <c r="H131" s="83">
        <v>15</v>
      </c>
      <c r="I131" s="177">
        <f t="shared" si="9"/>
        <v>15</v>
      </c>
      <c r="J131" s="218" t="str">
        <f t="shared" ref="J131:J152" si="10">VLOOKUP(C131,K:M,3,0)</f>
        <v>ok</v>
      </c>
    </row>
    <row r="132" spans="1:10" x14ac:dyDescent="0.3">
      <c r="A132" s="17" t="s">
        <v>1092</v>
      </c>
      <c r="B132" s="267" t="s">
        <v>1083</v>
      </c>
      <c r="C132" s="327" t="s">
        <v>654</v>
      </c>
      <c r="D132" s="327" t="s">
        <v>3321</v>
      </c>
      <c r="E132" s="316" t="s">
        <v>3326</v>
      </c>
      <c r="F132" s="266">
        <v>45625</v>
      </c>
      <c r="G132" s="267">
        <v>1</v>
      </c>
      <c r="H132" s="83">
        <v>1590</v>
      </c>
      <c r="I132" s="177">
        <f t="shared" si="9"/>
        <v>1590</v>
      </c>
      <c r="J132" s="218" t="str">
        <f t="shared" si="10"/>
        <v>ok</v>
      </c>
    </row>
    <row r="133" spans="1:10" x14ac:dyDescent="0.3">
      <c r="A133" s="17" t="s">
        <v>1092</v>
      </c>
      <c r="B133" s="267" t="s">
        <v>1083</v>
      </c>
      <c r="C133" s="267" t="s">
        <v>633</v>
      </c>
      <c r="D133" s="327" t="s">
        <v>3322</v>
      </c>
      <c r="E133" s="316" t="s">
        <v>3326</v>
      </c>
      <c r="F133" s="266">
        <v>45625</v>
      </c>
      <c r="G133" s="267">
        <v>1</v>
      </c>
      <c r="H133" s="83">
        <v>28</v>
      </c>
      <c r="I133" s="177">
        <f t="shared" ref="I133:I148" si="11">H133*G133</f>
        <v>28</v>
      </c>
      <c r="J133" s="218" t="str">
        <f t="shared" si="10"/>
        <v>ok</v>
      </c>
    </row>
    <row r="134" spans="1:10" x14ac:dyDescent="0.3">
      <c r="A134" s="17" t="s">
        <v>1092</v>
      </c>
      <c r="B134" s="267" t="s">
        <v>1083</v>
      </c>
      <c r="C134" s="267" t="s">
        <v>633</v>
      </c>
      <c r="D134" s="327" t="s">
        <v>3318</v>
      </c>
      <c r="E134" s="316" t="s">
        <v>3326</v>
      </c>
      <c r="F134" s="266">
        <v>45625</v>
      </c>
      <c r="G134" s="267">
        <v>1</v>
      </c>
      <c r="H134" s="83">
        <v>10</v>
      </c>
      <c r="I134" s="177">
        <f t="shared" si="11"/>
        <v>10</v>
      </c>
      <c r="J134" s="218" t="str">
        <f t="shared" si="10"/>
        <v>ok</v>
      </c>
    </row>
    <row r="135" spans="1:10" x14ac:dyDescent="0.3">
      <c r="A135" s="17" t="s">
        <v>1092</v>
      </c>
      <c r="B135" s="267" t="s">
        <v>1085</v>
      </c>
      <c r="C135" s="267" t="s">
        <v>654</v>
      </c>
      <c r="D135" s="327" t="s">
        <v>3319</v>
      </c>
      <c r="E135" s="316" t="s">
        <v>3326</v>
      </c>
      <c r="F135" s="266">
        <v>45625</v>
      </c>
      <c r="G135" s="267">
        <v>1</v>
      </c>
      <c r="H135" s="83">
        <v>200</v>
      </c>
      <c r="I135" s="177">
        <f t="shared" si="11"/>
        <v>200</v>
      </c>
      <c r="J135" s="218" t="str">
        <f t="shared" si="10"/>
        <v>ok</v>
      </c>
    </row>
    <row r="136" spans="1:10" x14ac:dyDescent="0.3">
      <c r="A136" s="17" t="s">
        <v>1090</v>
      </c>
      <c r="B136" s="267" t="s">
        <v>691</v>
      </c>
      <c r="C136" s="267" t="s">
        <v>989</v>
      </c>
      <c r="D136" s="267" t="s">
        <v>3324</v>
      </c>
      <c r="E136" s="429" t="s">
        <v>3379</v>
      </c>
      <c r="F136" s="266">
        <v>45625</v>
      </c>
      <c r="G136" s="267">
        <v>1</v>
      </c>
      <c r="H136" s="83">
        <v>2250</v>
      </c>
      <c r="I136" s="177">
        <f t="shared" si="11"/>
        <v>2250</v>
      </c>
      <c r="J136" s="218" t="str">
        <f t="shared" si="10"/>
        <v>ok</v>
      </c>
    </row>
    <row r="137" spans="1:10" x14ac:dyDescent="0.3">
      <c r="A137" s="17" t="s">
        <v>1090</v>
      </c>
      <c r="B137" s="267" t="s">
        <v>3327</v>
      </c>
      <c r="C137" s="267" t="s">
        <v>633</v>
      </c>
      <c r="D137" s="267" t="s">
        <v>3328</v>
      </c>
      <c r="E137" s="429" t="s">
        <v>3332</v>
      </c>
      <c r="F137" s="266">
        <v>45625</v>
      </c>
      <c r="G137" s="267">
        <v>1</v>
      </c>
      <c r="H137" s="83">
        <v>743.6</v>
      </c>
      <c r="I137" s="177">
        <f t="shared" si="11"/>
        <v>743.6</v>
      </c>
      <c r="J137" s="218" t="str">
        <f t="shared" si="10"/>
        <v>ok</v>
      </c>
    </row>
    <row r="138" spans="1:10" x14ac:dyDescent="0.3">
      <c r="A138" s="17" t="s">
        <v>1091</v>
      </c>
      <c r="B138" s="267" t="s">
        <v>1037</v>
      </c>
      <c r="C138" s="327" t="s">
        <v>1037</v>
      </c>
      <c r="D138" s="267" t="s">
        <v>3329</v>
      </c>
      <c r="E138" s="429" t="s">
        <v>3380</v>
      </c>
      <c r="F138" s="266">
        <v>45625</v>
      </c>
      <c r="G138" s="267">
        <v>1</v>
      </c>
      <c r="H138" s="83">
        <v>31000</v>
      </c>
      <c r="I138" s="177">
        <f t="shared" si="11"/>
        <v>31000</v>
      </c>
      <c r="J138" s="218" t="str">
        <f t="shared" si="10"/>
        <v>ok</v>
      </c>
    </row>
    <row r="139" spans="1:10" x14ac:dyDescent="0.3">
      <c r="A139" s="17" t="s">
        <v>1091</v>
      </c>
      <c r="B139" s="267" t="s">
        <v>456</v>
      </c>
      <c r="C139" s="267" t="s">
        <v>456</v>
      </c>
      <c r="D139" s="267" t="s">
        <v>3330</v>
      </c>
      <c r="E139" s="429" t="s">
        <v>3335</v>
      </c>
      <c r="F139" s="266">
        <v>45625</v>
      </c>
      <c r="G139" s="267">
        <v>1</v>
      </c>
      <c r="H139" s="83">
        <v>204</v>
      </c>
      <c r="I139" s="177">
        <f t="shared" si="11"/>
        <v>204</v>
      </c>
      <c r="J139" s="218" t="str">
        <f t="shared" si="10"/>
        <v>ok</v>
      </c>
    </row>
    <row r="140" spans="1:10" x14ac:dyDescent="0.3">
      <c r="A140" s="17" t="s">
        <v>1091</v>
      </c>
      <c r="B140" s="267" t="s">
        <v>1037</v>
      </c>
      <c r="C140" s="267" t="s">
        <v>1037</v>
      </c>
      <c r="D140" s="267" t="s">
        <v>3331</v>
      </c>
      <c r="E140" s="429" t="s">
        <v>3338</v>
      </c>
      <c r="F140" s="266">
        <v>45625</v>
      </c>
      <c r="G140" s="267">
        <v>1</v>
      </c>
      <c r="H140" s="83">
        <v>7080</v>
      </c>
      <c r="I140" s="177">
        <f t="shared" si="11"/>
        <v>7080</v>
      </c>
      <c r="J140" s="218" t="str">
        <f t="shared" si="10"/>
        <v>ok</v>
      </c>
    </row>
    <row r="141" spans="1:10" x14ac:dyDescent="0.3">
      <c r="A141" s="17" t="s">
        <v>1302</v>
      </c>
      <c r="B141" s="267" t="s">
        <v>1280</v>
      </c>
      <c r="C141" s="267" t="s">
        <v>1280</v>
      </c>
      <c r="D141" s="267" t="s">
        <v>3053</v>
      </c>
      <c r="E141" s="429" t="s">
        <v>3336</v>
      </c>
      <c r="F141" s="266">
        <v>45625</v>
      </c>
      <c r="G141" s="267">
        <v>1</v>
      </c>
      <c r="H141" s="83">
        <v>25000</v>
      </c>
      <c r="I141" s="177">
        <f t="shared" si="11"/>
        <v>25000</v>
      </c>
      <c r="J141" s="218" t="str">
        <f t="shared" si="10"/>
        <v>ok</v>
      </c>
    </row>
    <row r="142" spans="1:10" x14ac:dyDescent="0.3">
      <c r="A142" s="17" t="s">
        <v>1091</v>
      </c>
      <c r="B142" s="267" t="s">
        <v>1037</v>
      </c>
      <c r="C142" s="267" t="s">
        <v>1037</v>
      </c>
      <c r="D142" s="267" t="s">
        <v>3334</v>
      </c>
      <c r="E142" s="429" t="s">
        <v>3333</v>
      </c>
      <c r="F142" s="266">
        <v>45625</v>
      </c>
      <c r="G142" s="267">
        <v>1</v>
      </c>
      <c r="H142" s="83">
        <v>200</v>
      </c>
      <c r="I142" s="177">
        <f t="shared" si="11"/>
        <v>200</v>
      </c>
      <c r="J142" s="218" t="str">
        <f t="shared" si="10"/>
        <v>ok</v>
      </c>
    </row>
    <row r="143" spans="1:10" x14ac:dyDescent="0.3">
      <c r="A143" s="17" t="s">
        <v>1090</v>
      </c>
      <c r="B143" s="267" t="s">
        <v>1280</v>
      </c>
      <c r="C143" s="267" t="s">
        <v>1280</v>
      </c>
      <c r="D143" s="267" t="s">
        <v>1934</v>
      </c>
      <c r="E143" s="429" t="s">
        <v>3337</v>
      </c>
      <c r="F143" s="266">
        <v>45625</v>
      </c>
      <c r="G143" s="267">
        <v>1</v>
      </c>
      <c r="H143" s="83">
        <v>25000</v>
      </c>
      <c r="I143" s="177">
        <f t="shared" si="11"/>
        <v>25000</v>
      </c>
      <c r="J143" s="218" t="str">
        <f t="shared" si="10"/>
        <v>ok</v>
      </c>
    </row>
    <row r="144" spans="1:10" x14ac:dyDescent="0.3">
      <c r="A144" s="17" t="s">
        <v>1090</v>
      </c>
      <c r="B144" s="267" t="s">
        <v>680</v>
      </c>
      <c r="C144" s="267" t="s">
        <v>989</v>
      </c>
      <c r="D144" s="267" t="s">
        <v>3340</v>
      </c>
      <c r="E144" s="429" t="s">
        <v>3341</v>
      </c>
      <c r="F144" s="266">
        <v>45625</v>
      </c>
      <c r="G144" s="267">
        <v>1</v>
      </c>
      <c r="H144" s="83">
        <v>2824</v>
      </c>
      <c r="I144" s="177">
        <f t="shared" si="11"/>
        <v>2824</v>
      </c>
      <c r="J144" s="218" t="str">
        <f t="shared" si="10"/>
        <v>ok</v>
      </c>
    </row>
    <row r="145" spans="1:10" x14ac:dyDescent="0.3">
      <c r="A145" s="17" t="s">
        <v>1090</v>
      </c>
      <c r="B145" s="267" t="s">
        <v>3209</v>
      </c>
      <c r="C145" s="267" t="s">
        <v>633</v>
      </c>
      <c r="D145" s="267" t="s">
        <v>3342</v>
      </c>
      <c r="E145" s="429" t="s">
        <v>3343</v>
      </c>
      <c r="F145" s="266">
        <v>45625</v>
      </c>
      <c r="G145" s="267">
        <v>1</v>
      </c>
      <c r="H145" s="83">
        <v>348.8</v>
      </c>
      <c r="I145" s="177">
        <f t="shared" si="11"/>
        <v>348.8</v>
      </c>
      <c r="J145" s="218" t="str">
        <f t="shared" si="10"/>
        <v>ok</v>
      </c>
    </row>
    <row r="146" spans="1:10" x14ac:dyDescent="0.3">
      <c r="A146" s="428" t="s">
        <v>1090</v>
      </c>
      <c r="B146" s="327" t="s">
        <v>1972</v>
      </c>
      <c r="C146" s="327" t="s">
        <v>1299</v>
      </c>
      <c r="D146" s="327" t="s">
        <v>1343</v>
      </c>
      <c r="E146" s="429" t="s">
        <v>3358</v>
      </c>
      <c r="F146" s="266">
        <v>45626</v>
      </c>
      <c r="G146" s="267">
        <v>1</v>
      </c>
      <c r="H146" s="395">
        <v>4000</v>
      </c>
      <c r="I146" s="177">
        <f t="shared" si="11"/>
        <v>4000</v>
      </c>
      <c r="J146" s="513">
        <v>4000</v>
      </c>
    </row>
    <row r="147" spans="1:10" x14ac:dyDescent="0.3">
      <c r="A147" s="428" t="s">
        <v>1090</v>
      </c>
      <c r="B147" s="327" t="s">
        <v>1972</v>
      </c>
      <c r="C147" s="327" t="s">
        <v>1299</v>
      </c>
      <c r="D147" s="327" t="s">
        <v>1343</v>
      </c>
      <c r="E147" s="429">
        <v>3987048023</v>
      </c>
      <c r="F147" s="266">
        <v>45626</v>
      </c>
      <c r="G147" s="267">
        <v>1</v>
      </c>
      <c r="H147" s="83">
        <v>5000</v>
      </c>
      <c r="I147" s="177">
        <f t="shared" si="11"/>
        <v>5000</v>
      </c>
      <c r="J147" s="513" t="str">
        <f t="shared" si="10"/>
        <v>ok</v>
      </c>
    </row>
    <row r="148" spans="1:10" x14ac:dyDescent="0.3">
      <c r="A148" s="428" t="s">
        <v>1090</v>
      </c>
      <c r="B148" s="327" t="s">
        <v>1972</v>
      </c>
      <c r="C148" s="327" t="s">
        <v>1299</v>
      </c>
      <c r="D148" s="327" t="s">
        <v>1343</v>
      </c>
      <c r="E148" s="429">
        <v>3987045161</v>
      </c>
      <c r="F148" s="266">
        <v>45626</v>
      </c>
      <c r="G148" s="267">
        <v>1</v>
      </c>
      <c r="H148" s="83">
        <v>5000</v>
      </c>
      <c r="I148" s="177">
        <f t="shared" si="11"/>
        <v>5000</v>
      </c>
      <c r="J148" s="513" t="str">
        <f t="shared" si="10"/>
        <v>ok</v>
      </c>
    </row>
    <row r="149" spans="1:10" x14ac:dyDescent="0.3">
      <c r="A149" s="17"/>
      <c r="B149" s="267"/>
      <c r="C149" s="267"/>
      <c r="D149" s="327"/>
      <c r="E149" s="327"/>
      <c r="F149" s="266"/>
      <c r="G149" s="267"/>
      <c r="H149" s="83"/>
      <c r="I149" s="177">
        <f t="shared" ref="I149:I150" si="12">H149*G149</f>
        <v>0</v>
      </c>
      <c r="J149" s="218" t="e">
        <f t="shared" si="10"/>
        <v>#N/A</v>
      </c>
    </row>
    <row r="150" spans="1:10" x14ac:dyDescent="0.3">
      <c r="A150" s="17"/>
      <c r="B150" s="267"/>
      <c r="C150" s="267"/>
      <c r="D150" s="327"/>
      <c r="E150" s="327"/>
      <c r="F150" s="266"/>
      <c r="G150" s="267"/>
      <c r="H150" s="83"/>
      <c r="I150" s="177">
        <f t="shared" si="12"/>
        <v>0</v>
      </c>
      <c r="J150" s="218" t="e">
        <f t="shared" si="10"/>
        <v>#N/A</v>
      </c>
    </row>
    <row r="151" spans="1:10" x14ac:dyDescent="0.3">
      <c r="F151" s="76"/>
      <c r="J151" s="218" t="e">
        <f t="shared" si="10"/>
        <v>#N/A</v>
      </c>
    </row>
    <row r="152" spans="1:10" x14ac:dyDescent="0.3">
      <c r="F152" s="76"/>
      <c r="J152" s="218" t="e">
        <f t="shared" si="10"/>
        <v>#N/A</v>
      </c>
    </row>
    <row r="153" spans="1:10" x14ac:dyDescent="0.3">
      <c r="H153" s="2"/>
    </row>
    <row r="154" spans="1:10" x14ac:dyDescent="0.3">
      <c r="D154" s="76"/>
    </row>
    <row r="157" spans="1:10" x14ac:dyDescent="0.3">
      <c r="E157" s="438"/>
    </row>
  </sheetData>
  <autoFilter ref="A2:I152" xr:uid="{34E374A9-7D10-4B9D-BFC6-BAFD0A24B65C}"/>
  <phoneticPr fontId="54" type="noConversion"/>
  <hyperlinks>
    <hyperlink ref="E1" r:id="rId1" xr:uid="{6CFA885C-37BC-4C94-8B89-B2E16170E54F}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2"/>
  <legacyDrawing r:id="rId3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0E47-95EE-4A75-9D33-6951C9020A96}">
  <dimension ref="A1:O160"/>
  <sheetViews>
    <sheetView topLeftCell="A34" zoomScale="90" zoomScaleNormal="90" workbookViewId="0">
      <selection activeCell="D13" sqref="D13"/>
    </sheetView>
  </sheetViews>
  <sheetFormatPr defaultRowHeight="14.4" x14ac:dyDescent="0.3"/>
  <cols>
    <col min="1" max="1" width="13.6640625" style="4" bestFit="1" customWidth="1"/>
    <col min="2" max="2" width="34.21875" style="4" bestFit="1" customWidth="1"/>
    <col min="3" max="3" width="26.44140625" style="4" bestFit="1" customWidth="1"/>
    <col min="4" max="4" width="75.5546875" style="4" bestFit="1" customWidth="1"/>
    <col min="5" max="5" width="22.44140625" style="4" customWidth="1"/>
    <col min="6" max="6" width="17.21875" style="4" bestFit="1" customWidth="1"/>
    <col min="7" max="7" width="10.5546875" style="4" customWidth="1"/>
    <col min="8" max="8" width="15" customWidth="1"/>
    <col min="9" max="9" width="15" bestFit="1" customWidth="1"/>
    <col min="10" max="10" width="19.21875" style="513" customWidth="1"/>
    <col min="11" max="11" width="23.33203125" bestFit="1" customWidth="1"/>
    <col min="12" max="12" width="20.77734375" customWidth="1"/>
    <col min="13" max="13" width="26.5546875" bestFit="1" customWidth="1"/>
  </cols>
  <sheetData>
    <row r="1" spans="1:15" ht="18" x14ac:dyDescent="0.3">
      <c r="E1" s="312" t="s">
        <v>940</v>
      </c>
      <c r="I1" s="2"/>
      <c r="K1" s="344" t="s">
        <v>2502</v>
      </c>
      <c r="L1" s="83">
        <v>2000</v>
      </c>
    </row>
    <row r="2" spans="1:15" ht="18" x14ac:dyDescent="0.3">
      <c r="A2" s="79" t="s">
        <v>1300</v>
      </c>
      <c r="B2" s="79" t="s">
        <v>636</v>
      </c>
      <c r="C2" s="79" t="s">
        <v>660</v>
      </c>
      <c r="D2" s="79" t="s">
        <v>542</v>
      </c>
      <c r="E2" s="79" t="s">
        <v>919</v>
      </c>
      <c r="F2" s="79" t="s">
        <v>634</v>
      </c>
      <c r="G2" s="79" t="s">
        <v>635</v>
      </c>
      <c r="H2" s="79" t="s">
        <v>42</v>
      </c>
      <c r="I2" s="79" t="s">
        <v>31</v>
      </c>
      <c r="K2" s="344" t="s">
        <v>1176</v>
      </c>
      <c r="L2" s="83">
        <v>7000</v>
      </c>
    </row>
    <row r="3" spans="1:15" ht="21" x14ac:dyDescent="0.3">
      <c r="A3" s="428" t="s">
        <v>1090</v>
      </c>
      <c r="B3" s="327" t="s">
        <v>990</v>
      </c>
      <c r="C3" s="327" t="s">
        <v>990</v>
      </c>
      <c r="D3" s="327" t="s">
        <v>3347</v>
      </c>
      <c r="E3" s="429" t="s">
        <v>3353</v>
      </c>
      <c r="F3" s="328">
        <v>45627</v>
      </c>
      <c r="G3" s="327">
        <v>1</v>
      </c>
      <c r="H3" s="177">
        <v>100</v>
      </c>
      <c r="I3" s="177">
        <f t="shared" ref="I3:I16" si="0">H3*G3</f>
        <v>100</v>
      </c>
      <c r="J3" s="218" t="str">
        <f t="shared" ref="J3:J18" si="1">VLOOKUP(C3,K:M,3,0)</f>
        <v>ok</v>
      </c>
      <c r="K3" s="273" t="s">
        <v>581</v>
      </c>
      <c r="L3" s="83">
        <f>SUM(L6:L28)</f>
        <v>856313.28000000014</v>
      </c>
    </row>
    <row r="4" spans="1:15" ht="18.600000000000001" customHeight="1" x14ac:dyDescent="0.3">
      <c r="A4" s="17" t="s">
        <v>1091</v>
      </c>
      <c r="B4" s="327" t="s">
        <v>3352</v>
      </c>
      <c r="C4" s="327" t="s">
        <v>918</v>
      </c>
      <c r="D4" s="267" t="s">
        <v>3348</v>
      </c>
      <c r="E4" s="429" t="s">
        <v>3357</v>
      </c>
      <c r="F4" s="328">
        <v>45627</v>
      </c>
      <c r="G4" s="327">
        <v>1</v>
      </c>
      <c r="H4" s="177">
        <v>800</v>
      </c>
      <c r="I4" s="177">
        <f t="shared" si="0"/>
        <v>800</v>
      </c>
      <c r="J4" s="218" t="str">
        <f t="shared" si="1"/>
        <v>ok</v>
      </c>
    </row>
    <row r="5" spans="1:15" ht="19.2" customHeight="1" x14ac:dyDescent="0.4">
      <c r="A5" s="17" t="s">
        <v>1091</v>
      </c>
      <c r="B5" s="327" t="s">
        <v>1950</v>
      </c>
      <c r="C5" s="327" t="s">
        <v>633</v>
      </c>
      <c r="D5" s="327" t="s">
        <v>3349</v>
      </c>
      <c r="E5" s="429" t="s">
        <v>3355</v>
      </c>
      <c r="F5" s="328">
        <v>45627</v>
      </c>
      <c r="G5" s="327">
        <v>1</v>
      </c>
      <c r="H5" s="83">
        <v>2500</v>
      </c>
      <c r="I5" s="177">
        <f t="shared" si="0"/>
        <v>2500</v>
      </c>
      <c r="J5" s="218" t="str">
        <f t="shared" si="1"/>
        <v>ok</v>
      </c>
      <c r="K5" s="272" t="s">
        <v>662</v>
      </c>
      <c r="L5" s="272" t="s">
        <v>42</v>
      </c>
      <c r="O5" s="277"/>
    </row>
    <row r="6" spans="1:15" ht="18.600000000000001" customHeight="1" x14ac:dyDescent="0.3">
      <c r="A6" s="17" t="s">
        <v>1091</v>
      </c>
      <c r="B6" s="327" t="s">
        <v>456</v>
      </c>
      <c r="C6" s="327" t="s">
        <v>456</v>
      </c>
      <c r="D6" s="327" t="s">
        <v>3350</v>
      </c>
      <c r="E6" s="429" t="s">
        <v>3356</v>
      </c>
      <c r="F6" s="328">
        <v>45627</v>
      </c>
      <c r="G6" s="327">
        <v>1</v>
      </c>
      <c r="H6" s="83">
        <v>1450</v>
      </c>
      <c r="I6" s="177">
        <f t="shared" si="0"/>
        <v>1450</v>
      </c>
      <c r="J6" s="218" t="str">
        <f t="shared" si="1"/>
        <v>ok</v>
      </c>
      <c r="K6" s="271" t="s">
        <v>654</v>
      </c>
      <c r="L6" s="274">
        <f t="shared" ref="L6:L28" si="2">SUMIF(C:C,K6,I:I)</f>
        <v>7570</v>
      </c>
      <c r="M6" t="s">
        <v>2211</v>
      </c>
    </row>
    <row r="7" spans="1:15" ht="18.600000000000001" customHeight="1" x14ac:dyDescent="0.3">
      <c r="A7" s="17" t="s">
        <v>1091</v>
      </c>
      <c r="B7" s="327" t="s">
        <v>3352</v>
      </c>
      <c r="C7" s="327" t="s">
        <v>918</v>
      </c>
      <c r="D7" s="327" t="s">
        <v>3351</v>
      </c>
      <c r="E7" s="429" t="s">
        <v>3354</v>
      </c>
      <c r="F7" s="328">
        <v>45627</v>
      </c>
      <c r="G7" s="327">
        <v>1</v>
      </c>
      <c r="H7" s="83">
        <v>801</v>
      </c>
      <c r="I7" s="177">
        <f t="shared" si="0"/>
        <v>801</v>
      </c>
      <c r="J7" s="218" t="str">
        <f t="shared" si="1"/>
        <v>ok</v>
      </c>
      <c r="K7" s="271" t="s">
        <v>650</v>
      </c>
      <c r="L7" s="274">
        <f t="shared" si="2"/>
        <v>2908.9</v>
      </c>
      <c r="M7" t="s">
        <v>2211</v>
      </c>
    </row>
    <row r="8" spans="1:15" ht="18.600000000000001" customHeight="1" x14ac:dyDescent="0.3">
      <c r="A8" s="17" t="s">
        <v>1090</v>
      </c>
      <c r="B8" s="267" t="s">
        <v>1008</v>
      </c>
      <c r="C8" s="267" t="s">
        <v>1008</v>
      </c>
      <c r="D8" s="267" t="s">
        <v>3344</v>
      </c>
      <c r="E8" s="429" t="s">
        <v>3345</v>
      </c>
      <c r="F8" s="328">
        <v>45628</v>
      </c>
      <c r="G8" s="327">
        <v>1</v>
      </c>
      <c r="H8" s="177">
        <v>156857.72</v>
      </c>
      <c r="I8" s="177">
        <f t="shared" si="0"/>
        <v>156857.72</v>
      </c>
      <c r="J8" s="218" t="str">
        <f t="shared" si="1"/>
        <v>ok</v>
      </c>
      <c r="K8" s="271" t="s">
        <v>456</v>
      </c>
      <c r="L8" s="274">
        <f t="shared" si="2"/>
        <v>28910</v>
      </c>
      <c r="M8" t="s">
        <v>2211</v>
      </c>
    </row>
    <row r="9" spans="1:15" ht="18.600000000000001" customHeight="1" x14ac:dyDescent="0.3">
      <c r="A9" s="17" t="s">
        <v>1090</v>
      </c>
      <c r="B9" s="327" t="s">
        <v>710</v>
      </c>
      <c r="C9" s="327" t="s">
        <v>436</v>
      </c>
      <c r="D9" s="267" t="s">
        <v>3346</v>
      </c>
      <c r="E9" s="429">
        <v>3990323494</v>
      </c>
      <c r="F9" s="328">
        <v>45628</v>
      </c>
      <c r="G9" s="327">
        <v>1</v>
      </c>
      <c r="H9" s="177">
        <v>1073.71</v>
      </c>
      <c r="I9" s="177">
        <f t="shared" si="0"/>
        <v>1073.71</v>
      </c>
      <c r="J9" s="218" t="str">
        <f t="shared" si="1"/>
        <v>ok</v>
      </c>
      <c r="K9" s="271" t="s">
        <v>987</v>
      </c>
      <c r="L9" s="274">
        <f t="shared" si="2"/>
        <v>0</v>
      </c>
      <c r="M9" t="s">
        <v>2211</v>
      </c>
    </row>
    <row r="10" spans="1:15" ht="18.600000000000001" customHeight="1" x14ac:dyDescent="0.3">
      <c r="A10" s="428" t="s">
        <v>1090</v>
      </c>
      <c r="B10" s="327" t="s">
        <v>3359</v>
      </c>
      <c r="C10" s="327" t="s">
        <v>633</v>
      </c>
      <c r="D10" s="327" t="s">
        <v>3360</v>
      </c>
      <c r="E10" s="429" t="s">
        <v>3361</v>
      </c>
      <c r="F10" s="328">
        <v>45629</v>
      </c>
      <c r="G10" s="327">
        <v>1</v>
      </c>
      <c r="H10" s="83">
        <v>22.98</v>
      </c>
      <c r="I10" s="177">
        <f t="shared" si="0"/>
        <v>22.98</v>
      </c>
      <c r="J10" s="218" t="str">
        <f t="shared" si="1"/>
        <v>ok</v>
      </c>
      <c r="K10" s="271" t="s">
        <v>436</v>
      </c>
      <c r="L10" s="274">
        <f t="shared" si="2"/>
        <v>4665.1000000000004</v>
      </c>
      <c r="M10" t="s">
        <v>2211</v>
      </c>
    </row>
    <row r="11" spans="1:15" ht="18.600000000000001" customHeight="1" x14ac:dyDescent="0.3">
      <c r="A11" s="428" t="s">
        <v>1090</v>
      </c>
      <c r="B11" s="327" t="s">
        <v>3036</v>
      </c>
      <c r="C11" s="327" t="s">
        <v>918</v>
      </c>
      <c r="D11" s="327" t="s">
        <v>3362</v>
      </c>
      <c r="E11" s="429" t="s">
        <v>3363</v>
      </c>
      <c r="F11" s="328">
        <v>45629</v>
      </c>
      <c r="G11" s="327">
        <v>2</v>
      </c>
      <c r="H11" s="83">
        <v>500</v>
      </c>
      <c r="I11" s="177">
        <f t="shared" si="0"/>
        <v>1000</v>
      </c>
      <c r="J11" s="218" t="str">
        <f t="shared" si="1"/>
        <v>ok</v>
      </c>
      <c r="K11" s="271" t="s">
        <v>1496</v>
      </c>
      <c r="L11" s="274">
        <f t="shared" si="2"/>
        <v>50000</v>
      </c>
      <c r="M11" t="s">
        <v>2211</v>
      </c>
    </row>
    <row r="12" spans="1:15" ht="18.600000000000001" customHeight="1" x14ac:dyDescent="0.3">
      <c r="A12" s="17" t="s">
        <v>1091</v>
      </c>
      <c r="B12" s="327" t="s">
        <v>3036</v>
      </c>
      <c r="C12" s="327" t="s">
        <v>918</v>
      </c>
      <c r="D12" s="270" t="s">
        <v>3370</v>
      </c>
      <c r="E12" s="429" t="s">
        <v>3373</v>
      </c>
      <c r="F12" s="328">
        <v>45629</v>
      </c>
      <c r="G12" s="327">
        <v>1</v>
      </c>
      <c r="H12" s="83">
        <v>128.80000000000001</v>
      </c>
      <c r="I12" s="177">
        <f t="shared" si="0"/>
        <v>128.80000000000001</v>
      </c>
      <c r="J12" s="218" t="str">
        <f t="shared" si="1"/>
        <v>ok</v>
      </c>
      <c r="K12" s="87" t="s">
        <v>633</v>
      </c>
      <c r="L12" s="274">
        <f t="shared" si="2"/>
        <v>28306.92</v>
      </c>
      <c r="M12" t="s">
        <v>2211</v>
      </c>
    </row>
    <row r="13" spans="1:15" ht="18.600000000000001" customHeight="1" x14ac:dyDescent="0.3">
      <c r="A13" s="17" t="s">
        <v>1091</v>
      </c>
      <c r="B13" s="327" t="s">
        <v>3036</v>
      </c>
      <c r="C13" s="327" t="s">
        <v>918</v>
      </c>
      <c r="D13" s="270" t="s">
        <v>3371</v>
      </c>
      <c r="E13" s="429" t="s">
        <v>3372</v>
      </c>
      <c r="F13" s="328">
        <v>45629</v>
      </c>
      <c r="G13" s="327">
        <v>1</v>
      </c>
      <c r="H13" s="83">
        <v>1080</v>
      </c>
      <c r="I13" s="177">
        <f t="shared" si="0"/>
        <v>1080</v>
      </c>
      <c r="J13" s="218" t="str">
        <f t="shared" si="1"/>
        <v>ok</v>
      </c>
      <c r="K13" s="271" t="s">
        <v>41</v>
      </c>
      <c r="L13" s="274">
        <f t="shared" si="2"/>
        <v>0</v>
      </c>
      <c r="M13" t="s">
        <v>2211</v>
      </c>
    </row>
    <row r="14" spans="1:15" x14ac:dyDescent="0.3">
      <c r="A14" s="17" t="s">
        <v>3029</v>
      </c>
      <c r="B14" s="327" t="s">
        <v>3375</v>
      </c>
      <c r="C14" s="327" t="s">
        <v>3375</v>
      </c>
      <c r="D14" s="267" t="s">
        <v>3375</v>
      </c>
      <c r="E14" s="429" t="s">
        <v>3374</v>
      </c>
      <c r="F14" s="328">
        <v>45629</v>
      </c>
      <c r="G14" s="327">
        <v>1</v>
      </c>
      <c r="H14" s="83">
        <v>1070.3200000000002</v>
      </c>
      <c r="I14" s="177">
        <f t="shared" si="0"/>
        <v>1070.3200000000002</v>
      </c>
      <c r="J14" s="218" t="e">
        <f t="shared" si="1"/>
        <v>#N/A</v>
      </c>
      <c r="K14" s="271" t="s">
        <v>1541</v>
      </c>
      <c r="L14" s="274">
        <f t="shared" si="2"/>
        <v>41700</v>
      </c>
      <c r="M14" t="s">
        <v>2211</v>
      </c>
    </row>
    <row r="15" spans="1:15" ht="18.600000000000001" customHeight="1" x14ac:dyDescent="0.3">
      <c r="A15" s="428" t="s">
        <v>1090</v>
      </c>
      <c r="B15" s="327" t="s">
        <v>3510</v>
      </c>
      <c r="C15" s="327" t="s">
        <v>633</v>
      </c>
      <c r="D15" s="327" t="s">
        <v>3511</v>
      </c>
      <c r="E15" s="429" t="s">
        <v>3512</v>
      </c>
      <c r="F15" s="266">
        <v>45630</v>
      </c>
      <c r="G15" s="267">
        <v>1</v>
      </c>
      <c r="H15" s="83">
        <v>2000</v>
      </c>
      <c r="I15" s="177">
        <f t="shared" si="0"/>
        <v>2000</v>
      </c>
      <c r="J15" s="218" t="str">
        <f t="shared" si="1"/>
        <v>ok</v>
      </c>
      <c r="K15" s="271" t="s">
        <v>989</v>
      </c>
      <c r="L15" s="274">
        <f t="shared" si="2"/>
        <v>119113.32999999999</v>
      </c>
      <c r="M15" t="s">
        <v>2211</v>
      </c>
    </row>
    <row r="16" spans="1:15" ht="18.600000000000001" customHeight="1" x14ac:dyDescent="0.3">
      <c r="A16" s="428" t="s">
        <v>1090</v>
      </c>
      <c r="B16" s="327" t="s">
        <v>456</v>
      </c>
      <c r="C16" s="327" t="s">
        <v>456</v>
      </c>
      <c r="D16" s="267" t="s">
        <v>1168</v>
      </c>
      <c r="E16" s="429" t="s">
        <v>3513</v>
      </c>
      <c r="F16" s="266">
        <v>45630</v>
      </c>
      <c r="G16" s="327">
        <v>1</v>
      </c>
      <c r="H16" s="177">
        <v>10000</v>
      </c>
      <c r="I16" s="177">
        <f t="shared" si="0"/>
        <v>10000</v>
      </c>
      <c r="J16" s="218" t="str">
        <f t="shared" si="1"/>
        <v>ok</v>
      </c>
      <c r="K16" s="271" t="s">
        <v>985</v>
      </c>
      <c r="L16" s="274">
        <f t="shared" si="2"/>
        <v>50000</v>
      </c>
      <c r="M16" t="s">
        <v>2211</v>
      </c>
    </row>
    <row r="17" spans="1:13" ht="18.600000000000001" customHeight="1" x14ac:dyDescent="0.3">
      <c r="A17" s="17" t="s">
        <v>1301</v>
      </c>
      <c r="B17" s="267" t="s">
        <v>2992</v>
      </c>
      <c r="C17" s="267" t="s">
        <v>1037</v>
      </c>
      <c r="D17" s="267" t="s">
        <v>3516</v>
      </c>
      <c r="E17" s="429" t="s">
        <v>3517</v>
      </c>
      <c r="F17" s="266">
        <v>45632</v>
      </c>
      <c r="G17" s="267">
        <v>100</v>
      </c>
      <c r="H17" s="83">
        <v>17</v>
      </c>
      <c r="I17" s="177">
        <f>H17*G17/2</f>
        <v>850</v>
      </c>
      <c r="J17" s="218" t="str">
        <f t="shared" si="1"/>
        <v>ok</v>
      </c>
      <c r="K17" s="271" t="s">
        <v>986</v>
      </c>
      <c r="L17" s="274">
        <f t="shared" si="2"/>
        <v>0</v>
      </c>
      <c r="M17" t="s">
        <v>2211</v>
      </c>
    </row>
    <row r="18" spans="1:13" x14ac:dyDescent="0.3">
      <c r="A18" s="17" t="s">
        <v>1091</v>
      </c>
      <c r="B18" s="327" t="s">
        <v>3036</v>
      </c>
      <c r="C18" s="327" t="s">
        <v>918</v>
      </c>
      <c r="D18" s="267" t="s">
        <v>3518</v>
      </c>
      <c r="E18" s="429" t="s">
        <v>3521</v>
      </c>
      <c r="F18" s="266">
        <v>45632</v>
      </c>
      <c r="G18" s="267">
        <v>1</v>
      </c>
      <c r="H18" s="83">
        <v>1180</v>
      </c>
      <c r="I18" s="177">
        <f t="shared" ref="I18:I49" si="3">H18*G18</f>
        <v>1180</v>
      </c>
      <c r="J18" s="218" t="str">
        <f t="shared" si="1"/>
        <v>ok</v>
      </c>
      <c r="K18" s="271" t="s">
        <v>990</v>
      </c>
      <c r="L18" s="274">
        <f t="shared" si="2"/>
        <v>235</v>
      </c>
      <c r="M18" t="s">
        <v>2211</v>
      </c>
    </row>
    <row r="19" spans="1:13" ht="18.600000000000001" customHeight="1" x14ac:dyDescent="0.3">
      <c r="A19" s="17" t="s">
        <v>1091</v>
      </c>
      <c r="B19" s="327" t="s">
        <v>3036</v>
      </c>
      <c r="C19" s="327" t="s">
        <v>918</v>
      </c>
      <c r="D19" s="270" t="s">
        <v>3519</v>
      </c>
      <c r="E19" s="429" t="s">
        <v>3520</v>
      </c>
      <c r="F19" s="266">
        <v>45632</v>
      </c>
      <c r="G19" s="267">
        <v>1</v>
      </c>
      <c r="H19" s="83">
        <v>184</v>
      </c>
      <c r="I19" s="177">
        <f t="shared" si="3"/>
        <v>184</v>
      </c>
      <c r="J19" s="218" t="str">
        <f>VLOOKUP('Detalhamento de Gastos JAN 25'!C29,K:M,3,0)</f>
        <v>ok</v>
      </c>
      <c r="K19" s="271" t="s">
        <v>918</v>
      </c>
      <c r="L19" s="274">
        <f t="shared" si="2"/>
        <v>6869.4000000000005</v>
      </c>
      <c r="M19" t="s">
        <v>2211</v>
      </c>
    </row>
    <row r="20" spans="1:13" ht="18.600000000000001" customHeight="1" x14ac:dyDescent="0.3">
      <c r="A20" s="428" t="s">
        <v>1090</v>
      </c>
      <c r="B20" s="327" t="s">
        <v>1972</v>
      </c>
      <c r="C20" s="327" t="s">
        <v>1299</v>
      </c>
      <c r="D20" s="327" t="s">
        <v>1343</v>
      </c>
      <c r="E20" s="429">
        <v>4000976018</v>
      </c>
      <c r="F20" s="266">
        <v>45632</v>
      </c>
      <c r="G20" s="267">
        <v>1</v>
      </c>
      <c r="H20" s="83">
        <v>5000</v>
      </c>
      <c r="I20" s="177">
        <f t="shared" si="3"/>
        <v>5000</v>
      </c>
      <c r="J20" s="218" t="str">
        <f t="shared" ref="J20:J34" si="4">VLOOKUP(C20,K:M,3,0)</f>
        <v>ok</v>
      </c>
      <c r="K20" s="271" t="s">
        <v>1008</v>
      </c>
      <c r="L20" s="274">
        <f t="shared" si="2"/>
        <v>237873.88</v>
      </c>
      <c r="M20" t="s">
        <v>2211</v>
      </c>
    </row>
    <row r="21" spans="1:13" x14ac:dyDescent="0.3">
      <c r="A21" s="428" t="s">
        <v>1091</v>
      </c>
      <c r="B21" s="327" t="s">
        <v>456</v>
      </c>
      <c r="C21" s="327" t="s">
        <v>456</v>
      </c>
      <c r="D21" s="327" t="s">
        <v>3526</v>
      </c>
      <c r="E21" s="271" t="s">
        <v>3537</v>
      </c>
      <c r="F21" s="266">
        <v>45633</v>
      </c>
      <c r="G21" s="267">
        <v>1</v>
      </c>
      <c r="H21" s="83">
        <v>2500</v>
      </c>
      <c r="I21" s="177">
        <f t="shared" si="3"/>
        <v>2500</v>
      </c>
      <c r="J21" s="218" t="str">
        <f t="shared" si="4"/>
        <v>ok</v>
      </c>
      <c r="K21" s="271" t="s">
        <v>1280</v>
      </c>
      <c r="L21" s="274">
        <f t="shared" si="2"/>
        <v>115000</v>
      </c>
      <c r="M21" t="s">
        <v>2211</v>
      </c>
    </row>
    <row r="22" spans="1:13" x14ac:dyDescent="0.3">
      <c r="A22" s="17" t="s">
        <v>1091</v>
      </c>
      <c r="B22" s="327" t="s">
        <v>894</v>
      </c>
      <c r="C22" s="327" t="s">
        <v>1037</v>
      </c>
      <c r="D22" s="327" t="s">
        <v>3527</v>
      </c>
      <c r="E22" s="271" t="s">
        <v>3536</v>
      </c>
      <c r="F22" s="266">
        <v>45633</v>
      </c>
      <c r="G22" s="267">
        <v>1</v>
      </c>
      <c r="H22" s="83">
        <v>570</v>
      </c>
      <c r="I22" s="177">
        <f t="shared" si="3"/>
        <v>570</v>
      </c>
      <c r="J22" s="218" t="str">
        <f t="shared" si="4"/>
        <v>ok</v>
      </c>
      <c r="K22" s="271" t="s">
        <v>1037</v>
      </c>
      <c r="L22" s="274">
        <f t="shared" si="2"/>
        <v>14738.05</v>
      </c>
      <c r="M22" t="s">
        <v>2211</v>
      </c>
    </row>
    <row r="23" spans="1:13" ht="18.600000000000001" customHeight="1" x14ac:dyDescent="0.3">
      <c r="A23" s="428" t="s">
        <v>1091</v>
      </c>
      <c r="B23" s="327" t="s">
        <v>456</v>
      </c>
      <c r="C23" s="327" t="s">
        <v>456</v>
      </c>
      <c r="D23" s="327" t="s">
        <v>3188</v>
      </c>
      <c r="E23" s="429" t="s">
        <v>3535</v>
      </c>
      <c r="F23" s="266">
        <v>45633</v>
      </c>
      <c r="G23" s="267">
        <v>1</v>
      </c>
      <c r="H23" s="83">
        <v>4000</v>
      </c>
      <c r="I23" s="177">
        <f t="shared" si="3"/>
        <v>4000</v>
      </c>
      <c r="J23" s="218" t="str">
        <f t="shared" si="4"/>
        <v>ok</v>
      </c>
      <c r="K23" s="271" t="s">
        <v>1299</v>
      </c>
      <c r="L23" s="274">
        <f t="shared" si="2"/>
        <v>148111.29999999999</v>
      </c>
      <c r="M23" t="s">
        <v>2211</v>
      </c>
    </row>
    <row r="24" spans="1:13" ht="18.600000000000001" customHeight="1" x14ac:dyDescent="0.3">
      <c r="A24" s="428" t="s">
        <v>1091</v>
      </c>
      <c r="B24" s="327" t="s">
        <v>456</v>
      </c>
      <c r="C24" s="327" t="s">
        <v>456</v>
      </c>
      <c r="D24" s="327" t="s">
        <v>3189</v>
      </c>
      <c r="E24" s="429" t="s">
        <v>3534</v>
      </c>
      <c r="F24" s="266">
        <v>45633</v>
      </c>
      <c r="G24" s="267">
        <v>1</v>
      </c>
      <c r="H24" s="83">
        <v>1250</v>
      </c>
      <c r="I24" s="177">
        <f t="shared" si="3"/>
        <v>1250</v>
      </c>
      <c r="J24" s="218" t="str">
        <f t="shared" si="4"/>
        <v>ok</v>
      </c>
      <c r="K24" s="271" t="s">
        <v>1184</v>
      </c>
      <c r="L24" s="274">
        <f t="shared" si="2"/>
        <v>0</v>
      </c>
      <c r="M24" t="s">
        <v>2211</v>
      </c>
    </row>
    <row r="25" spans="1:13" ht="18.600000000000001" customHeight="1" x14ac:dyDescent="0.3">
      <c r="A25" s="428" t="s">
        <v>1090</v>
      </c>
      <c r="B25" s="327" t="s">
        <v>1972</v>
      </c>
      <c r="C25" s="327" t="s">
        <v>1299</v>
      </c>
      <c r="D25" s="327" t="s">
        <v>1343</v>
      </c>
      <c r="E25" s="271" t="s">
        <v>3533</v>
      </c>
      <c r="F25" s="266">
        <v>45633</v>
      </c>
      <c r="G25" s="267">
        <v>1</v>
      </c>
      <c r="H25" s="177">
        <v>10000</v>
      </c>
      <c r="I25" s="177">
        <f t="shared" si="3"/>
        <v>10000</v>
      </c>
      <c r="J25" s="218" t="str">
        <f t="shared" si="4"/>
        <v>ok</v>
      </c>
      <c r="K25" s="271" t="s">
        <v>37</v>
      </c>
      <c r="L25" s="274">
        <f t="shared" si="2"/>
        <v>11.4</v>
      </c>
      <c r="M25" t="s">
        <v>2211</v>
      </c>
    </row>
    <row r="26" spans="1:13" ht="19.2" customHeight="1" x14ac:dyDescent="0.3">
      <c r="A26" s="428" t="s">
        <v>1090</v>
      </c>
      <c r="B26" s="327" t="s">
        <v>1972</v>
      </c>
      <c r="C26" s="327" t="s">
        <v>1299</v>
      </c>
      <c r="D26" s="327" t="s">
        <v>2492</v>
      </c>
      <c r="E26" s="429" t="s">
        <v>3532</v>
      </c>
      <c r="F26" s="266">
        <v>45633</v>
      </c>
      <c r="G26" s="267">
        <v>1</v>
      </c>
      <c r="H26" s="83">
        <v>5000</v>
      </c>
      <c r="I26" s="177">
        <f t="shared" si="3"/>
        <v>5000</v>
      </c>
      <c r="J26" s="218" t="str">
        <f t="shared" si="4"/>
        <v>ok</v>
      </c>
      <c r="K26" s="271" t="s">
        <v>1506</v>
      </c>
      <c r="L26" s="274">
        <f t="shared" si="2"/>
        <v>0</v>
      </c>
      <c r="M26" t="s">
        <v>2211</v>
      </c>
    </row>
    <row r="27" spans="1:13" ht="19.2" customHeight="1" x14ac:dyDescent="0.3">
      <c r="A27" s="17" t="s">
        <v>1090</v>
      </c>
      <c r="B27" s="327" t="s">
        <v>2535</v>
      </c>
      <c r="C27" s="327" t="s">
        <v>1496</v>
      </c>
      <c r="D27" s="267" t="s">
        <v>2536</v>
      </c>
      <c r="E27" s="271" t="s">
        <v>3531</v>
      </c>
      <c r="F27" s="266">
        <v>45635</v>
      </c>
      <c r="G27" s="267">
        <v>1</v>
      </c>
      <c r="H27" s="83">
        <v>25000</v>
      </c>
      <c r="I27" s="177">
        <f t="shared" si="3"/>
        <v>25000</v>
      </c>
      <c r="J27" s="218" t="str">
        <f t="shared" si="4"/>
        <v>ok</v>
      </c>
      <c r="K27" s="271" t="s">
        <v>3030</v>
      </c>
      <c r="L27" s="274">
        <f t="shared" si="2"/>
        <v>300</v>
      </c>
      <c r="M27" t="s">
        <v>2211</v>
      </c>
    </row>
    <row r="28" spans="1:13" ht="19.2" customHeight="1" x14ac:dyDescent="0.3">
      <c r="A28" s="17" t="s">
        <v>1091</v>
      </c>
      <c r="B28" s="327" t="s">
        <v>3036</v>
      </c>
      <c r="C28" s="327" t="s">
        <v>918</v>
      </c>
      <c r="D28" s="270" t="s">
        <v>3522</v>
      </c>
      <c r="E28" s="429" t="s">
        <v>3530</v>
      </c>
      <c r="F28" s="266">
        <v>45635</v>
      </c>
      <c r="G28" s="267">
        <v>1</v>
      </c>
      <c r="H28" s="83">
        <v>165.6</v>
      </c>
      <c r="I28" s="177">
        <f t="shared" si="3"/>
        <v>165.6</v>
      </c>
      <c r="J28" s="218" t="str">
        <f t="shared" si="4"/>
        <v>ok</v>
      </c>
      <c r="K28" s="271" t="s">
        <v>3031</v>
      </c>
      <c r="L28" s="274">
        <f t="shared" si="2"/>
        <v>0</v>
      </c>
      <c r="M28" t="s">
        <v>2211</v>
      </c>
    </row>
    <row r="29" spans="1:13" ht="19.2" customHeight="1" x14ac:dyDescent="0.3">
      <c r="A29" s="17" t="s">
        <v>1091</v>
      </c>
      <c r="B29" s="327" t="s">
        <v>3036</v>
      </c>
      <c r="C29" s="327" t="s">
        <v>918</v>
      </c>
      <c r="D29" s="267" t="s">
        <v>3523</v>
      </c>
      <c r="E29" s="271" t="s">
        <v>3529</v>
      </c>
      <c r="F29" s="266">
        <v>45635</v>
      </c>
      <c r="G29" s="267">
        <v>1</v>
      </c>
      <c r="H29" s="83">
        <v>1530</v>
      </c>
      <c r="I29" s="177">
        <f t="shared" si="3"/>
        <v>1530</v>
      </c>
      <c r="J29" s="218" t="str">
        <f t="shared" si="4"/>
        <v>ok</v>
      </c>
    </row>
    <row r="30" spans="1:13" ht="19.2" customHeight="1" x14ac:dyDescent="0.3">
      <c r="A30" s="17" t="s">
        <v>1302</v>
      </c>
      <c r="B30" s="267" t="s">
        <v>3524</v>
      </c>
      <c r="C30" s="267" t="s">
        <v>1037</v>
      </c>
      <c r="D30" s="267" t="s">
        <v>3525</v>
      </c>
      <c r="E30" s="271" t="s">
        <v>3528</v>
      </c>
      <c r="F30" s="266">
        <v>45635</v>
      </c>
      <c r="G30" s="267">
        <v>1</v>
      </c>
      <c r="H30" s="83">
        <v>2200</v>
      </c>
      <c r="I30" s="177">
        <f t="shared" si="3"/>
        <v>2200</v>
      </c>
      <c r="J30" s="218" t="str">
        <f t="shared" si="4"/>
        <v>ok</v>
      </c>
    </row>
    <row r="31" spans="1:13" ht="19.2" customHeight="1" x14ac:dyDescent="0.3">
      <c r="A31" s="17" t="s">
        <v>1090</v>
      </c>
      <c r="B31" s="267" t="s">
        <v>702</v>
      </c>
      <c r="C31" s="267" t="s">
        <v>654</v>
      </c>
      <c r="D31" s="267" t="s">
        <v>1687</v>
      </c>
      <c r="E31" s="429">
        <v>4007534164</v>
      </c>
      <c r="F31" s="266">
        <v>45635</v>
      </c>
      <c r="G31" s="267">
        <v>1</v>
      </c>
      <c r="H31" s="83">
        <v>250</v>
      </c>
      <c r="I31" s="177">
        <f t="shared" si="3"/>
        <v>250</v>
      </c>
      <c r="J31" s="218" t="str">
        <f t="shared" si="4"/>
        <v>ok</v>
      </c>
    </row>
    <row r="32" spans="1:13" ht="19.2" customHeight="1" x14ac:dyDescent="0.3">
      <c r="A32" s="17" t="s">
        <v>1090</v>
      </c>
      <c r="B32" s="267" t="s">
        <v>702</v>
      </c>
      <c r="C32" s="267" t="s">
        <v>650</v>
      </c>
      <c r="D32" s="267" t="s">
        <v>2271</v>
      </c>
      <c r="E32" s="429">
        <v>4007532415</v>
      </c>
      <c r="F32" s="266">
        <v>45635</v>
      </c>
      <c r="G32" s="267">
        <v>1</v>
      </c>
      <c r="H32" s="83">
        <v>170</v>
      </c>
      <c r="I32" s="177">
        <f t="shared" si="3"/>
        <v>170</v>
      </c>
      <c r="J32" s="218" t="str">
        <f t="shared" si="4"/>
        <v>ok</v>
      </c>
    </row>
    <row r="33" spans="1:12" ht="19.2" customHeight="1" x14ac:dyDescent="0.3">
      <c r="A33" s="17" t="s">
        <v>1090</v>
      </c>
      <c r="B33" s="267" t="s">
        <v>436</v>
      </c>
      <c r="C33" s="267" t="s">
        <v>436</v>
      </c>
      <c r="D33" s="267" t="s">
        <v>1718</v>
      </c>
      <c r="E33" s="429">
        <v>4007546784</v>
      </c>
      <c r="F33" s="266">
        <v>45635</v>
      </c>
      <c r="G33" s="267">
        <v>1</v>
      </c>
      <c r="H33" s="83">
        <v>1950.19</v>
      </c>
      <c r="I33" s="177">
        <f t="shared" si="3"/>
        <v>1950.19</v>
      </c>
      <c r="J33" s="218" t="str">
        <f t="shared" si="4"/>
        <v>ok</v>
      </c>
    </row>
    <row r="34" spans="1:12" ht="19.2" customHeight="1" x14ac:dyDescent="0.3">
      <c r="A34" s="17" t="s">
        <v>1090</v>
      </c>
      <c r="B34" s="267" t="s">
        <v>436</v>
      </c>
      <c r="C34" s="267" t="s">
        <v>436</v>
      </c>
      <c r="D34" s="267" t="s">
        <v>1719</v>
      </c>
      <c r="E34" s="429"/>
      <c r="F34" s="266">
        <v>45635</v>
      </c>
      <c r="G34" s="267">
        <v>1</v>
      </c>
      <c r="H34" s="395">
        <v>0</v>
      </c>
      <c r="I34" s="177">
        <f t="shared" si="3"/>
        <v>0</v>
      </c>
      <c r="J34" s="218" t="str">
        <f t="shared" si="4"/>
        <v>ok</v>
      </c>
    </row>
    <row r="35" spans="1:12" ht="19.2" customHeight="1" x14ac:dyDescent="0.3">
      <c r="A35" s="17" t="s">
        <v>1090</v>
      </c>
      <c r="B35" s="267" t="s">
        <v>658</v>
      </c>
      <c r="C35" s="267" t="s">
        <v>654</v>
      </c>
      <c r="D35" s="267" t="s">
        <v>654</v>
      </c>
      <c r="E35" s="271" t="s">
        <v>3539</v>
      </c>
      <c r="F35" s="266">
        <v>45636</v>
      </c>
      <c r="G35" s="267">
        <v>1</v>
      </c>
      <c r="H35" s="83">
        <v>6800</v>
      </c>
      <c r="I35" s="177">
        <f t="shared" si="3"/>
        <v>6800</v>
      </c>
      <c r="J35" s="218" t="str">
        <f t="shared" ref="J35:J66" si="5">VLOOKUP(C35,K:M,3,0)</f>
        <v>ok</v>
      </c>
    </row>
    <row r="36" spans="1:12" ht="19.2" customHeight="1" x14ac:dyDescent="0.3">
      <c r="A36" s="17" t="s">
        <v>1090</v>
      </c>
      <c r="B36" s="267" t="s">
        <v>1720</v>
      </c>
      <c r="C36" s="267" t="s">
        <v>650</v>
      </c>
      <c r="D36" s="267" t="s">
        <v>1721</v>
      </c>
      <c r="E36" s="271" t="s">
        <v>3540</v>
      </c>
      <c r="F36" s="266">
        <v>45636</v>
      </c>
      <c r="G36" s="267">
        <v>1</v>
      </c>
      <c r="H36" s="83">
        <v>2738.9</v>
      </c>
      <c r="I36" s="177">
        <f t="shared" si="3"/>
        <v>2738.9</v>
      </c>
      <c r="J36" s="218" t="str">
        <f t="shared" si="5"/>
        <v>ok</v>
      </c>
    </row>
    <row r="37" spans="1:12" ht="19.2" customHeight="1" x14ac:dyDescent="0.3">
      <c r="A37" s="17" t="s">
        <v>1090</v>
      </c>
      <c r="B37" s="267" t="s">
        <v>1543</v>
      </c>
      <c r="C37" s="267" t="s">
        <v>1541</v>
      </c>
      <c r="D37" s="267" t="s">
        <v>1341</v>
      </c>
      <c r="E37" s="271" t="s">
        <v>3538</v>
      </c>
      <c r="F37" s="266">
        <v>45636</v>
      </c>
      <c r="G37" s="267">
        <v>1</v>
      </c>
      <c r="H37" s="83">
        <v>5000</v>
      </c>
      <c r="I37" s="177">
        <f t="shared" si="3"/>
        <v>5000</v>
      </c>
      <c r="J37" s="218" t="str">
        <f t="shared" si="5"/>
        <v>ok</v>
      </c>
    </row>
    <row r="38" spans="1:12" ht="19.2" customHeight="1" x14ac:dyDescent="0.3">
      <c r="A38" s="17" t="s">
        <v>1090</v>
      </c>
      <c r="B38" s="267" t="s">
        <v>3555</v>
      </c>
      <c r="C38" s="267" t="s">
        <v>633</v>
      </c>
      <c r="D38" s="267" t="s">
        <v>3556</v>
      </c>
      <c r="E38" s="271" t="s">
        <v>3557</v>
      </c>
      <c r="F38" s="266">
        <v>45636</v>
      </c>
      <c r="G38" s="267">
        <v>1</v>
      </c>
      <c r="H38" s="83">
        <v>1185.9100000000001</v>
      </c>
      <c r="I38" s="177">
        <f t="shared" si="3"/>
        <v>1185.9100000000001</v>
      </c>
      <c r="J38" s="218" t="str">
        <f t="shared" si="5"/>
        <v>ok</v>
      </c>
      <c r="K38" s="317"/>
      <c r="L38" s="317"/>
    </row>
    <row r="39" spans="1:12" x14ac:dyDescent="0.3">
      <c r="A39" s="428" t="s">
        <v>1090</v>
      </c>
      <c r="B39" s="327" t="s">
        <v>3201</v>
      </c>
      <c r="C39" s="327" t="s">
        <v>3201</v>
      </c>
      <c r="D39" s="327" t="s">
        <v>3541</v>
      </c>
      <c r="E39" s="271" t="s">
        <v>3558</v>
      </c>
      <c r="F39" s="266">
        <v>45637</v>
      </c>
      <c r="G39" s="267">
        <v>1</v>
      </c>
      <c r="H39" s="83">
        <v>121563.18</v>
      </c>
      <c r="I39" s="177">
        <f t="shared" si="3"/>
        <v>121563.18</v>
      </c>
      <c r="J39" s="218" t="e">
        <f t="shared" si="5"/>
        <v>#N/A</v>
      </c>
    </row>
    <row r="40" spans="1:12" x14ac:dyDescent="0.3">
      <c r="A40" s="428" t="s">
        <v>1090</v>
      </c>
      <c r="B40" s="327" t="s">
        <v>1972</v>
      </c>
      <c r="C40" s="327" t="s">
        <v>1299</v>
      </c>
      <c r="D40" s="327" t="s">
        <v>1343</v>
      </c>
      <c r="E40" s="271">
        <v>4014408787</v>
      </c>
      <c r="F40" s="266">
        <v>45637</v>
      </c>
      <c r="G40" s="267">
        <v>1</v>
      </c>
      <c r="H40" s="83">
        <v>1000</v>
      </c>
      <c r="I40" s="177">
        <f t="shared" si="3"/>
        <v>1000</v>
      </c>
      <c r="J40" s="218" t="str">
        <f t="shared" si="5"/>
        <v>ok</v>
      </c>
    </row>
    <row r="41" spans="1:12" ht="18.600000000000001" customHeight="1" x14ac:dyDescent="0.3">
      <c r="A41" s="428" t="s">
        <v>1090</v>
      </c>
      <c r="B41" s="327" t="s">
        <v>1972</v>
      </c>
      <c r="C41" s="327" t="s">
        <v>1299</v>
      </c>
      <c r="D41" s="327" t="s">
        <v>1343</v>
      </c>
      <c r="E41" s="271">
        <v>4016164675</v>
      </c>
      <c r="F41" s="266">
        <v>45637</v>
      </c>
      <c r="G41" s="267">
        <v>1</v>
      </c>
      <c r="H41" s="83">
        <v>2500</v>
      </c>
      <c r="I41" s="177">
        <f t="shared" si="3"/>
        <v>2500</v>
      </c>
      <c r="J41" s="218" t="str">
        <f t="shared" si="5"/>
        <v>ok</v>
      </c>
    </row>
    <row r="42" spans="1:12" s="317" customFormat="1" ht="19.2" customHeight="1" x14ac:dyDescent="0.3">
      <c r="A42" s="428" t="s">
        <v>1090</v>
      </c>
      <c r="B42" s="327" t="s">
        <v>1972</v>
      </c>
      <c r="C42" s="327" t="s">
        <v>1299</v>
      </c>
      <c r="D42" s="327" t="s">
        <v>2492</v>
      </c>
      <c r="E42" s="271">
        <v>4016162938</v>
      </c>
      <c r="F42" s="266">
        <v>45637</v>
      </c>
      <c r="G42" s="267">
        <v>1</v>
      </c>
      <c r="H42" s="83">
        <v>3000</v>
      </c>
      <c r="I42" s="177">
        <f t="shared" si="3"/>
        <v>3000</v>
      </c>
      <c r="J42" s="218" t="str">
        <f t="shared" si="5"/>
        <v>ok</v>
      </c>
      <c r="K42"/>
      <c r="L42"/>
    </row>
    <row r="43" spans="1:12" ht="19.2" customHeight="1" x14ac:dyDescent="0.3">
      <c r="A43" s="428" t="s">
        <v>1090</v>
      </c>
      <c r="B43" s="327" t="s">
        <v>3201</v>
      </c>
      <c r="C43" s="327" t="s">
        <v>3201</v>
      </c>
      <c r="D43" s="327" t="s">
        <v>3559</v>
      </c>
      <c r="E43" s="271" t="s">
        <v>3560</v>
      </c>
      <c r="F43" s="266">
        <v>45638</v>
      </c>
      <c r="G43" s="267">
        <v>1</v>
      </c>
      <c r="H43" s="83">
        <v>26541.34</v>
      </c>
      <c r="I43" s="177">
        <f t="shared" si="3"/>
        <v>26541.34</v>
      </c>
      <c r="J43" s="218" t="e">
        <f t="shared" si="5"/>
        <v>#N/A</v>
      </c>
    </row>
    <row r="44" spans="1:12" ht="19.2" customHeight="1" x14ac:dyDescent="0.3">
      <c r="A44" s="428" t="s">
        <v>1090</v>
      </c>
      <c r="B44" s="327" t="s">
        <v>1972</v>
      </c>
      <c r="C44" s="327" t="s">
        <v>1299</v>
      </c>
      <c r="D44" s="327" t="s">
        <v>1343</v>
      </c>
      <c r="E44" s="271">
        <v>4020100645</v>
      </c>
      <c r="F44" s="266">
        <v>45639</v>
      </c>
      <c r="G44" s="267">
        <v>1</v>
      </c>
      <c r="H44" s="83">
        <v>8000</v>
      </c>
      <c r="I44" s="177">
        <f t="shared" si="3"/>
        <v>8000</v>
      </c>
      <c r="J44" s="218" t="str">
        <f t="shared" si="5"/>
        <v>ok</v>
      </c>
    </row>
    <row r="45" spans="1:12" ht="19.2" customHeight="1" x14ac:dyDescent="0.3">
      <c r="A45" s="428" t="s">
        <v>1090</v>
      </c>
      <c r="B45" s="327" t="s">
        <v>1972</v>
      </c>
      <c r="C45" s="327" t="s">
        <v>1299</v>
      </c>
      <c r="D45" s="327" t="s">
        <v>1343</v>
      </c>
      <c r="E45" s="271">
        <v>4020131871</v>
      </c>
      <c r="F45" s="266">
        <v>45639</v>
      </c>
      <c r="G45" s="267">
        <v>1</v>
      </c>
      <c r="H45" s="83">
        <v>8000</v>
      </c>
      <c r="I45" s="177">
        <f t="shared" si="3"/>
        <v>8000</v>
      </c>
      <c r="J45" s="218" t="str">
        <f t="shared" si="5"/>
        <v>ok</v>
      </c>
    </row>
    <row r="46" spans="1:12" ht="19.2" customHeight="1" x14ac:dyDescent="0.3">
      <c r="A46" s="428" t="s">
        <v>1091</v>
      </c>
      <c r="B46" s="327" t="s">
        <v>1701</v>
      </c>
      <c r="C46" s="327" t="s">
        <v>1037</v>
      </c>
      <c r="D46" s="327" t="s">
        <v>3564</v>
      </c>
      <c r="E46" s="271" t="s">
        <v>3579</v>
      </c>
      <c r="F46" s="266">
        <v>45639</v>
      </c>
      <c r="G46" s="267">
        <v>2300</v>
      </c>
      <c r="H46" s="83">
        <v>3.0434999999999999</v>
      </c>
      <c r="I46" s="177">
        <f t="shared" si="3"/>
        <v>7000.0499999999993</v>
      </c>
      <c r="J46" s="218" t="str">
        <f t="shared" si="5"/>
        <v>ok</v>
      </c>
    </row>
    <row r="47" spans="1:12" ht="19.2" customHeight="1" x14ac:dyDescent="0.3">
      <c r="A47" s="428" t="s">
        <v>1090</v>
      </c>
      <c r="B47" s="327" t="s">
        <v>1560</v>
      </c>
      <c r="C47" s="327" t="s">
        <v>633</v>
      </c>
      <c r="D47" s="327" t="s">
        <v>3190</v>
      </c>
      <c r="E47" s="271" t="s">
        <v>3580</v>
      </c>
      <c r="F47" s="266">
        <v>45639</v>
      </c>
      <c r="G47" s="267">
        <v>1</v>
      </c>
      <c r="H47" s="83">
        <v>600</v>
      </c>
      <c r="I47" s="177">
        <f t="shared" si="3"/>
        <v>600</v>
      </c>
      <c r="J47" s="218" t="str">
        <f t="shared" si="5"/>
        <v>ok</v>
      </c>
    </row>
    <row r="48" spans="1:12" ht="19.2" customHeight="1" x14ac:dyDescent="0.3">
      <c r="A48" s="428" t="s">
        <v>1091</v>
      </c>
      <c r="B48" s="327" t="s">
        <v>456</v>
      </c>
      <c r="C48" s="327" t="s">
        <v>456</v>
      </c>
      <c r="D48" s="327" t="s">
        <v>3189</v>
      </c>
      <c r="E48" s="271" t="s">
        <v>3581</v>
      </c>
      <c r="F48" s="266">
        <v>45639</v>
      </c>
      <c r="G48" s="267">
        <v>1</v>
      </c>
      <c r="H48" s="83">
        <v>1250</v>
      </c>
      <c r="I48" s="177">
        <f t="shared" si="3"/>
        <v>1250</v>
      </c>
      <c r="J48" s="218" t="str">
        <f t="shared" si="5"/>
        <v>ok</v>
      </c>
    </row>
    <row r="49" spans="1:12" ht="19.2" customHeight="1" x14ac:dyDescent="0.3">
      <c r="A49" s="428" t="s">
        <v>1484</v>
      </c>
      <c r="B49" s="327" t="s">
        <v>456</v>
      </c>
      <c r="C49" s="327" t="s">
        <v>456</v>
      </c>
      <c r="D49" s="327" t="s">
        <v>3565</v>
      </c>
      <c r="E49" s="271" t="s">
        <v>3582</v>
      </c>
      <c r="F49" s="266">
        <v>45639</v>
      </c>
      <c r="G49" s="267">
        <v>1</v>
      </c>
      <c r="H49" s="83">
        <v>1960</v>
      </c>
      <c r="I49" s="177">
        <f t="shared" si="3"/>
        <v>1960</v>
      </c>
      <c r="J49" s="218" t="str">
        <f t="shared" si="5"/>
        <v>ok</v>
      </c>
    </row>
    <row r="50" spans="1:12" ht="19.2" customHeight="1" x14ac:dyDescent="0.3">
      <c r="A50" s="428" t="s">
        <v>1090</v>
      </c>
      <c r="B50" s="327" t="s">
        <v>1972</v>
      </c>
      <c r="C50" s="327" t="s">
        <v>1299</v>
      </c>
      <c r="D50" s="327" t="s">
        <v>3563</v>
      </c>
      <c r="E50" s="271" t="s">
        <v>3578</v>
      </c>
      <c r="F50" s="266">
        <v>45639</v>
      </c>
      <c r="G50" s="267">
        <v>1</v>
      </c>
      <c r="H50" s="511">
        <v>4111.3</v>
      </c>
      <c r="I50" s="177">
        <f t="shared" ref="I50:I81" si="6">H50*G50</f>
        <v>4111.3</v>
      </c>
      <c r="J50" s="218" t="str">
        <f t="shared" si="5"/>
        <v>ok</v>
      </c>
    </row>
    <row r="51" spans="1:12" ht="19.2" customHeight="1" x14ac:dyDescent="0.3">
      <c r="A51" s="428" t="s">
        <v>1090</v>
      </c>
      <c r="B51" s="327" t="s">
        <v>1972</v>
      </c>
      <c r="C51" s="327" t="s">
        <v>1299</v>
      </c>
      <c r="D51" s="327" t="s">
        <v>2492</v>
      </c>
      <c r="E51" s="271">
        <v>4020593119</v>
      </c>
      <c r="F51" s="266">
        <v>45639</v>
      </c>
      <c r="G51" s="267">
        <v>1</v>
      </c>
      <c r="H51" s="83">
        <v>5000</v>
      </c>
      <c r="I51" s="177">
        <f t="shared" si="6"/>
        <v>5000</v>
      </c>
      <c r="J51" s="218" t="str">
        <f t="shared" si="5"/>
        <v>ok</v>
      </c>
    </row>
    <row r="52" spans="1:12" ht="19.2" customHeight="1" x14ac:dyDescent="0.3">
      <c r="A52" s="428" t="s">
        <v>1090</v>
      </c>
      <c r="B52" s="327" t="s">
        <v>3715</v>
      </c>
      <c r="C52" s="327" t="s">
        <v>1541</v>
      </c>
      <c r="D52" s="267" t="s">
        <v>3584</v>
      </c>
      <c r="E52" s="271" t="s">
        <v>3583</v>
      </c>
      <c r="F52" s="266">
        <v>45642</v>
      </c>
      <c r="G52" s="267">
        <v>1</v>
      </c>
      <c r="H52" s="83">
        <v>35000</v>
      </c>
      <c r="I52" s="177">
        <f t="shared" si="6"/>
        <v>35000</v>
      </c>
      <c r="J52" s="218" t="str">
        <f t="shared" si="5"/>
        <v>ok</v>
      </c>
    </row>
    <row r="53" spans="1:12" ht="19.2" customHeight="1" x14ac:dyDescent="0.3">
      <c r="A53" s="428" t="s">
        <v>1090</v>
      </c>
      <c r="B53" s="327" t="s">
        <v>1972</v>
      </c>
      <c r="C53" s="327" t="s">
        <v>1299</v>
      </c>
      <c r="D53" s="327" t="s">
        <v>1343</v>
      </c>
      <c r="E53" s="271">
        <v>4026603213</v>
      </c>
      <c r="F53" s="266">
        <v>45642</v>
      </c>
      <c r="G53" s="267">
        <v>1</v>
      </c>
      <c r="H53" s="177">
        <v>1000</v>
      </c>
      <c r="I53" s="177">
        <f t="shared" si="6"/>
        <v>1000</v>
      </c>
      <c r="J53" s="218" t="str">
        <f t="shared" si="5"/>
        <v>ok</v>
      </c>
    </row>
    <row r="54" spans="1:12" ht="19.2" customHeight="1" x14ac:dyDescent="0.3">
      <c r="A54" s="17" t="s">
        <v>1090</v>
      </c>
      <c r="B54" s="267" t="s">
        <v>3566</v>
      </c>
      <c r="C54" s="267" t="s">
        <v>990</v>
      </c>
      <c r="D54" s="267" t="s">
        <v>3567</v>
      </c>
      <c r="E54" s="271" t="s">
        <v>3594</v>
      </c>
      <c r="F54" s="266">
        <v>45642</v>
      </c>
      <c r="G54" s="267">
        <v>1</v>
      </c>
      <c r="H54" s="177">
        <v>100</v>
      </c>
      <c r="I54" s="177">
        <f t="shared" si="6"/>
        <v>100</v>
      </c>
      <c r="J54" s="218" t="str">
        <f t="shared" si="5"/>
        <v>ok</v>
      </c>
    </row>
    <row r="55" spans="1:12" ht="18.600000000000001" customHeight="1" x14ac:dyDescent="0.3">
      <c r="A55" s="17" t="s">
        <v>1090</v>
      </c>
      <c r="B55" s="267" t="s">
        <v>3568</v>
      </c>
      <c r="C55" s="327" t="s">
        <v>633</v>
      </c>
      <c r="D55" s="267" t="s">
        <v>3569</v>
      </c>
      <c r="E55" s="271" t="s">
        <v>3593</v>
      </c>
      <c r="F55" s="266">
        <v>45642</v>
      </c>
      <c r="G55" s="267">
        <v>1</v>
      </c>
      <c r="H55" s="177">
        <v>115.99</v>
      </c>
      <c r="I55" s="177">
        <f t="shared" si="6"/>
        <v>115.99</v>
      </c>
      <c r="J55" s="218" t="str">
        <f t="shared" si="5"/>
        <v>ok</v>
      </c>
    </row>
    <row r="56" spans="1:12" ht="18.600000000000001" customHeight="1" x14ac:dyDescent="0.3">
      <c r="A56" s="428" t="s">
        <v>1090</v>
      </c>
      <c r="B56" s="327" t="s">
        <v>1972</v>
      </c>
      <c r="C56" s="327" t="s">
        <v>1299</v>
      </c>
      <c r="D56" s="327" t="s">
        <v>3570</v>
      </c>
      <c r="E56" s="271" t="s">
        <v>3592</v>
      </c>
      <c r="F56" s="266">
        <v>45642</v>
      </c>
      <c r="G56" s="267">
        <v>1</v>
      </c>
      <c r="H56" s="177">
        <v>3000</v>
      </c>
      <c r="I56" s="177">
        <f t="shared" si="6"/>
        <v>3000</v>
      </c>
      <c r="J56" s="218" t="str">
        <f t="shared" si="5"/>
        <v>ok</v>
      </c>
    </row>
    <row r="57" spans="1:12" ht="18.600000000000001" customHeight="1" x14ac:dyDescent="0.3">
      <c r="A57" s="428" t="s">
        <v>1090</v>
      </c>
      <c r="B57" s="327" t="s">
        <v>1972</v>
      </c>
      <c r="C57" s="327" t="s">
        <v>1299</v>
      </c>
      <c r="D57" s="327" t="s">
        <v>2492</v>
      </c>
      <c r="E57" s="271">
        <v>4026546557</v>
      </c>
      <c r="F57" s="266">
        <v>45642</v>
      </c>
      <c r="G57" s="267">
        <v>1</v>
      </c>
      <c r="H57" s="177">
        <v>5000</v>
      </c>
      <c r="I57" s="177">
        <f t="shared" si="6"/>
        <v>5000</v>
      </c>
      <c r="J57" s="218" t="str">
        <f t="shared" si="5"/>
        <v>ok</v>
      </c>
    </row>
    <row r="58" spans="1:12" ht="18.600000000000001" customHeight="1" x14ac:dyDescent="0.3">
      <c r="A58" s="428" t="s">
        <v>1090</v>
      </c>
      <c r="B58" s="327" t="s">
        <v>1972</v>
      </c>
      <c r="C58" s="327" t="s">
        <v>1299</v>
      </c>
      <c r="D58" s="327" t="s">
        <v>1343</v>
      </c>
      <c r="E58" s="271">
        <v>4029200204</v>
      </c>
      <c r="F58" s="266">
        <v>45643</v>
      </c>
      <c r="G58" s="267">
        <v>1</v>
      </c>
      <c r="H58" s="83">
        <v>8000</v>
      </c>
      <c r="I58" s="177">
        <f t="shared" si="6"/>
        <v>8000</v>
      </c>
      <c r="J58" s="218" t="str">
        <f t="shared" si="5"/>
        <v>ok</v>
      </c>
    </row>
    <row r="59" spans="1:12" ht="18.600000000000001" customHeight="1" x14ac:dyDescent="0.3">
      <c r="A59" s="428" t="s">
        <v>1090</v>
      </c>
      <c r="B59" s="327" t="s">
        <v>1972</v>
      </c>
      <c r="C59" s="327" t="s">
        <v>1299</v>
      </c>
      <c r="D59" s="327" t="s">
        <v>1343</v>
      </c>
      <c r="E59" s="271">
        <v>4029201718</v>
      </c>
      <c r="F59" s="266">
        <v>45643</v>
      </c>
      <c r="G59" s="267">
        <v>1</v>
      </c>
      <c r="H59" s="177">
        <v>8000</v>
      </c>
      <c r="I59" s="177">
        <f t="shared" si="6"/>
        <v>8000</v>
      </c>
      <c r="J59" s="218" t="str">
        <f t="shared" si="5"/>
        <v>ok</v>
      </c>
    </row>
    <row r="60" spans="1:12" ht="18.600000000000001" customHeight="1" x14ac:dyDescent="0.3">
      <c r="A60" s="17" t="s">
        <v>1090</v>
      </c>
      <c r="B60" s="327" t="s">
        <v>2535</v>
      </c>
      <c r="C60" s="327" t="s">
        <v>1496</v>
      </c>
      <c r="D60" s="267" t="s">
        <v>2536</v>
      </c>
      <c r="E60" s="271" t="s">
        <v>3585</v>
      </c>
      <c r="F60" s="266">
        <v>45643</v>
      </c>
      <c r="G60" s="267">
        <v>1</v>
      </c>
      <c r="H60" s="83">
        <v>25000</v>
      </c>
      <c r="I60" s="177">
        <f t="shared" si="6"/>
        <v>25000</v>
      </c>
      <c r="J60" s="218" t="str">
        <f t="shared" si="5"/>
        <v>ok</v>
      </c>
    </row>
    <row r="61" spans="1:12" x14ac:dyDescent="0.3">
      <c r="A61" s="428" t="s">
        <v>1090</v>
      </c>
      <c r="B61" s="327" t="s">
        <v>1972</v>
      </c>
      <c r="C61" s="327" t="s">
        <v>1299</v>
      </c>
      <c r="D61" s="327" t="s">
        <v>1343</v>
      </c>
      <c r="E61" s="271">
        <v>4035227929</v>
      </c>
      <c r="F61" s="266">
        <v>45645</v>
      </c>
      <c r="G61" s="267">
        <v>1</v>
      </c>
      <c r="H61" s="83">
        <v>8000</v>
      </c>
      <c r="I61" s="177">
        <f t="shared" si="6"/>
        <v>8000</v>
      </c>
      <c r="J61" s="218" t="str">
        <f t="shared" si="5"/>
        <v>ok</v>
      </c>
    </row>
    <row r="62" spans="1:12" ht="18.600000000000001" customHeight="1" x14ac:dyDescent="0.3">
      <c r="A62" s="17" t="s">
        <v>1302</v>
      </c>
      <c r="B62" s="267" t="s">
        <v>1280</v>
      </c>
      <c r="C62" s="267" t="s">
        <v>1280</v>
      </c>
      <c r="D62" s="267" t="s">
        <v>3053</v>
      </c>
      <c r="E62" s="271" t="s">
        <v>3588</v>
      </c>
      <c r="F62" s="266">
        <v>45645</v>
      </c>
      <c r="G62" s="267">
        <v>1</v>
      </c>
      <c r="H62" s="83">
        <v>25000</v>
      </c>
      <c r="I62" s="177">
        <f t="shared" si="6"/>
        <v>25000</v>
      </c>
      <c r="J62" s="218" t="str">
        <f t="shared" si="5"/>
        <v>ok</v>
      </c>
    </row>
    <row r="63" spans="1:12" ht="18.600000000000001" customHeight="1" x14ac:dyDescent="0.3">
      <c r="A63" s="17" t="s">
        <v>1302</v>
      </c>
      <c r="B63" s="267" t="s">
        <v>1280</v>
      </c>
      <c r="C63" s="267" t="s">
        <v>1280</v>
      </c>
      <c r="D63" s="267" t="s">
        <v>3571</v>
      </c>
      <c r="E63" s="271" t="s">
        <v>3589</v>
      </c>
      <c r="F63" s="266">
        <v>45645</v>
      </c>
      <c r="G63" s="267">
        <v>1</v>
      </c>
      <c r="H63" s="83">
        <v>25000</v>
      </c>
      <c r="I63" s="177">
        <f t="shared" si="6"/>
        <v>25000</v>
      </c>
      <c r="J63" s="218" t="str">
        <f t="shared" si="5"/>
        <v>ok</v>
      </c>
      <c r="K63" s="317"/>
      <c r="L63" s="317"/>
    </row>
    <row r="64" spans="1:12" ht="18.600000000000001" customHeight="1" x14ac:dyDescent="0.3">
      <c r="A64" s="428" t="s">
        <v>1091</v>
      </c>
      <c r="B64" s="327" t="s">
        <v>3574</v>
      </c>
      <c r="C64" s="327" t="s">
        <v>456</v>
      </c>
      <c r="D64" s="327" t="s">
        <v>3572</v>
      </c>
      <c r="E64" s="439" t="s">
        <v>3586</v>
      </c>
      <c r="F64" s="266">
        <v>45645</v>
      </c>
      <c r="G64" s="267">
        <v>1</v>
      </c>
      <c r="H64" s="83">
        <v>1100</v>
      </c>
      <c r="I64" s="177">
        <f t="shared" si="6"/>
        <v>1100</v>
      </c>
      <c r="J64" s="218" t="str">
        <f t="shared" si="5"/>
        <v>ok</v>
      </c>
      <c r="K64" s="317"/>
      <c r="L64" s="317"/>
    </row>
    <row r="65" spans="1:12" ht="18.600000000000001" customHeight="1" x14ac:dyDescent="0.3">
      <c r="A65" s="428" t="s">
        <v>1091</v>
      </c>
      <c r="B65" s="327" t="s">
        <v>3574</v>
      </c>
      <c r="C65" s="327" t="s">
        <v>456</v>
      </c>
      <c r="D65" s="327" t="s">
        <v>3573</v>
      </c>
      <c r="E65" s="271" t="s">
        <v>3587</v>
      </c>
      <c r="F65" s="266">
        <v>45645</v>
      </c>
      <c r="G65" s="267">
        <v>1</v>
      </c>
      <c r="H65" s="83">
        <v>1300</v>
      </c>
      <c r="I65" s="177">
        <f t="shared" si="6"/>
        <v>1300</v>
      </c>
      <c r="J65" s="218" t="str">
        <f t="shared" si="5"/>
        <v>ok</v>
      </c>
      <c r="K65" s="317"/>
      <c r="L65" s="317"/>
    </row>
    <row r="66" spans="1:12" ht="18.600000000000001" customHeight="1" x14ac:dyDescent="0.3">
      <c r="A66" s="428" t="s">
        <v>1091</v>
      </c>
      <c r="B66" s="327" t="s">
        <v>456</v>
      </c>
      <c r="C66" s="327" t="s">
        <v>456</v>
      </c>
      <c r="D66" s="327" t="s">
        <v>3575</v>
      </c>
      <c r="E66" s="271" t="s">
        <v>3591</v>
      </c>
      <c r="F66" s="266">
        <v>45645</v>
      </c>
      <c r="G66" s="267">
        <v>1</v>
      </c>
      <c r="H66" s="83">
        <v>1500</v>
      </c>
      <c r="I66" s="177">
        <f t="shared" si="6"/>
        <v>1500</v>
      </c>
      <c r="J66" s="218" t="str">
        <f t="shared" si="5"/>
        <v>ok</v>
      </c>
      <c r="K66" s="317"/>
      <c r="L66" s="317"/>
    </row>
    <row r="67" spans="1:12" ht="18.600000000000001" customHeight="1" x14ac:dyDescent="0.3">
      <c r="A67" s="428" t="s">
        <v>1090</v>
      </c>
      <c r="B67" s="327" t="s">
        <v>1378</v>
      </c>
      <c r="C67" s="327" t="s">
        <v>1541</v>
      </c>
      <c r="D67" s="327" t="s">
        <v>3576</v>
      </c>
      <c r="E67" s="271">
        <v>4035235063</v>
      </c>
      <c r="F67" s="266">
        <v>45645</v>
      </c>
      <c r="G67" s="267">
        <v>1</v>
      </c>
      <c r="H67" s="83">
        <v>700</v>
      </c>
      <c r="I67" s="177">
        <f t="shared" si="6"/>
        <v>700</v>
      </c>
      <c r="J67" s="218" t="str">
        <f t="shared" ref="J67:J98" si="7">VLOOKUP(C67,K:M,3,0)</f>
        <v>ok</v>
      </c>
      <c r="K67" s="317"/>
      <c r="L67" s="317"/>
    </row>
    <row r="68" spans="1:12" s="317" customFormat="1" ht="18.600000000000001" customHeight="1" x14ac:dyDescent="0.3">
      <c r="A68" s="428" t="s">
        <v>1090</v>
      </c>
      <c r="B68" s="327" t="s">
        <v>1378</v>
      </c>
      <c r="C68" s="327" t="s">
        <v>1541</v>
      </c>
      <c r="D68" s="327" t="s">
        <v>3577</v>
      </c>
      <c r="E68" s="271" t="s">
        <v>3590</v>
      </c>
      <c r="F68" s="266">
        <v>45645</v>
      </c>
      <c r="G68" s="267">
        <v>1</v>
      </c>
      <c r="H68" s="83">
        <v>1000</v>
      </c>
      <c r="I68" s="177">
        <f t="shared" si="6"/>
        <v>1000</v>
      </c>
      <c r="J68" s="218" t="str">
        <f t="shared" si="7"/>
        <v>ok</v>
      </c>
    </row>
    <row r="69" spans="1:12" s="317" customFormat="1" ht="18.600000000000001" customHeight="1" x14ac:dyDescent="0.3">
      <c r="A69" s="428" t="s">
        <v>1090</v>
      </c>
      <c r="B69" s="327" t="s">
        <v>1972</v>
      </c>
      <c r="C69" s="327" t="s">
        <v>1299</v>
      </c>
      <c r="D69" s="327" t="s">
        <v>1343</v>
      </c>
      <c r="E69" s="271">
        <v>4036827159</v>
      </c>
      <c r="F69" s="266">
        <v>45646</v>
      </c>
      <c r="G69" s="267">
        <v>1</v>
      </c>
      <c r="H69" s="83">
        <v>2500</v>
      </c>
      <c r="I69" s="177">
        <f t="shared" si="6"/>
        <v>2500</v>
      </c>
      <c r="J69" s="218" t="str">
        <f t="shared" si="7"/>
        <v>ok</v>
      </c>
    </row>
    <row r="70" spans="1:12" s="317" customFormat="1" ht="18.600000000000001" customHeight="1" x14ac:dyDescent="0.3">
      <c r="A70" s="17" t="s">
        <v>1090</v>
      </c>
      <c r="B70" s="267" t="s">
        <v>3595</v>
      </c>
      <c r="C70" s="267" t="s">
        <v>633</v>
      </c>
      <c r="D70" s="327" t="s">
        <v>3596</v>
      </c>
      <c r="E70" s="271" t="s">
        <v>3616</v>
      </c>
      <c r="F70" s="266">
        <v>45646</v>
      </c>
      <c r="G70" s="267">
        <v>1</v>
      </c>
      <c r="H70" s="83">
        <v>5000</v>
      </c>
      <c r="I70" s="177">
        <f t="shared" si="6"/>
        <v>5000</v>
      </c>
      <c r="J70" s="218" t="str">
        <f t="shared" si="7"/>
        <v>ok</v>
      </c>
    </row>
    <row r="71" spans="1:12" s="317" customFormat="1" ht="18.600000000000001" customHeight="1" x14ac:dyDescent="0.3">
      <c r="A71" s="17" t="s">
        <v>1090</v>
      </c>
      <c r="B71" s="267" t="s">
        <v>3597</v>
      </c>
      <c r="C71" s="267" t="s">
        <v>989</v>
      </c>
      <c r="D71" s="327" t="s">
        <v>3598</v>
      </c>
      <c r="E71" s="271" t="s">
        <v>3599</v>
      </c>
      <c r="F71" s="266">
        <v>45646</v>
      </c>
      <c r="G71" s="267">
        <v>1</v>
      </c>
      <c r="H71" s="83">
        <v>1412</v>
      </c>
      <c r="I71" s="177">
        <f t="shared" si="6"/>
        <v>1412</v>
      </c>
      <c r="J71" s="218" t="str">
        <f t="shared" si="7"/>
        <v>ok</v>
      </c>
    </row>
    <row r="72" spans="1:12" s="317" customFormat="1" ht="18.600000000000001" customHeight="1" x14ac:dyDescent="0.3">
      <c r="A72" s="428" t="s">
        <v>1090</v>
      </c>
      <c r="B72" s="327" t="s">
        <v>1972</v>
      </c>
      <c r="C72" s="327" t="s">
        <v>1299</v>
      </c>
      <c r="D72" s="327" t="s">
        <v>2492</v>
      </c>
      <c r="E72" s="271">
        <v>4037277639</v>
      </c>
      <c r="F72" s="266">
        <v>45646</v>
      </c>
      <c r="G72" s="267">
        <v>1</v>
      </c>
      <c r="H72" s="83">
        <v>8000</v>
      </c>
      <c r="I72" s="177">
        <f t="shared" si="6"/>
        <v>8000</v>
      </c>
      <c r="J72" s="218" t="str">
        <f t="shared" si="7"/>
        <v>ok</v>
      </c>
    </row>
    <row r="73" spans="1:12" s="317" customFormat="1" ht="18.600000000000001" customHeight="1" x14ac:dyDescent="0.3">
      <c r="A73" s="17" t="s">
        <v>1091</v>
      </c>
      <c r="B73" s="267" t="s">
        <v>3611</v>
      </c>
      <c r="C73" s="267" t="s">
        <v>633</v>
      </c>
      <c r="D73" s="267" t="s">
        <v>3610</v>
      </c>
      <c r="E73" s="271" t="s">
        <v>3612</v>
      </c>
      <c r="F73" s="266">
        <v>45647</v>
      </c>
      <c r="G73" s="267">
        <v>1</v>
      </c>
      <c r="H73" s="83">
        <v>7800</v>
      </c>
      <c r="I73" s="177">
        <f t="shared" si="6"/>
        <v>7800</v>
      </c>
      <c r="J73" s="218" t="str">
        <f t="shared" si="7"/>
        <v>ok</v>
      </c>
    </row>
    <row r="74" spans="1:12" s="317" customFormat="1" ht="18.600000000000001" customHeight="1" x14ac:dyDescent="0.3">
      <c r="A74" s="17" t="s">
        <v>1091</v>
      </c>
      <c r="B74" s="327" t="s">
        <v>3614</v>
      </c>
      <c r="C74" s="327" t="s">
        <v>1037</v>
      </c>
      <c r="D74" s="327" t="s">
        <v>1841</v>
      </c>
      <c r="E74" s="271" t="s">
        <v>3613</v>
      </c>
      <c r="F74" s="266">
        <v>45647</v>
      </c>
      <c r="G74" s="267">
        <v>1</v>
      </c>
      <c r="H74" s="83">
        <v>2118</v>
      </c>
      <c r="I74" s="177">
        <f t="shared" si="6"/>
        <v>2118</v>
      </c>
      <c r="J74" s="218" t="str">
        <f t="shared" si="7"/>
        <v>ok</v>
      </c>
    </row>
    <row r="75" spans="1:12" s="317" customFormat="1" ht="18.600000000000001" customHeight="1" x14ac:dyDescent="0.3">
      <c r="A75" s="428" t="s">
        <v>1091</v>
      </c>
      <c r="B75" s="327" t="s">
        <v>456</v>
      </c>
      <c r="C75" s="327" t="s">
        <v>456</v>
      </c>
      <c r="D75" s="327" t="s">
        <v>3189</v>
      </c>
      <c r="E75" s="271" t="s">
        <v>3615</v>
      </c>
      <c r="F75" s="266">
        <v>45647</v>
      </c>
      <c r="G75" s="267">
        <v>1</v>
      </c>
      <c r="H75" s="83">
        <v>1250</v>
      </c>
      <c r="I75" s="177">
        <f t="shared" si="6"/>
        <v>1250</v>
      </c>
      <c r="J75" s="218" t="str">
        <f t="shared" si="7"/>
        <v>ok</v>
      </c>
    </row>
    <row r="76" spans="1:12" s="317" customFormat="1" ht="18.600000000000001" customHeight="1" x14ac:dyDescent="0.3">
      <c r="A76" s="428" t="s">
        <v>1090</v>
      </c>
      <c r="B76" s="327" t="s">
        <v>1972</v>
      </c>
      <c r="C76" s="327" t="s">
        <v>1299</v>
      </c>
      <c r="D76" s="327" t="s">
        <v>1343</v>
      </c>
      <c r="E76" s="271">
        <v>4043433085</v>
      </c>
      <c r="F76" s="266">
        <v>45649</v>
      </c>
      <c r="G76" s="267">
        <v>1</v>
      </c>
      <c r="H76" s="83">
        <v>1000</v>
      </c>
      <c r="I76" s="177">
        <f t="shared" si="6"/>
        <v>1000</v>
      </c>
      <c r="J76" s="218" t="str">
        <f t="shared" si="7"/>
        <v>ok</v>
      </c>
    </row>
    <row r="77" spans="1:12" s="317" customFormat="1" ht="18.600000000000001" customHeight="1" x14ac:dyDescent="0.3">
      <c r="A77" s="428" t="s">
        <v>1090</v>
      </c>
      <c r="B77" s="327" t="s">
        <v>1972</v>
      </c>
      <c r="C77" s="327" t="s">
        <v>1299</v>
      </c>
      <c r="D77" s="327" t="s">
        <v>1343</v>
      </c>
      <c r="E77" s="271">
        <v>4043390705</v>
      </c>
      <c r="F77" s="266">
        <v>45649</v>
      </c>
      <c r="G77" s="267">
        <v>1</v>
      </c>
      <c r="H77" s="83">
        <v>8000</v>
      </c>
      <c r="I77" s="177">
        <f t="shared" si="6"/>
        <v>8000</v>
      </c>
      <c r="J77" s="218" t="str">
        <f t="shared" si="7"/>
        <v>ok</v>
      </c>
    </row>
    <row r="78" spans="1:12" s="317" customFormat="1" ht="18.600000000000001" customHeight="1" x14ac:dyDescent="0.3">
      <c r="A78" s="428" t="s">
        <v>1090</v>
      </c>
      <c r="B78" s="267" t="s">
        <v>691</v>
      </c>
      <c r="C78" s="327" t="s">
        <v>989</v>
      </c>
      <c r="D78" s="267" t="s">
        <v>3600</v>
      </c>
      <c r="E78" s="271" t="s">
        <v>3607</v>
      </c>
      <c r="F78" s="266">
        <v>45649</v>
      </c>
      <c r="G78" s="267">
        <v>1</v>
      </c>
      <c r="H78" s="83">
        <v>109826.93</v>
      </c>
      <c r="I78" s="177">
        <f t="shared" si="6"/>
        <v>109826.93</v>
      </c>
      <c r="J78" s="218" t="str">
        <f t="shared" si="7"/>
        <v>ok</v>
      </c>
    </row>
    <row r="79" spans="1:12" s="317" customFormat="1" ht="18.600000000000001" customHeight="1" x14ac:dyDescent="0.3">
      <c r="A79" s="428" t="s">
        <v>1090</v>
      </c>
      <c r="B79" s="327" t="s">
        <v>3609</v>
      </c>
      <c r="C79" s="327" t="s">
        <v>3609</v>
      </c>
      <c r="D79" s="327" t="s">
        <v>3609</v>
      </c>
      <c r="E79" s="271" t="s">
        <v>3608</v>
      </c>
      <c r="F79" s="266">
        <v>45649</v>
      </c>
      <c r="G79" s="267">
        <v>1</v>
      </c>
      <c r="H79" s="83">
        <v>99108.7</v>
      </c>
      <c r="I79" s="177">
        <f t="shared" si="6"/>
        <v>99108.7</v>
      </c>
      <c r="J79" s="218" t="e">
        <f t="shared" si="7"/>
        <v>#N/A</v>
      </c>
    </row>
    <row r="80" spans="1:12" s="317" customFormat="1" ht="18.600000000000001" customHeight="1" x14ac:dyDescent="0.3">
      <c r="A80" s="428" t="s">
        <v>1090</v>
      </c>
      <c r="B80" s="327" t="s">
        <v>1972</v>
      </c>
      <c r="C80" s="327" t="s">
        <v>1299</v>
      </c>
      <c r="D80" s="327" t="s">
        <v>1343</v>
      </c>
      <c r="E80" s="271">
        <v>4046616230</v>
      </c>
      <c r="F80" s="266">
        <v>45650</v>
      </c>
      <c r="G80" s="267">
        <v>1</v>
      </c>
      <c r="H80" s="83">
        <v>5000</v>
      </c>
      <c r="I80" s="177">
        <f t="shared" si="6"/>
        <v>5000</v>
      </c>
      <c r="J80" s="218" t="str">
        <f t="shared" si="7"/>
        <v>ok</v>
      </c>
    </row>
    <row r="81" spans="1:10" s="317" customFormat="1" ht="18.600000000000001" customHeight="1" x14ac:dyDescent="0.3">
      <c r="A81" s="428" t="s">
        <v>1090</v>
      </c>
      <c r="B81" s="267" t="s">
        <v>691</v>
      </c>
      <c r="C81" s="327" t="s">
        <v>989</v>
      </c>
      <c r="D81" s="267" t="s">
        <v>3601</v>
      </c>
      <c r="E81" s="271" t="s">
        <v>3602</v>
      </c>
      <c r="F81" s="266">
        <v>45650</v>
      </c>
      <c r="G81" s="267">
        <v>1</v>
      </c>
      <c r="H81" s="83">
        <v>2800.4</v>
      </c>
      <c r="I81" s="177">
        <f t="shared" si="6"/>
        <v>2800.4</v>
      </c>
      <c r="J81" s="218" t="str">
        <f t="shared" si="7"/>
        <v>ok</v>
      </c>
    </row>
    <row r="82" spans="1:10" s="317" customFormat="1" ht="18.600000000000001" customHeight="1" x14ac:dyDescent="0.3">
      <c r="A82" s="428" t="s">
        <v>1090</v>
      </c>
      <c r="B82" s="267" t="s">
        <v>691</v>
      </c>
      <c r="C82" s="327" t="s">
        <v>989</v>
      </c>
      <c r="D82" s="327" t="s">
        <v>3604</v>
      </c>
      <c r="E82" s="271" t="s">
        <v>3603</v>
      </c>
      <c r="F82" s="266">
        <v>45650</v>
      </c>
      <c r="G82" s="267">
        <v>1</v>
      </c>
      <c r="H82" s="83">
        <v>2250</v>
      </c>
      <c r="I82" s="177">
        <f t="shared" ref="I82:I113" si="8">H82*G82</f>
        <v>2250</v>
      </c>
      <c r="J82" s="218" t="str">
        <f t="shared" si="7"/>
        <v>ok</v>
      </c>
    </row>
    <row r="83" spans="1:10" s="317" customFormat="1" ht="18.600000000000001" customHeight="1" x14ac:dyDescent="0.3">
      <c r="A83" s="428" t="s">
        <v>1090</v>
      </c>
      <c r="B83" s="327" t="s">
        <v>1277</v>
      </c>
      <c r="C83" s="327" t="s">
        <v>1277</v>
      </c>
      <c r="D83" s="327" t="s">
        <v>3606</v>
      </c>
      <c r="E83" s="271" t="s">
        <v>3605</v>
      </c>
      <c r="F83" s="266">
        <v>45650</v>
      </c>
      <c r="G83" s="267">
        <v>1</v>
      </c>
      <c r="H83" s="83">
        <v>4566.45</v>
      </c>
      <c r="I83" s="177">
        <f t="shared" si="8"/>
        <v>4566.45</v>
      </c>
      <c r="J83" s="218" t="e">
        <f t="shared" si="7"/>
        <v>#N/A</v>
      </c>
    </row>
    <row r="84" spans="1:10" s="317" customFormat="1" ht="18.600000000000001" customHeight="1" x14ac:dyDescent="0.3">
      <c r="A84" s="428" t="s">
        <v>1090</v>
      </c>
      <c r="B84" s="327" t="s">
        <v>1037</v>
      </c>
      <c r="C84" s="327" t="s">
        <v>1037</v>
      </c>
      <c r="D84" s="267" t="s">
        <v>3617</v>
      </c>
      <c r="E84" s="271" t="s">
        <v>3618</v>
      </c>
      <c r="F84" s="266">
        <v>45650</v>
      </c>
      <c r="G84" s="267">
        <v>1</v>
      </c>
      <c r="H84" s="83">
        <v>1100</v>
      </c>
      <c r="I84" s="177">
        <f t="shared" si="8"/>
        <v>1100</v>
      </c>
      <c r="J84" s="218" t="str">
        <f t="shared" si="7"/>
        <v>ok</v>
      </c>
    </row>
    <row r="85" spans="1:10" s="317" customFormat="1" x14ac:dyDescent="0.3">
      <c r="A85" s="428" t="s">
        <v>1090</v>
      </c>
      <c r="B85" s="327" t="s">
        <v>1972</v>
      </c>
      <c r="C85" s="327" t="s">
        <v>1299</v>
      </c>
      <c r="D85" s="327" t="s">
        <v>2492</v>
      </c>
      <c r="E85" s="271">
        <v>4046605439</v>
      </c>
      <c r="F85" s="266">
        <v>45650</v>
      </c>
      <c r="G85" s="267">
        <v>1</v>
      </c>
      <c r="H85" s="83">
        <v>8000</v>
      </c>
      <c r="I85" s="177">
        <f t="shared" si="8"/>
        <v>8000</v>
      </c>
      <c r="J85" s="218" t="str">
        <f t="shared" si="7"/>
        <v>ok</v>
      </c>
    </row>
    <row r="86" spans="1:10" s="317" customFormat="1" ht="18.600000000000001" customHeight="1" x14ac:dyDescent="0.3">
      <c r="A86" s="17" t="s">
        <v>1090</v>
      </c>
      <c r="B86" s="267" t="s">
        <v>680</v>
      </c>
      <c r="C86" s="267" t="s">
        <v>989</v>
      </c>
      <c r="D86" s="267" t="s">
        <v>3340</v>
      </c>
      <c r="E86" s="271" t="s">
        <v>3619</v>
      </c>
      <c r="F86" s="266">
        <v>45652</v>
      </c>
      <c r="G86" s="267">
        <v>1</v>
      </c>
      <c r="H86" s="83">
        <v>2824</v>
      </c>
      <c r="I86" s="177">
        <f t="shared" si="8"/>
        <v>2824</v>
      </c>
      <c r="J86" s="218" t="str">
        <f t="shared" si="7"/>
        <v>ok</v>
      </c>
    </row>
    <row r="87" spans="1:10" s="317" customFormat="1" ht="18.600000000000001" customHeight="1" x14ac:dyDescent="0.3">
      <c r="A87" s="428" t="s">
        <v>1090</v>
      </c>
      <c r="B87" s="327" t="s">
        <v>1972</v>
      </c>
      <c r="C87" s="327" t="s">
        <v>1299</v>
      </c>
      <c r="D87" s="327" t="s">
        <v>1343</v>
      </c>
      <c r="E87" s="271">
        <v>4052512644</v>
      </c>
      <c r="F87" s="266">
        <v>45653</v>
      </c>
      <c r="G87" s="267">
        <v>1</v>
      </c>
      <c r="H87" s="83">
        <v>8000</v>
      </c>
      <c r="I87" s="177">
        <f t="shared" si="8"/>
        <v>8000</v>
      </c>
      <c r="J87" s="218" t="str">
        <f t="shared" si="7"/>
        <v>ok</v>
      </c>
    </row>
    <row r="88" spans="1:10" s="317" customFormat="1" ht="18.600000000000001" customHeight="1" x14ac:dyDescent="0.3">
      <c r="A88" s="428" t="s">
        <v>1090</v>
      </c>
      <c r="B88" s="327" t="s">
        <v>3622</v>
      </c>
      <c r="C88" s="327" t="s">
        <v>990</v>
      </c>
      <c r="D88" s="327" t="s">
        <v>3567</v>
      </c>
      <c r="E88" s="271" t="s">
        <v>3626</v>
      </c>
      <c r="F88" s="266">
        <v>45653</v>
      </c>
      <c r="G88" s="267">
        <v>1</v>
      </c>
      <c r="H88" s="83">
        <v>35</v>
      </c>
      <c r="I88" s="177">
        <f t="shared" si="8"/>
        <v>35</v>
      </c>
      <c r="J88" s="218" t="str">
        <f t="shared" si="7"/>
        <v>ok</v>
      </c>
    </row>
    <row r="89" spans="1:10" s="317" customFormat="1" ht="18.600000000000001" customHeight="1" x14ac:dyDescent="0.3">
      <c r="A89" s="17" t="s">
        <v>1090</v>
      </c>
      <c r="B89" s="267" t="s">
        <v>1654</v>
      </c>
      <c r="C89" s="267" t="s">
        <v>1037</v>
      </c>
      <c r="D89" s="327" t="s">
        <v>3623</v>
      </c>
      <c r="E89" s="271" t="s">
        <v>3627</v>
      </c>
      <c r="F89" s="266">
        <v>45653</v>
      </c>
      <c r="G89" s="267">
        <v>50</v>
      </c>
      <c r="H89" s="83">
        <v>18</v>
      </c>
      <c r="I89" s="177">
        <f t="shared" si="8"/>
        <v>900</v>
      </c>
      <c r="J89" s="218" t="str">
        <f t="shared" si="7"/>
        <v>ok</v>
      </c>
    </row>
    <row r="90" spans="1:10" s="317" customFormat="1" ht="18.600000000000001" customHeight="1" x14ac:dyDescent="0.3">
      <c r="A90" s="17" t="s">
        <v>1090</v>
      </c>
      <c r="B90" s="267" t="s">
        <v>1280</v>
      </c>
      <c r="C90" s="267" t="s">
        <v>1280</v>
      </c>
      <c r="D90" s="267" t="s">
        <v>3624</v>
      </c>
      <c r="E90" s="271" t="s">
        <v>3628</v>
      </c>
      <c r="F90" s="266">
        <v>45653</v>
      </c>
      <c r="G90" s="267">
        <v>1</v>
      </c>
      <c r="H90" s="83">
        <v>40000</v>
      </c>
      <c r="I90" s="177">
        <f t="shared" si="8"/>
        <v>40000</v>
      </c>
      <c r="J90" s="218" t="str">
        <f t="shared" si="7"/>
        <v>ok</v>
      </c>
    </row>
    <row r="91" spans="1:10" s="317" customFormat="1" ht="18.600000000000001" customHeight="1" x14ac:dyDescent="0.3">
      <c r="A91" s="17" t="s">
        <v>1484</v>
      </c>
      <c r="B91" s="267" t="s">
        <v>3566</v>
      </c>
      <c r="C91" s="267" t="s">
        <v>456</v>
      </c>
      <c r="D91" s="267" t="s">
        <v>3625</v>
      </c>
      <c r="E91" s="271" t="s">
        <v>3629</v>
      </c>
      <c r="F91" s="266">
        <v>45653</v>
      </c>
      <c r="G91" s="267">
        <v>1</v>
      </c>
      <c r="H91" s="83">
        <v>100</v>
      </c>
      <c r="I91" s="177">
        <f t="shared" si="8"/>
        <v>100</v>
      </c>
      <c r="J91" s="218" t="str">
        <f t="shared" si="7"/>
        <v>ok</v>
      </c>
    </row>
    <row r="92" spans="1:10" s="317" customFormat="1" ht="18.600000000000001" customHeight="1" x14ac:dyDescent="0.3">
      <c r="A92" s="17" t="s">
        <v>1090</v>
      </c>
      <c r="B92" s="327" t="s">
        <v>2144</v>
      </c>
      <c r="C92" s="327" t="s">
        <v>633</v>
      </c>
      <c r="D92" s="327" t="s">
        <v>2504</v>
      </c>
      <c r="E92" s="271" t="s">
        <v>3630</v>
      </c>
      <c r="F92" s="266">
        <v>45653</v>
      </c>
      <c r="G92" s="267">
        <v>1</v>
      </c>
      <c r="H92" s="83">
        <v>500</v>
      </c>
      <c r="I92" s="177">
        <f t="shared" si="8"/>
        <v>500</v>
      </c>
      <c r="J92" s="218" t="str">
        <f t="shared" si="7"/>
        <v>ok</v>
      </c>
    </row>
    <row r="93" spans="1:10" s="317" customFormat="1" ht="18.600000000000001" customHeight="1" x14ac:dyDescent="0.3">
      <c r="A93" s="428" t="s">
        <v>1090</v>
      </c>
      <c r="B93" s="327" t="s">
        <v>1972</v>
      </c>
      <c r="C93" s="327" t="s">
        <v>1299</v>
      </c>
      <c r="D93" s="327" t="s">
        <v>1343</v>
      </c>
      <c r="E93" s="271">
        <v>4058618464</v>
      </c>
      <c r="F93" s="266">
        <v>45656</v>
      </c>
      <c r="G93" s="267">
        <v>1</v>
      </c>
      <c r="H93" s="83">
        <v>1000</v>
      </c>
      <c r="I93" s="177">
        <f t="shared" si="8"/>
        <v>1000</v>
      </c>
      <c r="J93" s="218" t="str">
        <f t="shared" si="7"/>
        <v>ok</v>
      </c>
    </row>
    <row r="94" spans="1:10" s="317" customFormat="1" ht="18.600000000000001" customHeight="1" x14ac:dyDescent="0.3">
      <c r="A94" s="428" t="s">
        <v>1090</v>
      </c>
      <c r="B94" s="327" t="s">
        <v>1972</v>
      </c>
      <c r="C94" s="327" t="s">
        <v>1299</v>
      </c>
      <c r="D94" s="327" t="s">
        <v>1343</v>
      </c>
      <c r="E94" s="271">
        <v>4059512158</v>
      </c>
      <c r="F94" s="266">
        <v>45656</v>
      </c>
      <c r="G94" s="267">
        <v>1</v>
      </c>
      <c r="H94" s="83">
        <v>8000</v>
      </c>
      <c r="I94" s="177">
        <f t="shared" si="8"/>
        <v>8000</v>
      </c>
      <c r="J94" s="218" t="str">
        <f t="shared" si="7"/>
        <v>ok</v>
      </c>
    </row>
    <row r="95" spans="1:10" s="317" customFormat="1" ht="18.600000000000001" customHeight="1" x14ac:dyDescent="0.3">
      <c r="A95" s="428" t="s">
        <v>1090</v>
      </c>
      <c r="B95" s="327" t="s">
        <v>1972</v>
      </c>
      <c r="C95" s="327" t="s">
        <v>1299</v>
      </c>
      <c r="D95" s="327" t="s">
        <v>1343</v>
      </c>
      <c r="E95" s="271">
        <v>4059513613</v>
      </c>
      <c r="F95" s="266">
        <v>45656</v>
      </c>
      <c r="G95" s="267">
        <v>1</v>
      </c>
      <c r="H95" s="83">
        <v>8000</v>
      </c>
      <c r="I95" s="177">
        <f t="shared" si="8"/>
        <v>8000</v>
      </c>
      <c r="J95" s="218" t="str">
        <f t="shared" si="7"/>
        <v>ok</v>
      </c>
    </row>
    <row r="96" spans="1:10" x14ac:dyDescent="0.3">
      <c r="A96" s="428" t="s">
        <v>1090</v>
      </c>
      <c r="B96" s="327" t="s">
        <v>1972</v>
      </c>
      <c r="C96" s="327" t="s">
        <v>1299</v>
      </c>
      <c r="D96" s="327" t="s">
        <v>1343</v>
      </c>
      <c r="E96" s="271">
        <v>4059521415</v>
      </c>
      <c r="F96" s="266">
        <v>45656</v>
      </c>
      <c r="G96" s="267">
        <v>1</v>
      </c>
      <c r="H96" s="83">
        <v>5000</v>
      </c>
      <c r="I96" s="177">
        <f t="shared" si="8"/>
        <v>5000</v>
      </c>
      <c r="J96" s="218" t="str">
        <f t="shared" si="7"/>
        <v>ok</v>
      </c>
    </row>
    <row r="97" spans="1:12" s="317" customFormat="1" ht="18.600000000000001" customHeight="1" x14ac:dyDescent="0.3">
      <c r="A97" s="428" t="s">
        <v>1090</v>
      </c>
      <c r="B97" s="327" t="s">
        <v>1008</v>
      </c>
      <c r="C97" s="327" t="s">
        <v>1008</v>
      </c>
      <c r="D97" s="327" t="s">
        <v>3620</v>
      </c>
      <c r="E97" s="271" t="s">
        <v>3621</v>
      </c>
      <c r="F97" s="266">
        <v>45656</v>
      </c>
      <c r="G97" s="267">
        <v>1</v>
      </c>
      <c r="H97" s="83">
        <v>81016.160000000003</v>
      </c>
      <c r="I97" s="177">
        <f t="shared" si="8"/>
        <v>81016.160000000003</v>
      </c>
      <c r="J97" s="218" t="str">
        <f t="shared" si="7"/>
        <v>ok</v>
      </c>
    </row>
    <row r="98" spans="1:12" s="317" customFormat="1" ht="18.600000000000001" customHeight="1" x14ac:dyDescent="0.3">
      <c r="A98" s="17" t="s">
        <v>1090</v>
      </c>
      <c r="B98" s="267" t="s">
        <v>1280</v>
      </c>
      <c r="C98" s="267" t="s">
        <v>1280</v>
      </c>
      <c r="D98" s="267" t="s">
        <v>1934</v>
      </c>
      <c r="E98" s="429" t="s">
        <v>3631</v>
      </c>
      <c r="F98" s="266">
        <v>45656</v>
      </c>
      <c r="G98" s="267">
        <v>1</v>
      </c>
      <c r="H98" s="83">
        <v>25000</v>
      </c>
      <c r="I98" s="177">
        <f t="shared" si="8"/>
        <v>25000</v>
      </c>
      <c r="J98" s="218" t="str">
        <f t="shared" si="7"/>
        <v>ok</v>
      </c>
      <c r="K98" s="5"/>
      <c r="L98"/>
    </row>
    <row r="99" spans="1:12" s="317" customFormat="1" ht="18.600000000000001" customHeight="1" x14ac:dyDescent="0.3">
      <c r="A99" s="17" t="s">
        <v>1090</v>
      </c>
      <c r="B99" s="327" t="s">
        <v>710</v>
      </c>
      <c r="C99" s="327" t="s">
        <v>436</v>
      </c>
      <c r="D99" s="267" t="s">
        <v>3632</v>
      </c>
      <c r="E99" s="271">
        <v>4058603420</v>
      </c>
      <c r="F99" s="266">
        <v>45656</v>
      </c>
      <c r="G99" s="267">
        <v>1</v>
      </c>
      <c r="H99" s="83">
        <v>970.2</v>
      </c>
      <c r="I99" s="177">
        <f t="shared" si="8"/>
        <v>970.2</v>
      </c>
      <c r="J99" s="218" t="str">
        <f t="shared" ref="J99:J103" si="9">VLOOKUP(C99,K:M,3,0)</f>
        <v>ok</v>
      </c>
      <c r="K99" s="2"/>
      <c r="L99"/>
    </row>
    <row r="100" spans="1:12" s="317" customFormat="1" ht="18.600000000000001" customHeight="1" x14ac:dyDescent="0.3">
      <c r="A100" s="17" t="s">
        <v>1090</v>
      </c>
      <c r="B100" s="267" t="s">
        <v>3226</v>
      </c>
      <c r="C100" s="267" t="s">
        <v>985</v>
      </c>
      <c r="D100" s="267" t="s">
        <v>3226</v>
      </c>
      <c r="E100" s="271" t="s">
        <v>3634</v>
      </c>
      <c r="F100" s="266">
        <v>45656</v>
      </c>
      <c r="G100" s="267">
        <v>1</v>
      </c>
      <c r="H100" s="83">
        <v>26000</v>
      </c>
      <c r="I100" s="177">
        <f t="shared" si="8"/>
        <v>26000</v>
      </c>
      <c r="J100" s="218" t="str">
        <f t="shared" si="9"/>
        <v>ok</v>
      </c>
      <c r="K100" s="2"/>
      <c r="L100"/>
    </row>
    <row r="101" spans="1:12" s="317" customFormat="1" ht="18.600000000000001" customHeight="1" x14ac:dyDescent="0.3">
      <c r="A101" s="17" t="s">
        <v>1090</v>
      </c>
      <c r="B101" s="267" t="s">
        <v>3226</v>
      </c>
      <c r="C101" s="267" t="s">
        <v>985</v>
      </c>
      <c r="D101" s="267" t="s">
        <v>3226</v>
      </c>
      <c r="E101" s="271" t="s">
        <v>3633</v>
      </c>
      <c r="F101" s="266">
        <v>45656</v>
      </c>
      <c r="G101" s="267">
        <v>1</v>
      </c>
      <c r="H101" s="83">
        <v>24000</v>
      </c>
      <c r="I101" s="177">
        <f t="shared" si="8"/>
        <v>24000</v>
      </c>
      <c r="J101" s="218" t="str">
        <f t="shared" si="9"/>
        <v>ok</v>
      </c>
      <c r="K101"/>
      <c r="L101"/>
    </row>
    <row r="102" spans="1:12" x14ac:dyDescent="0.3">
      <c r="A102" s="428" t="s">
        <v>1091</v>
      </c>
      <c r="B102" s="327" t="s">
        <v>456</v>
      </c>
      <c r="C102" s="327" t="s">
        <v>456</v>
      </c>
      <c r="D102" s="327" t="s">
        <v>3189</v>
      </c>
      <c r="E102" s="271" t="s">
        <v>3635</v>
      </c>
      <c r="F102" s="266">
        <v>45657</v>
      </c>
      <c r="G102" s="267">
        <v>1</v>
      </c>
      <c r="H102" s="83">
        <v>1250</v>
      </c>
      <c r="I102" s="177">
        <f t="shared" si="8"/>
        <v>1250</v>
      </c>
      <c r="J102" s="218" t="str">
        <f t="shared" si="9"/>
        <v>ok</v>
      </c>
      <c r="K102" s="2"/>
    </row>
    <row r="103" spans="1:12" x14ac:dyDescent="0.3">
      <c r="A103" s="428" t="s">
        <v>1092</v>
      </c>
      <c r="B103" s="327" t="s">
        <v>1914</v>
      </c>
      <c r="C103" s="327" t="s">
        <v>3030</v>
      </c>
      <c r="D103" s="327" t="s">
        <v>3030</v>
      </c>
      <c r="E103" s="271"/>
      <c r="F103" s="266">
        <v>45657</v>
      </c>
      <c r="G103" s="267">
        <v>1</v>
      </c>
      <c r="H103" s="83">
        <v>300</v>
      </c>
      <c r="I103" s="177">
        <f t="shared" si="8"/>
        <v>300</v>
      </c>
      <c r="J103" s="218" t="str">
        <f t="shared" si="9"/>
        <v>ok</v>
      </c>
      <c r="K103" s="69"/>
      <c r="L103" s="69"/>
    </row>
    <row r="104" spans="1:12" x14ac:dyDescent="0.3">
      <c r="A104" s="428" t="s">
        <v>1092</v>
      </c>
      <c r="B104" s="327" t="s">
        <v>1915</v>
      </c>
      <c r="C104" s="327" t="s">
        <v>633</v>
      </c>
      <c r="D104" s="327" t="s">
        <v>633</v>
      </c>
      <c r="E104" s="271"/>
      <c r="F104" s="266">
        <v>45657</v>
      </c>
      <c r="G104" s="267">
        <v>1</v>
      </c>
      <c r="H104" s="83">
        <v>1355.05</v>
      </c>
      <c r="I104" s="177">
        <f t="shared" si="8"/>
        <v>1355.05</v>
      </c>
      <c r="J104" s="218" t="str">
        <f t="shared" ref="J104:J111" si="10">VLOOKUP(C103,K:M,3,0)</f>
        <v>ok</v>
      </c>
      <c r="K104" s="69"/>
      <c r="L104" s="69"/>
    </row>
    <row r="105" spans="1:12" x14ac:dyDescent="0.3">
      <c r="A105" s="428" t="s">
        <v>1092</v>
      </c>
      <c r="B105" s="327" t="s">
        <v>3636</v>
      </c>
      <c r="C105" s="327" t="s">
        <v>436</v>
      </c>
      <c r="D105" s="327" t="s">
        <v>436</v>
      </c>
      <c r="E105" s="271"/>
      <c r="F105" s="266">
        <v>45657</v>
      </c>
      <c r="G105" s="267">
        <v>1</v>
      </c>
      <c r="H105" s="83">
        <v>671</v>
      </c>
      <c r="I105" s="177">
        <f t="shared" si="8"/>
        <v>671</v>
      </c>
      <c r="J105" s="218" t="str">
        <f t="shared" si="10"/>
        <v>ok</v>
      </c>
    </row>
    <row r="106" spans="1:12" x14ac:dyDescent="0.3">
      <c r="A106" s="428" t="s">
        <v>1092</v>
      </c>
      <c r="B106" s="327" t="s">
        <v>3319</v>
      </c>
      <c r="C106" s="327" t="s">
        <v>633</v>
      </c>
      <c r="D106" s="327" t="s">
        <v>633</v>
      </c>
      <c r="E106" s="271"/>
      <c r="F106" s="266">
        <v>45657</v>
      </c>
      <c r="G106" s="267">
        <v>1</v>
      </c>
      <c r="H106" s="83">
        <v>1455</v>
      </c>
      <c r="I106" s="177">
        <f t="shared" si="8"/>
        <v>1455</v>
      </c>
      <c r="J106" s="218" t="str">
        <f t="shared" si="10"/>
        <v>ok</v>
      </c>
    </row>
    <row r="107" spans="1:12" s="69" customFormat="1" x14ac:dyDescent="0.3">
      <c r="A107" s="428" t="s">
        <v>1092</v>
      </c>
      <c r="B107" s="327" t="s">
        <v>1917</v>
      </c>
      <c r="C107" s="327" t="s">
        <v>633</v>
      </c>
      <c r="D107" s="327" t="s">
        <v>633</v>
      </c>
      <c r="E107" s="271"/>
      <c r="F107" s="266">
        <v>45657</v>
      </c>
      <c r="G107" s="267">
        <v>1</v>
      </c>
      <c r="H107" s="83">
        <v>20</v>
      </c>
      <c r="I107" s="177">
        <f t="shared" si="8"/>
        <v>20</v>
      </c>
      <c r="J107" s="218" t="str">
        <f t="shared" si="10"/>
        <v>ok</v>
      </c>
      <c r="K107"/>
      <c r="L107"/>
    </row>
    <row r="108" spans="1:12" s="69" customFormat="1" x14ac:dyDescent="0.3">
      <c r="A108" s="428" t="s">
        <v>1092</v>
      </c>
      <c r="B108" s="327" t="s">
        <v>3637</v>
      </c>
      <c r="C108" s="327" t="s">
        <v>633</v>
      </c>
      <c r="D108" s="327" t="s">
        <v>633</v>
      </c>
      <c r="E108" s="271"/>
      <c r="F108" s="266">
        <v>45657</v>
      </c>
      <c r="G108" s="267">
        <v>1</v>
      </c>
      <c r="H108" s="83">
        <v>234</v>
      </c>
      <c r="I108" s="177">
        <f t="shared" si="8"/>
        <v>234</v>
      </c>
      <c r="J108" s="218" t="str">
        <f t="shared" si="10"/>
        <v>ok</v>
      </c>
      <c r="K108"/>
      <c r="L108"/>
    </row>
    <row r="109" spans="1:12" x14ac:dyDescent="0.3">
      <c r="A109" s="428" t="s">
        <v>1092</v>
      </c>
      <c r="B109" s="327" t="s">
        <v>3638</v>
      </c>
      <c r="C109" s="327" t="s">
        <v>654</v>
      </c>
      <c r="D109" s="327" t="s">
        <v>654</v>
      </c>
      <c r="E109" s="271"/>
      <c r="F109" s="266">
        <v>45657</v>
      </c>
      <c r="G109" s="267">
        <v>1</v>
      </c>
      <c r="H109" s="83">
        <v>520</v>
      </c>
      <c r="I109" s="177">
        <f t="shared" si="8"/>
        <v>520</v>
      </c>
      <c r="J109" s="218" t="str">
        <f t="shared" si="10"/>
        <v>ok</v>
      </c>
    </row>
    <row r="110" spans="1:12" x14ac:dyDescent="0.3">
      <c r="A110" s="428" t="s">
        <v>1092</v>
      </c>
      <c r="B110" s="327" t="s">
        <v>1567</v>
      </c>
      <c r="C110" s="327" t="s">
        <v>37</v>
      </c>
      <c r="D110" s="327" t="s">
        <v>37</v>
      </c>
      <c r="E110" s="271"/>
      <c r="F110" s="266">
        <v>45657</v>
      </c>
      <c r="G110" s="267">
        <v>1</v>
      </c>
      <c r="H110" s="83">
        <v>11.4</v>
      </c>
      <c r="I110" s="177">
        <f t="shared" si="8"/>
        <v>11.4</v>
      </c>
      <c r="J110" s="218" t="str">
        <f t="shared" si="10"/>
        <v>ok</v>
      </c>
    </row>
    <row r="111" spans="1:12" x14ac:dyDescent="0.3">
      <c r="A111" s="428" t="s">
        <v>1090</v>
      </c>
      <c r="B111" s="327" t="s">
        <v>1972</v>
      </c>
      <c r="C111" s="327" t="s">
        <v>1299</v>
      </c>
      <c r="D111" s="327" t="s">
        <v>1343</v>
      </c>
      <c r="E111" s="429">
        <v>3998684536</v>
      </c>
      <c r="F111" s="266">
        <v>45996</v>
      </c>
      <c r="G111" s="327">
        <v>1</v>
      </c>
      <c r="H111" s="83">
        <v>1000</v>
      </c>
      <c r="I111" s="177">
        <f t="shared" si="8"/>
        <v>1000</v>
      </c>
      <c r="J111" s="218" t="str">
        <f t="shared" si="10"/>
        <v>ok</v>
      </c>
    </row>
    <row r="112" spans="1:12" x14ac:dyDescent="0.3">
      <c r="A112" s="17" t="s">
        <v>3029</v>
      </c>
      <c r="B112" s="327" t="s">
        <v>633</v>
      </c>
      <c r="C112" s="327" t="s">
        <v>633</v>
      </c>
      <c r="D112" s="327" t="s">
        <v>3659</v>
      </c>
      <c r="E112" s="316"/>
      <c r="F112" s="266">
        <v>45996</v>
      </c>
      <c r="G112" s="267">
        <v>1</v>
      </c>
      <c r="H112" s="83">
        <v>668.61</v>
      </c>
      <c r="I112" s="177">
        <f t="shared" si="8"/>
        <v>668.61</v>
      </c>
      <c r="J112" s="218" t="str">
        <f>VLOOKUP(C112,K:M,3,0)</f>
        <v>ok</v>
      </c>
    </row>
    <row r="113" spans="1:10" x14ac:dyDescent="0.3">
      <c r="A113" s="17" t="s">
        <v>3029</v>
      </c>
      <c r="B113" s="327" t="s">
        <v>633</v>
      </c>
      <c r="C113" s="327" t="s">
        <v>633</v>
      </c>
      <c r="D113" s="327" t="s">
        <v>3660</v>
      </c>
      <c r="E113" s="316"/>
      <c r="F113" s="266">
        <v>45997</v>
      </c>
      <c r="G113" s="267">
        <v>1</v>
      </c>
      <c r="H113" s="83">
        <v>220.65</v>
      </c>
      <c r="I113" s="177">
        <f t="shared" si="8"/>
        <v>220.65</v>
      </c>
      <c r="J113" s="218" t="str">
        <f t="shared" ref="J113:J156" si="11">VLOOKUP(C112,K:M,3,0)</f>
        <v>ok</v>
      </c>
    </row>
    <row r="114" spans="1:10" x14ac:dyDescent="0.3">
      <c r="A114" s="428" t="s">
        <v>1090</v>
      </c>
      <c r="B114" s="327" t="s">
        <v>633</v>
      </c>
      <c r="C114" s="327" t="s">
        <v>633</v>
      </c>
      <c r="D114" s="267" t="s">
        <v>3658</v>
      </c>
      <c r="E114" s="271"/>
      <c r="F114" s="266">
        <v>46007</v>
      </c>
      <c r="G114" s="267">
        <v>1</v>
      </c>
      <c r="H114" s="83">
        <v>4546.08</v>
      </c>
      <c r="I114" s="177">
        <f t="shared" ref="I114:I145" si="12">H114*G114</f>
        <v>4546.08</v>
      </c>
      <c r="J114" s="218" t="str">
        <f t="shared" si="11"/>
        <v>ok</v>
      </c>
    </row>
    <row r="115" spans="1:10" x14ac:dyDescent="0.3">
      <c r="A115" s="17" t="s">
        <v>3029</v>
      </c>
      <c r="B115" s="327" t="s">
        <v>633</v>
      </c>
      <c r="C115" s="327" t="s">
        <v>633</v>
      </c>
      <c r="D115" s="327" t="s">
        <v>3661</v>
      </c>
      <c r="E115" s="316"/>
      <c r="F115" s="266">
        <v>46014</v>
      </c>
      <c r="G115" s="267">
        <v>1</v>
      </c>
      <c r="H115" s="83">
        <v>82.65</v>
      </c>
      <c r="I115" s="177">
        <f t="shared" si="12"/>
        <v>82.65</v>
      </c>
      <c r="J115" s="218" t="str">
        <f t="shared" si="11"/>
        <v>ok</v>
      </c>
    </row>
    <row r="116" spans="1:10" x14ac:dyDescent="0.3">
      <c r="A116" s="17"/>
      <c r="B116" s="327"/>
      <c r="C116" s="267"/>
      <c r="D116" s="267"/>
      <c r="E116" s="316"/>
      <c r="F116" s="266"/>
      <c r="G116" s="267"/>
      <c r="H116" s="83"/>
      <c r="I116" s="177">
        <f t="shared" si="12"/>
        <v>0</v>
      </c>
      <c r="J116" s="218" t="str">
        <f t="shared" si="11"/>
        <v>ok</v>
      </c>
    </row>
    <row r="117" spans="1:10" x14ac:dyDescent="0.3">
      <c r="A117" s="17"/>
      <c r="B117" s="267"/>
      <c r="C117" s="327"/>
      <c r="D117" s="327"/>
      <c r="E117" s="316"/>
      <c r="F117" s="266"/>
      <c r="G117" s="267"/>
      <c r="H117" s="83"/>
      <c r="I117" s="177">
        <f t="shared" si="12"/>
        <v>0</v>
      </c>
      <c r="J117" s="218" t="e">
        <f t="shared" si="11"/>
        <v>#N/A</v>
      </c>
    </row>
    <row r="118" spans="1:10" x14ac:dyDescent="0.3">
      <c r="A118" s="17"/>
      <c r="B118" s="267"/>
      <c r="C118" s="267"/>
      <c r="D118" s="327"/>
      <c r="E118" s="316"/>
      <c r="F118" s="266"/>
      <c r="G118" s="267"/>
      <c r="H118" s="83"/>
      <c r="I118" s="177">
        <f t="shared" si="12"/>
        <v>0</v>
      </c>
      <c r="J118" s="218" t="e">
        <f t="shared" si="11"/>
        <v>#N/A</v>
      </c>
    </row>
    <row r="119" spans="1:10" x14ac:dyDescent="0.3">
      <c r="A119" s="17"/>
      <c r="B119" s="267"/>
      <c r="C119" s="267"/>
      <c r="D119" s="327"/>
      <c r="E119" s="316"/>
      <c r="F119" s="266"/>
      <c r="G119" s="267"/>
      <c r="H119" s="83"/>
      <c r="I119" s="177">
        <f t="shared" si="12"/>
        <v>0</v>
      </c>
      <c r="J119" s="218" t="e">
        <f t="shared" si="11"/>
        <v>#N/A</v>
      </c>
    </row>
    <row r="120" spans="1:10" x14ac:dyDescent="0.3">
      <c r="A120" s="17"/>
      <c r="B120" s="267"/>
      <c r="C120" s="267"/>
      <c r="D120" s="327"/>
      <c r="E120" s="316"/>
      <c r="F120" s="266"/>
      <c r="G120" s="267"/>
      <c r="H120" s="83"/>
      <c r="I120" s="177">
        <f t="shared" si="12"/>
        <v>0</v>
      </c>
      <c r="J120" s="218" t="e">
        <f t="shared" si="11"/>
        <v>#N/A</v>
      </c>
    </row>
    <row r="121" spans="1:10" x14ac:dyDescent="0.3">
      <c r="A121" s="17"/>
      <c r="B121" s="267"/>
      <c r="C121" s="267"/>
      <c r="D121" s="327"/>
      <c r="E121" s="316"/>
      <c r="F121" s="266"/>
      <c r="G121" s="267"/>
      <c r="H121" s="83"/>
      <c r="I121" s="177">
        <f t="shared" si="12"/>
        <v>0</v>
      </c>
      <c r="J121" s="218" t="e">
        <f t="shared" si="11"/>
        <v>#N/A</v>
      </c>
    </row>
    <row r="122" spans="1:10" x14ac:dyDescent="0.3">
      <c r="A122" s="17"/>
      <c r="B122" s="267"/>
      <c r="C122" s="267"/>
      <c r="D122" s="327"/>
      <c r="E122" s="316"/>
      <c r="F122" s="266"/>
      <c r="G122" s="267"/>
      <c r="H122" s="83"/>
      <c r="I122" s="177">
        <f t="shared" si="12"/>
        <v>0</v>
      </c>
      <c r="J122" s="218" t="e">
        <f t="shared" si="11"/>
        <v>#N/A</v>
      </c>
    </row>
    <row r="123" spans="1:10" x14ac:dyDescent="0.3">
      <c r="A123" s="17"/>
      <c r="B123" s="327"/>
      <c r="C123" s="267"/>
      <c r="D123" s="327"/>
      <c r="E123" s="316"/>
      <c r="F123" s="266"/>
      <c r="G123" s="267"/>
      <c r="H123" s="83"/>
      <c r="I123" s="177">
        <f t="shared" si="12"/>
        <v>0</v>
      </c>
      <c r="J123" s="218" t="e">
        <f t="shared" si="11"/>
        <v>#N/A</v>
      </c>
    </row>
    <row r="124" spans="1:10" x14ac:dyDescent="0.3">
      <c r="A124" s="17"/>
      <c r="B124" s="267"/>
      <c r="C124" s="327"/>
      <c r="D124" s="327"/>
      <c r="E124" s="316"/>
      <c r="F124" s="266"/>
      <c r="G124" s="267"/>
      <c r="H124" s="83"/>
      <c r="I124" s="177">
        <f t="shared" si="12"/>
        <v>0</v>
      </c>
      <c r="J124" s="218" t="e">
        <f t="shared" si="11"/>
        <v>#N/A</v>
      </c>
    </row>
    <row r="125" spans="1:10" x14ac:dyDescent="0.3">
      <c r="A125" s="17"/>
      <c r="B125" s="267"/>
      <c r="C125" s="267"/>
      <c r="D125" s="327"/>
      <c r="E125" s="316"/>
      <c r="F125" s="266"/>
      <c r="G125" s="267"/>
      <c r="H125" s="83"/>
      <c r="I125" s="177">
        <f t="shared" si="12"/>
        <v>0</v>
      </c>
      <c r="J125" s="218" t="e">
        <f t="shared" si="11"/>
        <v>#N/A</v>
      </c>
    </row>
    <row r="126" spans="1:10" x14ac:dyDescent="0.3">
      <c r="A126" s="17"/>
      <c r="B126" s="267"/>
      <c r="C126" s="267"/>
      <c r="D126" s="327"/>
      <c r="E126" s="316"/>
      <c r="F126" s="266"/>
      <c r="G126" s="267"/>
      <c r="H126" s="83"/>
      <c r="I126" s="177">
        <f t="shared" si="12"/>
        <v>0</v>
      </c>
      <c r="J126" s="218" t="e">
        <f t="shared" si="11"/>
        <v>#N/A</v>
      </c>
    </row>
    <row r="127" spans="1:10" x14ac:dyDescent="0.3">
      <c r="A127" s="17"/>
      <c r="B127" s="267"/>
      <c r="C127" s="267"/>
      <c r="D127" s="327"/>
      <c r="E127" s="316"/>
      <c r="F127" s="266"/>
      <c r="G127" s="267"/>
      <c r="H127" s="83"/>
      <c r="I127" s="177">
        <f t="shared" si="12"/>
        <v>0</v>
      </c>
      <c r="J127" s="218" t="e">
        <f t="shared" si="11"/>
        <v>#N/A</v>
      </c>
    </row>
    <row r="128" spans="1:10" x14ac:dyDescent="0.3">
      <c r="A128" s="17"/>
      <c r="B128" s="267"/>
      <c r="C128" s="267"/>
      <c r="D128" s="267"/>
      <c r="E128" s="316"/>
      <c r="F128" s="266"/>
      <c r="G128" s="267"/>
      <c r="H128" s="83"/>
      <c r="I128" s="177">
        <f t="shared" si="12"/>
        <v>0</v>
      </c>
      <c r="J128" s="218" t="e">
        <f t="shared" si="11"/>
        <v>#N/A</v>
      </c>
    </row>
    <row r="129" spans="1:10" x14ac:dyDescent="0.3">
      <c r="A129" s="17"/>
      <c r="B129" s="267"/>
      <c r="C129" s="267"/>
      <c r="D129" s="267"/>
      <c r="E129" s="429"/>
      <c r="F129" s="266"/>
      <c r="G129" s="267"/>
      <c r="H129" s="83"/>
      <c r="I129" s="177">
        <f t="shared" si="12"/>
        <v>0</v>
      </c>
      <c r="J129" s="218" t="e">
        <f t="shared" si="11"/>
        <v>#N/A</v>
      </c>
    </row>
    <row r="130" spans="1:10" x14ac:dyDescent="0.3">
      <c r="A130" s="17"/>
      <c r="B130" s="267"/>
      <c r="C130" s="327"/>
      <c r="D130" s="267"/>
      <c r="E130" s="429"/>
      <c r="F130" s="266"/>
      <c r="G130" s="267"/>
      <c r="H130" s="83"/>
      <c r="I130" s="177">
        <f t="shared" si="12"/>
        <v>0</v>
      </c>
      <c r="J130" s="218" t="e">
        <f t="shared" si="11"/>
        <v>#N/A</v>
      </c>
    </row>
    <row r="131" spans="1:10" x14ac:dyDescent="0.3">
      <c r="A131" s="17"/>
      <c r="B131" s="267"/>
      <c r="C131" s="267"/>
      <c r="D131" s="267"/>
      <c r="E131" s="429"/>
      <c r="F131" s="266"/>
      <c r="G131" s="267"/>
      <c r="H131" s="83"/>
      <c r="I131" s="177">
        <f t="shared" si="12"/>
        <v>0</v>
      </c>
      <c r="J131" s="218" t="e">
        <f t="shared" si="11"/>
        <v>#N/A</v>
      </c>
    </row>
    <row r="132" spans="1:10" x14ac:dyDescent="0.3">
      <c r="A132" s="17"/>
      <c r="B132" s="267"/>
      <c r="C132" s="267"/>
      <c r="D132" s="267"/>
      <c r="E132" s="429"/>
      <c r="F132" s="266"/>
      <c r="G132" s="267"/>
      <c r="H132" s="83"/>
      <c r="I132" s="177">
        <f t="shared" si="12"/>
        <v>0</v>
      </c>
      <c r="J132" s="218" t="e">
        <f t="shared" si="11"/>
        <v>#N/A</v>
      </c>
    </row>
    <row r="133" spans="1:10" x14ac:dyDescent="0.3">
      <c r="A133" s="17"/>
      <c r="B133" s="267"/>
      <c r="C133" s="267"/>
      <c r="D133" s="267"/>
      <c r="E133" s="429"/>
      <c r="F133" s="266"/>
      <c r="G133" s="267"/>
      <c r="H133" s="83"/>
      <c r="I133" s="177">
        <f t="shared" si="12"/>
        <v>0</v>
      </c>
      <c r="J133" s="218" t="e">
        <f t="shared" si="11"/>
        <v>#N/A</v>
      </c>
    </row>
    <row r="134" spans="1:10" x14ac:dyDescent="0.3">
      <c r="A134" s="17"/>
      <c r="B134" s="267"/>
      <c r="C134" s="267"/>
      <c r="D134" s="267"/>
      <c r="E134" s="429"/>
      <c r="F134" s="266"/>
      <c r="G134" s="267"/>
      <c r="H134" s="83"/>
      <c r="I134" s="177">
        <f t="shared" si="12"/>
        <v>0</v>
      </c>
      <c r="J134" s="218" t="e">
        <f t="shared" si="11"/>
        <v>#N/A</v>
      </c>
    </row>
    <row r="135" spans="1:10" x14ac:dyDescent="0.3">
      <c r="A135" s="17"/>
      <c r="B135" s="267"/>
      <c r="C135" s="267"/>
      <c r="D135" s="267"/>
      <c r="E135" s="429"/>
      <c r="F135" s="266"/>
      <c r="G135" s="267"/>
      <c r="H135" s="83"/>
      <c r="I135" s="177">
        <f t="shared" si="12"/>
        <v>0</v>
      </c>
      <c r="J135" s="218" t="e">
        <f t="shared" si="11"/>
        <v>#N/A</v>
      </c>
    </row>
    <row r="136" spans="1:10" x14ac:dyDescent="0.3">
      <c r="A136" s="17"/>
      <c r="B136" s="267"/>
      <c r="C136" s="267"/>
      <c r="D136" s="267"/>
      <c r="E136" s="429"/>
      <c r="F136" s="266"/>
      <c r="G136" s="267"/>
      <c r="H136" s="83"/>
      <c r="I136" s="177">
        <f t="shared" si="12"/>
        <v>0</v>
      </c>
      <c r="J136" s="218" t="e">
        <f t="shared" si="11"/>
        <v>#N/A</v>
      </c>
    </row>
    <row r="137" spans="1:10" x14ac:dyDescent="0.3">
      <c r="A137" s="17"/>
      <c r="B137" s="267"/>
      <c r="C137" s="267"/>
      <c r="D137" s="267"/>
      <c r="E137" s="429"/>
      <c r="F137" s="266"/>
      <c r="G137" s="267"/>
      <c r="H137" s="83"/>
      <c r="I137" s="177">
        <f t="shared" si="12"/>
        <v>0</v>
      </c>
      <c r="J137" s="218" t="e">
        <f t="shared" si="11"/>
        <v>#N/A</v>
      </c>
    </row>
    <row r="138" spans="1:10" x14ac:dyDescent="0.3">
      <c r="A138" s="17"/>
      <c r="B138" s="267"/>
      <c r="C138" s="267"/>
      <c r="D138" s="267"/>
      <c r="E138" s="429"/>
      <c r="F138" s="266"/>
      <c r="G138" s="267"/>
      <c r="H138" s="83"/>
      <c r="I138" s="177">
        <f t="shared" si="12"/>
        <v>0</v>
      </c>
      <c r="J138" s="218" t="e">
        <f t="shared" si="11"/>
        <v>#N/A</v>
      </c>
    </row>
    <row r="139" spans="1:10" x14ac:dyDescent="0.3">
      <c r="A139" s="17"/>
      <c r="B139" s="267"/>
      <c r="C139" s="267"/>
      <c r="D139" s="267"/>
      <c r="E139" s="316"/>
      <c r="F139" s="266"/>
      <c r="G139" s="267"/>
      <c r="H139" s="83"/>
      <c r="I139" s="177">
        <f t="shared" si="12"/>
        <v>0</v>
      </c>
      <c r="J139" s="218" t="e">
        <f t="shared" si="11"/>
        <v>#N/A</v>
      </c>
    </row>
    <row r="140" spans="1:10" x14ac:dyDescent="0.3">
      <c r="A140" s="17"/>
      <c r="B140" s="267"/>
      <c r="C140" s="267"/>
      <c r="D140" s="267"/>
      <c r="E140" s="316"/>
      <c r="F140" s="266"/>
      <c r="G140" s="267"/>
      <c r="H140" s="83"/>
      <c r="I140" s="177">
        <f t="shared" si="12"/>
        <v>0</v>
      </c>
      <c r="J140" s="218" t="e">
        <f t="shared" si="11"/>
        <v>#N/A</v>
      </c>
    </row>
    <row r="141" spans="1:10" x14ac:dyDescent="0.3">
      <c r="A141" s="17"/>
      <c r="B141" s="267"/>
      <c r="C141" s="267"/>
      <c r="D141" s="267"/>
      <c r="E141" s="316"/>
      <c r="F141" s="266"/>
      <c r="G141" s="267"/>
      <c r="H141" s="83"/>
      <c r="I141" s="177">
        <f t="shared" si="12"/>
        <v>0</v>
      </c>
      <c r="J141" s="218" t="e">
        <f t="shared" si="11"/>
        <v>#N/A</v>
      </c>
    </row>
    <row r="142" spans="1:10" x14ac:dyDescent="0.3">
      <c r="A142" s="17"/>
      <c r="B142" s="267"/>
      <c r="C142" s="267"/>
      <c r="D142" s="267"/>
      <c r="E142" s="316"/>
      <c r="F142" s="266"/>
      <c r="G142" s="267"/>
      <c r="H142" s="83"/>
      <c r="I142" s="177">
        <f t="shared" si="12"/>
        <v>0</v>
      </c>
      <c r="J142" s="218" t="e">
        <f t="shared" si="11"/>
        <v>#N/A</v>
      </c>
    </row>
    <row r="143" spans="1:10" x14ac:dyDescent="0.3">
      <c r="A143" s="17"/>
      <c r="B143" s="267"/>
      <c r="C143" s="267"/>
      <c r="D143" s="267"/>
      <c r="E143" s="316"/>
      <c r="F143" s="266"/>
      <c r="G143" s="267"/>
      <c r="H143" s="83"/>
      <c r="I143" s="177">
        <f t="shared" si="12"/>
        <v>0</v>
      </c>
      <c r="J143" s="218" t="e">
        <f t="shared" si="11"/>
        <v>#N/A</v>
      </c>
    </row>
    <row r="144" spans="1:10" x14ac:dyDescent="0.3">
      <c r="A144" s="17"/>
      <c r="B144" s="267"/>
      <c r="C144" s="267"/>
      <c r="D144" s="267"/>
      <c r="E144" s="316"/>
      <c r="F144" s="266"/>
      <c r="G144" s="267"/>
      <c r="H144" s="83"/>
      <c r="I144" s="177">
        <f t="shared" si="12"/>
        <v>0</v>
      </c>
      <c r="J144" s="218" t="e">
        <f t="shared" si="11"/>
        <v>#N/A</v>
      </c>
    </row>
    <row r="145" spans="1:10" x14ac:dyDescent="0.3">
      <c r="A145" s="17"/>
      <c r="B145" s="267"/>
      <c r="C145" s="267"/>
      <c r="D145" s="267"/>
      <c r="E145" s="316"/>
      <c r="F145" s="266"/>
      <c r="G145" s="267"/>
      <c r="H145" s="83"/>
      <c r="I145" s="177">
        <f t="shared" si="12"/>
        <v>0</v>
      </c>
      <c r="J145" s="218" t="e">
        <f t="shared" si="11"/>
        <v>#N/A</v>
      </c>
    </row>
    <row r="146" spans="1:10" x14ac:dyDescent="0.3">
      <c r="A146" s="17"/>
      <c r="B146" s="267"/>
      <c r="C146" s="267"/>
      <c r="D146" s="267"/>
      <c r="E146" s="271"/>
      <c r="F146" s="266"/>
      <c r="G146" s="267"/>
      <c r="H146" s="83"/>
      <c r="I146" s="177">
        <f t="shared" ref="I146:I152" si="13">H146*G146</f>
        <v>0</v>
      </c>
      <c r="J146" s="218" t="e">
        <f t="shared" si="11"/>
        <v>#N/A</v>
      </c>
    </row>
    <row r="147" spans="1:10" x14ac:dyDescent="0.3">
      <c r="A147" s="17"/>
      <c r="B147" s="267"/>
      <c r="C147" s="267"/>
      <c r="D147" s="267"/>
      <c r="E147" s="271"/>
      <c r="F147" s="266"/>
      <c r="G147" s="267"/>
      <c r="H147" s="83"/>
      <c r="I147" s="177">
        <f t="shared" si="13"/>
        <v>0</v>
      </c>
      <c r="J147" s="218" t="e">
        <f t="shared" si="11"/>
        <v>#N/A</v>
      </c>
    </row>
    <row r="148" spans="1:10" x14ac:dyDescent="0.3">
      <c r="A148" s="17"/>
      <c r="B148" s="267"/>
      <c r="C148" s="267"/>
      <c r="D148" s="267"/>
      <c r="E148" s="271"/>
      <c r="F148" s="266"/>
      <c r="G148" s="267"/>
      <c r="H148" s="83"/>
      <c r="I148" s="177">
        <f t="shared" si="13"/>
        <v>0</v>
      </c>
      <c r="J148" s="218" t="e">
        <f t="shared" si="11"/>
        <v>#N/A</v>
      </c>
    </row>
    <row r="149" spans="1:10" x14ac:dyDescent="0.3">
      <c r="A149" s="17"/>
      <c r="B149" s="267"/>
      <c r="C149" s="267"/>
      <c r="D149" s="267"/>
      <c r="E149" s="271"/>
      <c r="F149" s="266"/>
      <c r="G149" s="267"/>
      <c r="H149" s="83"/>
      <c r="I149" s="177">
        <f t="shared" si="13"/>
        <v>0</v>
      </c>
      <c r="J149" s="218" t="e">
        <f t="shared" si="11"/>
        <v>#N/A</v>
      </c>
    </row>
    <row r="150" spans="1:10" x14ac:dyDescent="0.3">
      <c r="A150" s="17"/>
      <c r="B150" s="267"/>
      <c r="C150" s="267"/>
      <c r="D150" s="267"/>
      <c r="E150" s="271"/>
      <c r="F150" s="266"/>
      <c r="G150" s="267"/>
      <c r="H150" s="83"/>
      <c r="I150" s="177">
        <f t="shared" si="13"/>
        <v>0</v>
      </c>
      <c r="J150" s="218" t="e">
        <f t="shared" si="11"/>
        <v>#N/A</v>
      </c>
    </row>
    <row r="151" spans="1:10" x14ac:dyDescent="0.3">
      <c r="A151" s="17"/>
      <c r="B151" s="267"/>
      <c r="C151" s="267"/>
      <c r="D151" s="267"/>
      <c r="E151" s="271"/>
      <c r="F151" s="266"/>
      <c r="G151" s="267"/>
      <c r="H151" s="83"/>
      <c r="I151" s="177">
        <f t="shared" si="13"/>
        <v>0</v>
      </c>
      <c r="J151" s="218" t="e">
        <f t="shared" si="11"/>
        <v>#N/A</v>
      </c>
    </row>
    <row r="152" spans="1:10" x14ac:dyDescent="0.3">
      <c r="A152" s="17"/>
      <c r="B152" s="267"/>
      <c r="C152" s="267"/>
      <c r="D152" s="267"/>
      <c r="E152" s="271"/>
      <c r="F152" s="266"/>
      <c r="G152" s="267"/>
      <c r="H152" s="83"/>
      <c r="I152" s="177">
        <f t="shared" si="13"/>
        <v>0</v>
      </c>
      <c r="J152" s="218" t="e">
        <f t="shared" si="11"/>
        <v>#N/A</v>
      </c>
    </row>
    <row r="153" spans="1:10" x14ac:dyDescent="0.3">
      <c r="A153" s="17"/>
      <c r="B153" s="267"/>
      <c r="C153" s="267"/>
      <c r="D153" s="267"/>
      <c r="E153" s="271"/>
      <c r="F153" s="266"/>
      <c r="G153" s="267"/>
      <c r="H153" s="83"/>
      <c r="I153" s="177">
        <f t="shared" ref="I153" si="14">H153*G153</f>
        <v>0</v>
      </c>
      <c r="J153" s="218" t="e">
        <f t="shared" si="11"/>
        <v>#N/A</v>
      </c>
    </row>
    <row r="154" spans="1:10" x14ac:dyDescent="0.3">
      <c r="F154" s="76"/>
      <c r="J154" s="218" t="e">
        <f t="shared" si="11"/>
        <v>#N/A</v>
      </c>
    </row>
    <row r="155" spans="1:10" x14ac:dyDescent="0.3">
      <c r="F155" s="76"/>
      <c r="J155" s="218" t="e">
        <f t="shared" si="11"/>
        <v>#N/A</v>
      </c>
    </row>
    <row r="156" spans="1:10" x14ac:dyDescent="0.3">
      <c r="J156" s="218" t="e">
        <f t="shared" si="11"/>
        <v>#N/A</v>
      </c>
    </row>
    <row r="157" spans="1:10" x14ac:dyDescent="0.3">
      <c r="D157" s="76"/>
    </row>
    <row r="160" spans="1:10" x14ac:dyDescent="0.3">
      <c r="E160" s="438"/>
    </row>
  </sheetData>
  <autoFilter ref="A2:I152" xr:uid="{34E374A9-7D10-4B9D-BFC6-BAFD0A24B65C}"/>
  <hyperlinks>
    <hyperlink ref="E1" r:id="rId1" xr:uid="{0E944D1A-FD3D-4B5F-BE85-6DE31B260A3C}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9454-5379-4234-9EF3-8CE9066E488B}">
  <dimension ref="A1:AQ47"/>
  <sheetViews>
    <sheetView topLeftCell="L4" workbookViewId="0">
      <selection activeCell="H19" sqref="H18:J19"/>
    </sheetView>
  </sheetViews>
  <sheetFormatPr defaultRowHeight="14.4" x14ac:dyDescent="0.3"/>
  <cols>
    <col min="1" max="1" width="33.109375" style="1" bestFit="1" customWidth="1"/>
    <col min="2" max="2" width="12" style="1" bestFit="1" customWidth="1"/>
    <col min="3" max="3" width="10.21875" style="1" bestFit="1" customWidth="1"/>
    <col min="4" max="4" width="11.109375" style="63" bestFit="1" customWidth="1"/>
    <col min="5" max="5" width="12.6640625" style="64" customWidth="1"/>
    <col min="6" max="7" width="21.109375" style="65" bestFit="1" customWidth="1"/>
    <col min="8" max="8" width="15.5546875" style="65" bestFit="1" customWidth="1"/>
    <col min="9" max="9" width="19.5546875" style="65" bestFit="1" customWidth="1"/>
    <col min="10" max="10" width="18" style="65" bestFit="1" customWidth="1"/>
    <col min="11" max="11" width="19.5546875" style="65" bestFit="1" customWidth="1"/>
    <col min="12" max="12" width="21.88671875" style="65" customWidth="1"/>
    <col min="13" max="13" width="12.44140625" style="64" customWidth="1"/>
    <col min="14" max="15" width="19.5546875" style="65" bestFit="1" customWidth="1"/>
    <col min="16" max="16" width="19.44140625" style="1" customWidth="1"/>
    <col min="17" max="17" width="21.77734375" style="1" customWidth="1"/>
    <col min="18" max="18" width="14.6640625" style="1" customWidth="1"/>
    <col min="19" max="19" width="19.5546875" bestFit="1" customWidth="1"/>
    <col min="20" max="20" width="18.88671875" style="65" customWidth="1"/>
    <col min="21" max="21" width="11.6640625" style="1" customWidth="1"/>
    <col min="22" max="22" width="19.33203125" style="1" customWidth="1"/>
    <col min="23" max="23" width="14.6640625" style="65" bestFit="1" customWidth="1"/>
    <col min="24" max="24" width="19.109375" style="1" bestFit="1" customWidth="1"/>
    <col min="25" max="25" width="18" style="65" customWidth="1"/>
    <col min="26" max="26" width="11.6640625" style="1" customWidth="1"/>
    <col min="27" max="27" width="19.33203125" style="1" customWidth="1"/>
    <col min="28" max="28" width="14.6640625" style="65" bestFit="1" customWidth="1"/>
    <col min="29" max="29" width="19.109375" style="1" bestFit="1" customWidth="1"/>
    <col min="30" max="30" width="18" style="65" bestFit="1" customWidth="1"/>
    <col min="31" max="31" width="11.6640625" style="1" customWidth="1"/>
    <col min="32" max="32" width="19.33203125" style="1" customWidth="1"/>
    <col min="33" max="33" width="19.5546875" style="65" bestFit="1" customWidth="1"/>
    <col min="34" max="34" width="16.5546875" style="65" bestFit="1" customWidth="1"/>
    <col min="35" max="36" width="19.5546875" style="65" bestFit="1" customWidth="1"/>
    <col min="37" max="38" width="19.5546875" bestFit="1" customWidth="1"/>
    <col min="39" max="39" width="18.33203125" bestFit="1" customWidth="1"/>
    <col min="41" max="41" width="42.21875" style="65" bestFit="1" customWidth="1"/>
    <col min="42" max="43" width="19.21875" style="65" bestFit="1" customWidth="1"/>
  </cols>
  <sheetData>
    <row r="1" spans="1:43" s="57" customFormat="1" ht="48.6" customHeight="1" x14ac:dyDescent="0.4">
      <c r="A1" s="52"/>
      <c r="B1" s="52"/>
      <c r="C1" s="52"/>
      <c r="D1" s="53"/>
      <c r="E1" s="54">
        <f>SUBTOTAL(9,Tabela5[Usuários])</f>
        <v>3006</v>
      </c>
      <c r="F1" s="52">
        <f>SUBTOTAL(9,Tabela5[Turnover])</f>
        <v>894409.57</v>
      </c>
      <c r="G1" s="52">
        <f>SUBTOTAL(9,Tabela5[Prêmio])</f>
        <v>861689.3</v>
      </c>
      <c r="H1" s="52">
        <f>SUBTOTAL(9,Tabela5[Bônus])</f>
        <v>244</v>
      </c>
      <c r="I1" s="52">
        <f>SUBTOTAL(9,Tabela5[GGR])</f>
        <v>32720.270000000019</v>
      </c>
      <c r="J1" s="52">
        <f>SUBTOTAL(9,Tabela5[Taxa Admin.])</f>
        <v>4819.8800000000019</v>
      </c>
      <c r="K1" s="52">
        <f>SUBTOTAL(9,Tabela5[Líquido])</f>
        <v>28988.840000000004</v>
      </c>
      <c r="L1" s="52">
        <f>SUBTOTAL(9,Tabela5[Comissão Afiliado])</f>
        <v>13227.579999999998</v>
      </c>
      <c r="M1" s="54">
        <f>SUBTOTAL(9,Tabela5[Qtd CPA])</f>
        <v>1216</v>
      </c>
      <c r="N1" s="52">
        <f>SUBTOTAL(9,Tabela5[CPA AFILIADO])</f>
        <v>16025</v>
      </c>
      <c r="O1" s="55">
        <f>SUBTOTAL(9,Tabela5[Total])</f>
        <v>29252.58</v>
      </c>
      <c r="P1" s="52">
        <f>SUBTOTAL(9,Tabela5[15% TX ADMIN])</f>
        <v>722.98200000000008</v>
      </c>
      <c r="Q1" s="52">
        <f>SUBTOTAL(9,Tabela5[SALDO TX ADMIN])</f>
        <v>4096.8980000000001</v>
      </c>
      <c r="R1" s="52"/>
      <c r="S1" s="52">
        <f>SUBTOTAL(9,Tabela5[[COMISSÃO N1 ]])</f>
        <v>805.72400000000005</v>
      </c>
      <c r="T1" s="52"/>
      <c r="U1" s="52"/>
      <c r="V1" s="52" t="e">
        <f>SUBTOTAL(9,Tabela5[VALOR CPA N1])</f>
        <v>#N/A</v>
      </c>
      <c r="W1" s="52"/>
      <c r="X1" s="52">
        <f>SUBTOTAL(9,Tabela5[COMISSÃO N2])</f>
        <v>5.9640000000000004</v>
      </c>
      <c r="Y1" s="52"/>
      <c r="Z1" s="52"/>
      <c r="AA1" s="52" t="e">
        <f>SUBTOTAL(9,Tabela5[VALOR CPA N2])</f>
        <v>#N/A</v>
      </c>
      <c r="AB1" s="56"/>
      <c r="AC1" s="52">
        <f>SUBTOTAL(9,Tabela5[COMISSÃO N3])</f>
        <v>0</v>
      </c>
      <c r="AD1" s="52"/>
      <c r="AE1" s="52"/>
      <c r="AF1" s="52" t="e">
        <f>SUBTOTAL(9,Tabela5[VALOR CPA N3])</f>
        <v>#N/A</v>
      </c>
      <c r="AG1" s="52" t="e">
        <f>SUM(Tabela5[TOTAL CPA])</f>
        <v>#N/A</v>
      </c>
      <c r="AH1" s="52">
        <f>SUM(Tabela5[[TOTAL REV ]])</f>
        <v>811.6880000000001</v>
      </c>
      <c r="AI1" s="52" t="e">
        <f>SUBTOTAL(9,Tabela5[TOTAL CPA + COMISSÃO MARK DIG])</f>
        <v>#N/A</v>
      </c>
      <c r="AJ1" s="55" t="e">
        <f>SUM(Tabela5[MARK DIG])</f>
        <v>#N/A</v>
      </c>
      <c r="AK1" s="52" t="e">
        <f>SUM(Tabela5[MARK DIG EMPRESA])</f>
        <v>#N/A</v>
      </c>
      <c r="AL1" s="52">
        <f>SUBTOTAL(9,Tabela5[50% REV EMPRESA+ SALDO ADM])</f>
        <v>18591.317999999999</v>
      </c>
      <c r="AM1" s="52">
        <f>SUBTOTAL(9,Tabela5[REDE  SSA 10%])</f>
        <v>1859.1317999999999</v>
      </c>
    </row>
    <row r="2" spans="1:43" s="62" customFormat="1" ht="51.6" customHeight="1" x14ac:dyDescent="0.3">
      <c r="A2" s="58" t="s">
        <v>251</v>
      </c>
      <c r="B2" s="59" t="s">
        <v>252</v>
      </c>
      <c r="C2" s="59" t="s">
        <v>253</v>
      </c>
      <c r="D2" s="60" t="s">
        <v>254</v>
      </c>
      <c r="E2" s="58" t="s">
        <v>255</v>
      </c>
      <c r="F2" s="59" t="s">
        <v>256</v>
      </c>
      <c r="G2" s="59" t="s">
        <v>257</v>
      </c>
      <c r="H2" s="59" t="s">
        <v>258</v>
      </c>
      <c r="I2" s="59" t="s">
        <v>39</v>
      </c>
      <c r="J2" s="59" t="s">
        <v>259</v>
      </c>
      <c r="K2" s="59" t="s">
        <v>260</v>
      </c>
      <c r="L2" s="59" t="s">
        <v>261</v>
      </c>
      <c r="M2" s="58" t="s">
        <v>262</v>
      </c>
      <c r="N2" s="59" t="s">
        <v>263</v>
      </c>
      <c r="O2" s="61" t="s">
        <v>10</v>
      </c>
      <c r="P2" s="59" t="s">
        <v>264</v>
      </c>
      <c r="Q2" s="59" t="s">
        <v>265</v>
      </c>
      <c r="R2" s="59" t="s">
        <v>266</v>
      </c>
      <c r="S2" s="59" t="s">
        <v>267</v>
      </c>
      <c r="T2" s="59" t="s">
        <v>268</v>
      </c>
      <c r="U2" s="59" t="s">
        <v>269</v>
      </c>
      <c r="V2" s="59" t="s">
        <v>270</v>
      </c>
      <c r="W2" s="59" t="s">
        <v>271</v>
      </c>
      <c r="X2" s="59" t="s">
        <v>272</v>
      </c>
      <c r="Y2" s="59" t="s">
        <v>273</v>
      </c>
      <c r="Z2" s="59" t="s">
        <v>274</v>
      </c>
      <c r="AA2" s="59" t="s">
        <v>275</v>
      </c>
      <c r="AB2" s="59" t="s">
        <v>276</v>
      </c>
      <c r="AC2" s="59" t="s">
        <v>277</v>
      </c>
      <c r="AD2" s="59" t="s">
        <v>278</v>
      </c>
      <c r="AE2" s="59" t="s">
        <v>279</v>
      </c>
      <c r="AF2" s="59" t="s">
        <v>280</v>
      </c>
      <c r="AG2" s="59" t="s">
        <v>281</v>
      </c>
      <c r="AH2" s="59" t="s">
        <v>282</v>
      </c>
      <c r="AI2" s="59" t="s">
        <v>283</v>
      </c>
      <c r="AJ2" s="61" t="s">
        <v>41</v>
      </c>
      <c r="AK2" s="59" t="s">
        <v>26</v>
      </c>
      <c r="AL2" s="59" t="s">
        <v>284</v>
      </c>
      <c r="AM2" s="59" t="s">
        <v>285</v>
      </c>
    </row>
    <row r="3" spans="1:43" x14ac:dyDescent="0.3">
      <c r="A3" s="1" t="s">
        <v>60</v>
      </c>
      <c r="B3" s="1" t="s">
        <v>286</v>
      </c>
      <c r="C3" s="1" t="s">
        <v>287</v>
      </c>
      <c r="D3" s="63">
        <v>0.5</v>
      </c>
      <c r="E3" s="64">
        <v>69</v>
      </c>
      <c r="F3" s="65">
        <v>604141.82999999996</v>
      </c>
      <c r="G3" s="65">
        <v>579496.09</v>
      </c>
      <c r="H3" s="65">
        <v>20</v>
      </c>
      <c r="I3" s="65">
        <v>24645.74</v>
      </c>
      <c r="J3" s="65">
        <v>3696.36</v>
      </c>
      <c r="K3" s="65">
        <v>20949.38</v>
      </c>
      <c r="L3" s="65">
        <v>10474.56</v>
      </c>
      <c r="M3" s="64">
        <v>789</v>
      </c>
      <c r="N3" s="65">
        <v>7890</v>
      </c>
      <c r="O3" s="66">
        <v>18364.560000000001</v>
      </c>
      <c r="P3" s="67">
        <f>Tabela5[[#This Row],[Taxa Admin.]]*0.15</f>
        <v>554.45399999999995</v>
      </c>
      <c r="Q3" s="67">
        <f>Tabela5[[#This Row],[Taxa Admin.]]-Tabela5[[#This Row],[15% TX ADMIN]]</f>
        <v>3141.9059999999999</v>
      </c>
      <c r="R3" s="63">
        <v>0</v>
      </c>
      <c r="S3" s="65">
        <f>Tabela5[[#This Row],[%NIVEL 1]]*Tabela5[[#This Row],[Líquido]]</f>
        <v>0</v>
      </c>
      <c r="T3" s="1" t="s">
        <v>41</v>
      </c>
      <c r="U3" s="1" t="s">
        <v>288</v>
      </c>
      <c r="V3" s="65" t="e">
        <f>VLOOKUP(Tabela5[[#This Row],[Token]],'[1]CPA MARK DIG E SANDRO BAHIENSE'!A:D,2,0)</f>
        <v>#N/A</v>
      </c>
      <c r="W3" s="63">
        <v>0</v>
      </c>
      <c r="X3" s="65">
        <v>0</v>
      </c>
      <c r="Y3" s="1" t="s">
        <v>41</v>
      </c>
      <c r="Z3" s="1" t="s">
        <v>289</v>
      </c>
      <c r="AA3" s="65" t="e">
        <f>VLOOKUP(Tabela5[[#This Row],[Token]],'[1]CPA MARK DIG E SANDRO BAHIENSE'!A:D,3,0)</f>
        <v>#N/A</v>
      </c>
      <c r="AB3" s="63">
        <v>0</v>
      </c>
      <c r="AC3" s="65">
        <v>0</v>
      </c>
      <c r="AD3" s="1" t="s">
        <v>41</v>
      </c>
      <c r="AE3" s="1" t="s">
        <v>290</v>
      </c>
      <c r="AF3" s="65" t="e">
        <f>VLOOKUP(Tabela5[[#This Row],[Token]],'[1]CPA MARK DIG E SANDRO BAHIENSE'!A:D,4,0)</f>
        <v>#N/A</v>
      </c>
      <c r="AG3" s="65" t="e">
        <f>Tabela5[[#This Row],[VALOR CPA N3]]+Tabela5[[#This Row],[VALOR CPA N2]]+Tabela5[[#This Row],[VALOR CPA N1]]</f>
        <v>#N/A</v>
      </c>
      <c r="AH3" s="65">
        <f>Tabela5[[#This Row],[COMISSÃO N3]]+Tabela5[[#This Row],[COMISSÃO N2]]+Tabela5[[#This Row],[COMISSÃO N1 ]]</f>
        <v>0</v>
      </c>
      <c r="AI3" s="65" t="e">
        <f>Tabela5[[#This Row],[TOTAL CPA]]+Tabela5[[#This Row],[TOTAL REV ]]</f>
        <v>#N/A</v>
      </c>
      <c r="AJ3" s="66" t="e">
        <f>Tabela5[[#This Row],[TOTAL CPA + COMISSÃO MARK DIG]]*60%</f>
        <v>#N/A</v>
      </c>
      <c r="AK3" s="65" t="e">
        <f>Tabela5[[#This Row],[TOTAL CPA + COMISSÃO MARK DIG]]*40%</f>
        <v>#N/A</v>
      </c>
      <c r="AL3" s="65">
        <f>(Tabela5[[#This Row],[Líquido]]*50%)+Tabela5[[#This Row],[SALDO TX ADMIN]]</f>
        <v>13616.596000000001</v>
      </c>
      <c r="AM3" s="65">
        <f>Tabela5[[#This Row],[50% REV EMPRESA+ SALDO ADM]]*10%</f>
        <v>1361.6596000000002</v>
      </c>
      <c r="AO3"/>
      <c r="AP3"/>
      <c r="AQ3"/>
    </row>
    <row r="4" spans="1:43" x14ac:dyDescent="0.3">
      <c r="A4" s="1" t="s">
        <v>291</v>
      </c>
      <c r="B4" s="1" t="s">
        <v>292</v>
      </c>
      <c r="C4" s="1" t="s">
        <v>288</v>
      </c>
      <c r="D4" s="63">
        <v>0.5</v>
      </c>
      <c r="E4" s="64">
        <v>156</v>
      </c>
      <c r="F4" s="65">
        <v>50612.09</v>
      </c>
      <c r="G4" s="65">
        <v>46451.91</v>
      </c>
      <c r="H4" s="65">
        <v>115</v>
      </c>
      <c r="I4" s="65">
        <v>4160.18</v>
      </c>
      <c r="J4" s="65">
        <v>623.99</v>
      </c>
      <c r="K4" s="65">
        <v>3536.19</v>
      </c>
      <c r="L4" s="65">
        <v>1768.13</v>
      </c>
      <c r="M4" s="64">
        <v>201</v>
      </c>
      <c r="N4" s="65">
        <v>4020</v>
      </c>
      <c r="O4" s="66">
        <v>5788.13</v>
      </c>
      <c r="P4" s="67">
        <f>Tabela5[[#This Row],[Taxa Admin.]]*0.15</f>
        <v>93.598500000000001</v>
      </c>
      <c r="Q4" s="67">
        <f>Tabela5[[#This Row],[Taxa Admin.]]-Tabela5[[#This Row],[15% TX ADMIN]]</f>
        <v>530.39149999999995</v>
      </c>
      <c r="R4" s="63">
        <v>0</v>
      </c>
      <c r="S4" s="65">
        <f>Tabela5[[#This Row],[%NIVEL 1]]*Tabela5[[#This Row],[Líquido]]</f>
        <v>0</v>
      </c>
      <c r="T4" s="1" t="s">
        <v>41</v>
      </c>
      <c r="U4" s="1" t="s">
        <v>287</v>
      </c>
      <c r="V4" s="65" t="e">
        <f>VLOOKUP(Tabela5[[#This Row],[Token]],'[1]CPA MARK DIG E SANDRO BAHIENSE'!A:D,2,0)</f>
        <v>#N/A</v>
      </c>
      <c r="W4" s="63">
        <v>0</v>
      </c>
      <c r="X4" s="65">
        <v>0</v>
      </c>
      <c r="Y4" s="1" t="s">
        <v>41</v>
      </c>
      <c r="Z4" s="1" t="s">
        <v>289</v>
      </c>
      <c r="AA4" s="65" t="e">
        <f>VLOOKUP(Tabela5[[#This Row],[Token]],'[1]CPA MARK DIG E SANDRO BAHIENSE'!A:D,3,0)</f>
        <v>#N/A</v>
      </c>
      <c r="AB4" s="63">
        <v>0</v>
      </c>
      <c r="AC4" s="65">
        <v>0</v>
      </c>
      <c r="AD4" s="1" t="s">
        <v>41</v>
      </c>
      <c r="AE4" s="1" t="s">
        <v>290</v>
      </c>
      <c r="AF4" s="65" t="e">
        <f>VLOOKUP(Tabela5[[#This Row],[Token]],'[1]CPA MARK DIG E SANDRO BAHIENSE'!A:D,4,0)</f>
        <v>#N/A</v>
      </c>
      <c r="AG4" s="65" t="e">
        <f>Tabela5[[#This Row],[VALOR CPA N3]]+Tabela5[[#This Row],[VALOR CPA N2]]+Tabela5[[#This Row],[VALOR CPA N1]]</f>
        <v>#N/A</v>
      </c>
      <c r="AH4" s="65">
        <f>Tabela5[[#This Row],[COMISSÃO N3]]+Tabela5[[#This Row],[COMISSÃO N2]]+Tabela5[[#This Row],[COMISSÃO N1 ]]</f>
        <v>0</v>
      </c>
      <c r="AI4" s="65" t="e">
        <f>Tabela5[[#This Row],[TOTAL CPA]]+Tabela5[[#This Row],[TOTAL REV ]]</f>
        <v>#N/A</v>
      </c>
      <c r="AJ4" s="66" t="e">
        <f>Tabela5[[#This Row],[TOTAL CPA + COMISSÃO MARK DIG]]*60%</f>
        <v>#N/A</v>
      </c>
      <c r="AK4" s="65" t="e">
        <f>Tabela5[[#This Row],[TOTAL CPA + COMISSÃO MARK DIG]]*40%</f>
        <v>#N/A</v>
      </c>
      <c r="AL4" s="65">
        <f>(Tabela5[[#This Row],[Líquido]]*50%)+Tabela5[[#This Row],[SALDO TX ADMIN]]</f>
        <v>2298.4865</v>
      </c>
      <c r="AM4" s="65">
        <f>Tabela5[[#This Row],[50% REV EMPRESA+ SALDO ADM]]*10%</f>
        <v>229.84865000000002</v>
      </c>
      <c r="AO4"/>
      <c r="AP4"/>
      <c r="AQ4"/>
    </row>
    <row r="5" spans="1:43" x14ac:dyDescent="0.3">
      <c r="A5" s="1" t="s">
        <v>293</v>
      </c>
      <c r="B5" s="1" t="s">
        <v>294</v>
      </c>
      <c r="C5" s="1" t="s">
        <v>295</v>
      </c>
      <c r="D5" s="63">
        <v>0.3</v>
      </c>
      <c r="E5" s="64">
        <v>43</v>
      </c>
      <c r="F5" s="65">
        <v>27784.16</v>
      </c>
      <c r="G5" s="65">
        <v>25972.560000000001</v>
      </c>
      <c r="H5" s="65">
        <v>0</v>
      </c>
      <c r="I5" s="65">
        <v>1811.6</v>
      </c>
      <c r="J5" s="65">
        <v>271.73</v>
      </c>
      <c r="K5" s="65">
        <v>1539.87</v>
      </c>
      <c r="L5" s="65">
        <v>461.91</v>
      </c>
      <c r="M5" s="64">
        <v>12</v>
      </c>
      <c r="N5" s="65">
        <v>60</v>
      </c>
      <c r="O5" s="66">
        <v>521.91</v>
      </c>
      <c r="P5" s="67">
        <f>Tabela5[[#This Row],[Taxa Admin.]]*0.15</f>
        <v>40.759500000000003</v>
      </c>
      <c r="Q5" s="67">
        <f>Tabela5[[#This Row],[Taxa Admin.]]-Tabela5[[#This Row],[15% TX ADMIN]]</f>
        <v>230.97050000000002</v>
      </c>
      <c r="R5" s="63">
        <v>0.2</v>
      </c>
      <c r="S5" s="65">
        <f>Tabela5[[#This Row],[%NIVEL 1]]*Tabela5[[#This Row],[Líquido]]</f>
        <v>307.97399999999999</v>
      </c>
      <c r="T5" s="1" t="s">
        <v>41</v>
      </c>
      <c r="U5" s="1" t="s">
        <v>287</v>
      </c>
      <c r="V5" s="65" t="e">
        <f>VLOOKUP(Tabela5[[#This Row],[Token]],'[1]CPA MARK DIG E SANDRO BAHIENSE'!A:D,2,0)</f>
        <v>#N/A</v>
      </c>
      <c r="W5" s="63">
        <v>0</v>
      </c>
      <c r="X5" s="65">
        <v>0</v>
      </c>
      <c r="Y5" s="1" t="s">
        <v>41</v>
      </c>
      <c r="Z5" s="1" t="s">
        <v>289</v>
      </c>
      <c r="AA5" s="65" t="e">
        <f>VLOOKUP(Tabela5[[#This Row],[Token]],'[1]CPA MARK DIG E SANDRO BAHIENSE'!A:D,3,0)</f>
        <v>#N/A</v>
      </c>
      <c r="AB5" s="63">
        <v>0</v>
      </c>
      <c r="AC5" s="65">
        <v>0</v>
      </c>
      <c r="AD5" s="1" t="s">
        <v>41</v>
      </c>
      <c r="AE5" s="1" t="s">
        <v>290</v>
      </c>
      <c r="AF5" s="65" t="e">
        <f>VLOOKUP(Tabela5[[#This Row],[Token]],'[1]CPA MARK DIG E SANDRO BAHIENSE'!A:D,4,0)</f>
        <v>#N/A</v>
      </c>
      <c r="AG5" s="65" t="e">
        <f>Tabela5[[#This Row],[VALOR CPA N3]]+Tabela5[[#This Row],[VALOR CPA N2]]+Tabela5[[#This Row],[VALOR CPA N1]]</f>
        <v>#N/A</v>
      </c>
      <c r="AH5" s="65">
        <f>Tabela5[[#This Row],[COMISSÃO N3]]+Tabela5[[#This Row],[COMISSÃO N2]]+Tabela5[[#This Row],[COMISSÃO N1 ]]</f>
        <v>307.97399999999999</v>
      </c>
      <c r="AI5" s="65" t="e">
        <f>Tabela5[[#This Row],[TOTAL CPA]]+Tabela5[[#This Row],[TOTAL REV ]]</f>
        <v>#N/A</v>
      </c>
      <c r="AJ5" s="66" t="e">
        <f>Tabela5[[#This Row],[TOTAL CPA + COMISSÃO MARK DIG]]*60%</f>
        <v>#N/A</v>
      </c>
      <c r="AK5" s="65" t="e">
        <f>Tabela5[[#This Row],[TOTAL CPA + COMISSÃO MARK DIG]]*40%</f>
        <v>#N/A</v>
      </c>
      <c r="AL5" s="65">
        <f>(Tabela5[[#This Row],[Líquido]]*50%)+Tabela5[[#This Row],[SALDO TX ADMIN]]</f>
        <v>1000.9055</v>
      </c>
      <c r="AM5" s="65">
        <f>Tabela5[[#This Row],[50% REV EMPRESA+ SALDO ADM]]*10%</f>
        <v>100.09055000000001</v>
      </c>
      <c r="AO5"/>
      <c r="AP5"/>
      <c r="AQ5"/>
    </row>
    <row r="6" spans="1:43" x14ac:dyDescent="0.3">
      <c r="A6" s="1" t="s">
        <v>296</v>
      </c>
      <c r="B6" s="1" t="s">
        <v>297</v>
      </c>
      <c r="C6" s="1" t="s">
        <v>287</v>
      </c>
      <c r="D6" s="63">
        <v>0.5</v>
      </c>
      <c r="F6" s="65">
        <v>22674.21</v>
      </c>
      <c r="G6" s="65">
        <v>21497.72</v>
      </c>
      <c r="H6" s="65">
        <v>0</v>
      </c>
      <c r="I6" s="65">
        <v>1176.49</v>
      </c>
      <c r="J6" s="65">
        <v>37.97</v>
      </c>
      <c r="K6" s="65">
        <v>1138.52</v>
      </c>
      <c r="L6" s="65">
        <v>107.55</v>
      </c>
      <c r="M6" s="64">
        <v>9</v>
      </c>
      <c r="N6" s="65">
        <v>90</v>
      </c>
      <c r="O6" s="66">
        <v>197.55</v>
      </c>
      <c r="P6" s="67">
        <f>Tabela5[[#This Row],[Taxa Admin.]]*0.15</f>
        <v>5.6955</v>
      </c>
      <c r="Q6" s="67">
        <f>Tabela5[[#This Row],[Taxa Admin.]]-Tabela5[[#This Row],[15% TX ADMIN]]</f>
        <v>32.274499999999996</v>
      </c>
      <c r="R6" s="63">
        <v>0</v>
      </c>
      <c r="S6" s="65">
        <f>Tabela5[[#This Row],[%NIVEL 1]]*Tabela5[[#This Row],[Líquido]]</f>
        <v>0</v>
      </c>
      <c r="T6" s="1" t="s">
        <v>41</v>
      </c>
      <c r="U6" s="1" t="s">
        <v>288</v>
      </c>
      <c r="V6" s="65" t="e">
        <f>VLOOKUP(Tabela5[[#This Row],[Token]],'[1]CPA MARK DIG E SANDRO BAHIENSE'!A:D,2,0)</f>
        <v>#N/A</v>
      </c>
      <c r="W6" s="63">
        <v>0</v>
      </c>
      <c r="X6" s="65">
        <v>0</v>
      </c>
      <c r="Y6" s="1" t="s">
        <v>41</v>
      </c>
      <c r="Z6" s="1" t="s">
        <v>289</v>
      </c>
      <c r="AA6" s="65" t="e">
        <f>VLOOKUP(Tabela5[[#This Row],[Token]],'[1]CPA MARK DIG E SANDRO BAHIENSE'!A:D,3,0)</f>
        <v>#N/A</v>
      </c>
      <c r="AB6" s="63">
        <v>0</v>
      </c>
      <c r="AC6" s="65">
        <v>0</v>
      </c>
      <c r="AD6" s="1" t="s">
        <v>41</v>
      </c>
      <c r="AE6" s="1" t="s">
        <v>290</v>
      </c>
      <c r="AF6" s="65" t="e">
        <f>VLOOKUP(Tabela5[[#This Row],[Token]],'[1]CPA MARK DIG E SANDRO BAHIENSE'!A:D,4,0)</f>
        <v>#N/A</v>
      </c>
      <c r="AG6" s="65" t="e">
        <f>Tabela5[[#This Row],[VALOR CPA N3]]+Tabela5[[#This Row],[VALOR CPA N2]]+Tabela5[[#This Row],[VALOR CPA N1]]</f>
        <v>#N/A</v>
      </c>
      <c r="AH6" s="65">
        <f>Tabela5[[#This Row],[COMISSÃO N3]]+Tabela5[[#This Row],[COMISSÃO N2]]+Tabela5[[#This Row],[COMISSÃO N1 ]]</f>
        <v>0</v>
      </c>
      <c r="AI6" s="65" t="e">
        <f>Tabela5[[#This Row],[TOTAL CPA]]+Tabela5[[#This Row],[TOTAL REV ]]</f>
        <v>#N/A</v>
      </c>
      <c r="AJ6" s="66" t="e">
        <f>Tabela5[[#This Row],[TOTAL CPA + COMISSÃO MARK DIG]]*60%</f>
        <v>#N/A</v>
      </c>
      <c r="AK6" s="65" t="e">
        <f>Tabela5[[#This Row],[TOTAL CPA + COMISSÃO MARK DIG]]*40%</f>
        <v>#N/A</v>
      </c>
      <c r="AL6" s="65">
        <f>(Tabela5[[#This Row],[Líquido]]*50%)+Tabela5[[#This Row],[SALDO TX ADMIN]]</f>
        <v>601.53449999999998</v>
      </c>
      <c r="AM6" s="65">
        <f>Tabela5[[#This Row],[50% REV EMPRESA+ SALDO ADM]]*10%</f>
        <v>60.153449999999999</v>
      </c>
      <c r="AO6"/>
      <c r="AP6"/>
      <c r="AQ6"/>
    </row>
    <row r="7" spans="1:43" x14ac:dyDescent="0.3">
      <c r="A7" s="1" t="s">
        <v>298</v>
      </c>
      <c r="B7" s="1" t="s">
        <v>299</v>
      </c>
      <c r="C7" s="1" t="s">
        <v>300</v>
      </c>
      <c r="D7" s="63">
        <v>0</v>
      </c>
      <c r="E7" s="64">
        <v>198</v>
      </c>
      <c r="F7" s="65">
        <v>26684.45</v>
      </c>
      <c r="G7" s="65">
        <v>26171.41</v>
      </c>
      <c r="H7" s="65">
        <v>0</v>
      </c>
      <c r="I7" s="65">
        <v>513.04</v>
      </c>
      <c r="J7" s="65">
        <v>0</v>
      </c>
      <c r="K7" s="65">
        <v>513.04</v>
      </c>
      <c r="L7" s="65">
        <v>0</v>
      </c>
      <c r="M7" s="64">
        <v>0</v>
      </c>
      <c r="N7" s="65">
        <v>0</v>
      </c>
      <c r="O7" s="66">
        <v>0</v>
      </c>
      <c r="P7" s="67">
        <f>Tabela5[[#This Row],[Taxa Admin.]]*0.15</f>
        <v>0</v>
      </c>
      <c r="Q7" s="67">
        <f>Tabela5[[#This Row],[Taxa Admin.]]-Tabela5[[#This Row],[15% TX ADMIN]]</f>
        <v>0</v>
      </c>
      <c r="R7" s="63">
        <v>0.5</v>
      </c>
      <c r="S7" s="65">
        <f>Tabela5[[#This Row],[%NIVEL 1]]*Tabela5[[#This Row],[Líquido]]</f>
        <v>256.52</v>
      </c>
      <c r="T7" s="1" t="s">
        <v>41</v>
      </c>
      <c r="U7" s="1" t="s">
        <v>287</v>
      </c>
      <c r="V7" s="65" t="e">
        <f>VLOOKUP(Tabela5[[#This Row],[Token]],'[1]CPA MARK DIG E SANDRO BAHIENSE'!A:D,2,0)</f>
        <v>#N/A</v>
      </c>
      <c r="W7" s="63">
        <v>0</v>
      </c>
      <c r="X7" s="65">
        <v>0</v>
      </c>
      <c r="Y7" s="1" t="s">
        <v>41</v>
      </c>
      <c r="Z7" s="1" t="s">
        <v>289</v>
      </c>
      <c r="AA7" s="65" t="e">
        <f>VLOOKUP(Tabela5[[#This Row],[Token]],'[1]CPA MARK DIG E SANDRO BAHIENSE'!A:D,3,0)</f>
        <v>#N/A</v>
      </c>
      <c r="AB7" s="63">
        <v>0</v>
      </c>
      <c r="AC7" s="65">
        <v>0</v>
      </c>
      <c r="AD7" s="1" t="s">
        <v>41</v>
      </c>
      <c r="AE7" s="1" t="s">
        <v>290</v>
      </c>
      <c r="AF7" s="65" t="e">
        <f>VLOOKUP(Tabela5[[#This Row],[Token]],'[1]CPA MARK DIG E SANDRO BAHIENSE'!A:D,4,0)</f>
        <v>#N/A</v>
      </c>
      <c r="AG7" s="65" t="e">
        <f>Tabela5[[#This Row],[VALOR CPA N3]]+Tabela5[[#This Row],[VALOR CPA N2]]+Tabela5[[#This Row],[VALOR CPA N1]]</f>
        <v>#N/A</v>
      </c>
      <c r="AH7" s="65">
        <f>Tabela5[[#This Row],[COMISSÃO N3]]+Tabela5[[#This Row],[COMISSÃO N2]]+Tabela5[[#This Row],[COMISSÃO N1 ]]</f>
        <v>256.52</v>
      </c>
      <c r="AI7" s="65" t="e">
        <f>Tabela5[[#This Row],[TOTAL CPA]]+Tabela5[[#This Row],[TOTAL REV ]]</f>
        <v>#N/A</v>
      </c>
      <c r="AJ7" s="66" t="e">
        <f>Tabela5[[#This Row],[TOTAL CPA + COMISSÃO MARK DIG]]*60%</f>
        <v>#N/A</v>
      </c>
      <c r="AK7" s="65" t="e">
        <f>Tabela5[[#This Row],[TOTAL CPA + COMISSÃO MARK DIG]]*40%</f>
        <v>#N/A</v>
      </c>
      <c r="AL7" s="65">
        <f>(Tabela5[[#This Row],[Líquido]]*50%)+Tabela5[[#This Row],[SALDO TX ADMIN]]</f>
        <v>256.52</v>
      </c>
      <c r="AM7" s="65">
        <f>Tabela5[[#This Row],[50% REV EMPRESA+ SALDO ADM]]*10%</f>
        <v>25.652000000000001</v>
      </c>
      <c r="AO7"/>
      <c r="AP7"/>
      <c r="AQ7"/>
    </row>
    <row r="8" spans="1:43" x14ac:dyDescent="0.3">
      <c r="A8" s="1" t="s">
        <v>301</v>
      </c>
      <c r="B8" s="1" t="s">
        <v>302</v>
      </c>
      <c r="C8" s="1" t="s">
        <v>295</v>
      </c>
      <c r="D8" s="63">
        <v>0.3</v>
      </c>
      <c r="E8" s="64">
        <v>46</v>
      </c>
      <c r="F8" s="65">
        <v>6627.25</v>
      </c>
      <c r="G8" s="65">
        <v>6208.32</v>
      </c>
      <c r="H8" s="65">
        <v>0</v>
      </c>
      <c r="I8" s="65">
        <v>418.93</v>
      </c>
      <c r="J8" s="65">
        <v>62.81</v>
      </c>
      <c r="K8" s="65">
        <v>356.12</v>
      </c>
      <c r="L8" s="65">
        <v>106.85</v>
      </c>
      <c r="M8" s="64">
        <v>0</v>
      </c>
      <c r="N8" s="65">
        <v>0</v>
      </c>
      <c r="O8" s="66">
        <v>106.85</v>
      </c>
      <c r="P8" s="67">
        <f>Tabela5[[#This Row],[Taxa Admin.]]*0.15</f>
        <v>9.4215</v>
      </c>
      <c r="Q8" s="67">
        <f>Tabela5[[#This Row],[Taxa Admin.]]-Tabela5[[#This Row],[15% TX ADMIN]]</f>
        <v>53.388500000000001</v>
      </c>
      <c r="R8" s="63">
        <v>0.2</v>
      </c>
      <c r="S8" s="65">
        <f>Tabela5[[#This Row],[%NIVEL 1]]*Tabela5[[#This Row],[Líquido]]</f>
        <v>71.224000000000004</v>
      </c>
      <c r="T8" s="1" t="s">
        <v>41</v>
      </c>
      <c r="U8" s="1" t="s">
        <v>287</v>
      </c>
      <c r="V8" s="65" t="e">
        <f>VLOOKUP(Tabela5[[#This Row],[Token]],'[1]CPA MARK DIG E SANDRO BAHIENSE'!A:D,2,0)</f>
        <v>#N/A</v>
      </c>
      <c r="W8" s="63">
        <v>0</v>
      </c>
      <c r="X8" s="65">
        <v>0</v>
      </c>
      <c r="Y8" s="1" t="s">
        <v>41</v>
      </c>
      <c r="Z8" s="1" t="s">
        <v>289</v>
      </c>
      <c r="AA8" s="65" t="e">
        <f>VLOOKUP(Tabela5[[#This Row],[Token]],'[1]CPA MARK DIG E SANDRO BAHIENSE'!A:D,3,0)</f>
        <v>#N/A</v>
      </c>
      <c r="AB8" s="63">
        <v>0</v>
      </c>
      <c r="AC8" s="65">
        <v>0</v>
      </c>
      <c r="AD8" s="1" t="s">
        <v>41</v>
      </c>
      <c r="AE8" s="1" t="s">
        <v>290</v>
      </c>
      <c r="AF8" s="65" t="e">
        <f>VLOOKUP(Tabela5[[#This Row],[Token]],'[1]CPA MARK DIG E SANDRO BAHIENSE'!A:D,4,0)</f>
        <v>#N/A</v>
      </c>
      <c r="AG8" s="65" t="e">
        <f>Tabela5[[#This Row],[VALOR CPA N3]]+Tabela5[[#This Row],[VALOR CPA N2]]+Tabela5[[#This Row],[VALOR CPA N1]]</f>
        <v>#N/A</v>
      </c>
      <c r="AH8" s="65">
        <f>Tabela5[[#This Row],[COMISSÃO N3]]+Tabela5[[#This Row],[COMISSÃO N2]]+Tabela5[[#This Row],[COMISSÃO N1 ]]</f>
        <v>71.224000000000004</v>
      </c>
      <c r="AI8" s="65" t="e">
        <f>Tabela5[[#This Row],[TOTAL CPA]]+Tabela5[[#This Row],[TOTAL REV ]]</f>
        <v>#N/A</v>
      </c>
      <c r="AJ8" s="66" t="e">
        <f>Tabela5[[#This Row],[TOTAL CPA + COMISSÃO MARK DIG]]*60%</f>
        <v>#N/A</v>
      </c>
      <c r="AK8" s="65" t="e">
        <f>Tabela5[[#This Row],[TOTAL CPA + COMISSÃO MARK DIG]]*40%</f>
        <v>#N/A</v>
      </c>
      <c r="AL8" s="65">
        <f>(Tabela5[[#This Row],[Líquido]]*50%)+Tabela5[[#This Row],[SALDO TX ADMIN]]</f>
        <v>231.4485</v>
      </c>
      <c r="AM8" s="65">
        <f>Tabela5[[#This Row],[50% REV EMPRESA+ SALDO ADM]]*10%</f>
        <v>23.144850000000002</v>
      </c>
      <c r="AO8"/>
      <c r="AP8"/>
      <c r="AQ8"/>
    </row>
    <row r="9" spans="1:43" x14ac:dyDescent="0.3">
      <c r="A9" s="1" t="s">
        <v>303</v>
      </c>
      <c r="B9" s="1" t="s">
        <v>304</v>
      </c>
      <c r="C9" s="1" t="s">
        <v>288</v>
      </c>
      <c r="D9" s="63">
        <v>0.5</v>
      </c>
      <c r="E9" s="64">
        <v>154</v>
      </c>
      <c r="F9" s="65">
        <v>21087.88</v>
      </c>
      <c r="G9" s="65">
        <v>20799.73</v>
      </c>
      <c r="H9" s="65">
        <v>0</v>
      </c>
      <c r="I9" s="65">
        <v>288.14999999999998</v>
      </c>
      <c r="J9" s="65">
        <v>46.85</v>
      </c>
      <c r="K9" s="65">
        <v>241.3</v>
      </c>
      <c r="L9" s="65">
        <v>115.59</v>
      </c>
      <c r="M9" s="64">
        <v>56</v>
      </c>
      <c r="N9" s="65">
        <v>1110</v>
      </c>
      <c r="O9" s="66">
        <v>1225.5899999999999</v>
      </c>
      <c r="P9" s="67">
        <f>Tabela5[[#This Row],[Taxa Admin.]]*0.15</f>
        <v>7.0274999999999999</v>
      </c>
      <c r="Q9" s="67">
        <f>Tabela5[[#This Row],[Taxa Admin.]]-Tabela5[[#This Row],[15% TX ADMIN]]</f>
        <v>39.822500000000005</v>
      </c>
      <c r="R9" s="63">
        <v>0</v>
      </c>
      <c r="S9" s="65">
        <f>Tabela5[[#This Row],[%NIVEL 1]]*Tabela5[[#This Row],[Líquido]]</f>
        <v>0</v>
      </c>
      <c r="T9" s="1" t="s">
        <v>41</v>
      </c>
      <c r="U9" s="1" t="s">
        <v>287</v>
      </c>
      <c r="V9" s="65" t="e">
        <f>VLOOKUP(Tabela5[[#This Row],[Token]],'[1]CPA MARK DIG E SANDRO BAHIENSE'!A:D,2,0)</f>
        <v>#N/A</v>
      </c>
      <c r="W9" s="63">
        <v>0</v>
      </c>
      <c r="X9" s="65">
        <v>0</v>
      </c>
      <c r="Y9" s="1" t="s">
        <v>41</v>
      </c>
      <c r="Z9" s="1" t="s">
        <v>289</v>
      </c>
      <c r="AA9" s="65" t="e">
        <f>VLOOKUP(Tabela5[[#This Row],[Token]],'[1]CPA MARK DIG E SANDRO BAHIENSE'!A:D,3,0)</f>
        <v>#N/A</v>
      </c>
      <c r="AB9" s="63">
        <v>0</v>
      </c>
      <c r="AC9" s="65">
        <v>0</v>
      </c>
      <c r="AD9" s="1" t="s">
        <v>41</v>
      </c>
      <c r="AE9" s="1" t="s">
        <v>290</v>
      </c>
      <c r="AF9" s="65" t="e">
        <f>VLOOKUP(Tabela5[[#This Row],[Token]],'[1]CPA MARK DIG E SANDRO BAHIENSE'!A:D,4,0)</f>
        <v>#N/A</v>
      </c>
      <c r="AG9" s="65" t="e">
        <f>Tabela5[[#This Row],[VALOR CPA N3]]+Tabela5[[#This Row],[VALOR CPA N2]]+Tabela5[[#This Row],[VALOR CPA N1]]</f>
        <v>#N/A</v>
      </c>
      <c r="AH9" s="65">
        <f>Tabela5[[#This Row],[COMISSÃO N3]]+Tabela5[[#This Row],[COMISSÃO N2]]+Tabela5[[#This Row],[COMISSÃO N1 ]]</f>
        <v>0</v>
      </c>
      <c r="AI9" s="65" t="e">
        <f>Tabela5[[#This Row],[TOTAL CPA]]+Tabela5[[#This Row],[TOTAL REV ]]</f>
        <v>#N/A</v>
      </c>
      <c r="AJ9" s="66" t="e">
        <f>Tabela5[[#This Row],[TOTAL CPA + COMISSÃO MARK DIG]]*60%</f>
        <v>#N/A</v>
      </c>
      <c r="AK9" s="65" t="e">
        <f>Tabela5[[#This Row],[TOTAL CPA + COMISSÃO MARK DIG]]*40%</f>
        <v>#N/A</v>
      </c>
      <c r="AL9" s="65">
        <f>(Tabela5[[#This Row],[Líquido]]*50%)+Tabela5[[#This Row],[SALDO TX ADMIN]]</f>
        <v>160.47250000000003</v>
      </c>
      <c r="AM9" s="65">
        <f>Tabela5[[#This Row],[50% REV EMPRESA+ SALDO ADM]]*10%</f>
        <v>16.047250000000002</v>
      </c>
      <c r="AO9"/>
      <c r="AP9"/>
      <c r="AQ9"/>
    </row>
    <row r="10" spans="1:43" x14ac:dyDescent="0.3">
      <c r="A10" s="1" t="s">
        <v>305</v>
      </c>
      <c r="B10" s="1" t="s">
        <v>306</v>
      </c>
      <c r="C10" s="1" t="s">
        <v>287</v>
      </c>
      <c r="D10" s="63">
        <v>0</v>
      </c>
      <c r="E10" s="64">
        <v>19</v>
      </c>
      <c r="F10" s="65">
        <v>339.83</v>
      </c>
      <c r="G10" s="65">
        <v>212.42</v>
      </c>
      <c r="H10" s="65">
        <v>0</v>
      </c>
      <c r="I10" s="65">
        <v>127.41</v>
      </c>
      <c r="J10" s="65">
        <v>0</v>
      </c>
      <c r="K10" s="65">
        <v>127.41</v>
      </c>
      <c r="L10" s="65">
        <v>0</v>
      </c>
      <c r="M10" s="64">
        <v>0</v>
      </c>
      <c r="N10" s="65">
        <v>0</v>
      </c>
      <c r="O10" s="66">
        <v>0</v>
      </c>
      <c r="P10" s="67">
        <f>Tabela5[[#This Row],[Taxa Admin.]]*0.15</f>
        <v>0</v>
      </c>
      <c r="Q10" s="67">
        <f>Tabela5[[#This Row],[Taxa Admin.]]-Tabela5[[#This Row],[15% TX ADMIN]]</f>
        <v>0</v>
      </c>
      <c r="R10" s="63">
        <v>0.5</v>
      </c>
      <c r="S10" s="65">
        <f>Tabela5[[#This Row],[%NIVEL 1]]*Tabela5[[#This Row],[Líquido]]</f>
        <v>63.704999999999998</v>
      </c>
      <c r="T10" s="1" t="s">
        <v>41</v>
      </c>
      <c r="U10" s="1" t="s">
        <v>288</v>
      </c>
      <c r="V10" s="65">
        <v>0</v>
      </c>
      <c r="W10" s="63">
        <v>0</v>
      </c>
      <c r="X10" s="65">
        <v>0</v>
      </c>
      <c r="Y10" s="1" t="s">
        <v>41</v>
      </c>
      <c r="Z10" s="1" t="s">
        <v>289</v>
      </c>
      <c r="AA10" s="65">
        <v>0</v>
      </c>
      <c r="AB10" s="63">
        <v>0</v>
      </c>
      <c r="AC10" s="65">
        <v>0</v>
      </c>
      <c r="AD10" s="1" t="s">
        <v>41</v>
      </c>
      <c r="AE10" s="1" t="s">
        <v>290</v>
      </c>
      <c r="AF10" s="65">
        <v>0</v>
      </c>
      <c r="AG10" s="65">
        <f>Tabela5[[#This Row],[VALOR CPA N3]]+Tabela5[[#This Row],[VALOR CPA N2]]+Tabela5[[#This Row],[VALOR CPA N1]]</f>
        <v>0</v>
      </c>
      <c r="AH10" s="65">
        <f>Tabela5[[#This Row],[COMISSÃO N3]]+Tabela5[[#This Row],[COMISSÃO N2]]+Tabela5[[#This Row],[COMISSÃO N1 ]]</f>
        <v>63.704999999999998</v>
      </c>
      <c r="AI10" s="65">
        <f>Tabela5[[#This Row],[TOTAL CPA]]+Tabela5[[#This Row],[TOTAL REV ]]</f>
        <v>63.704999999999998</v>
      </c>
      <c r="AJ10" s="66">
        <f>Tabela5[[#This Row],[TOTAL CPA + COMISSÃO MARK DIG]]*60%</f>
        <v>38.222999999999999</v>
      </c>
      <c r="AK10" s="65">
        <f>Tabela5[[#This Row],[TOTAL CPA + COMISSÃO MARK DIG]]*40%</f>
        <v>25.481999999999999</v>
      </c>
      <c r="AL10" s="65">
        <f>(Tabela5[[#This Row],[Líquido]]*50%)+Tabela5[[#This Row],[SALDO TX ADMIN]]</f>
        <v>63.704999999999998</v>
      </c>
      <c r="AM10" s="65">
        <f>Tabela5[[#This Row],[50% REV EMPRESA+ SALDO ADM]]*10%</f>
        <v>6.3704999999999998</v>
      </c>
      <c r="AO10"/>
      <c r="AP10"/>
      <c r="AQ10"/>
    </row>
    <row r="11" spans="1:43" x14ac:dyDescent="0.3">
      <c r="A11" s="1" t="s">
        <v>307</v>
      </c>
      <c r="B11" s="1" t="s">
        <v>308</v>
      </c>
      <c r="C11" s="1" t="s">
        <v>287</v>
      </c>
      <c r="D11" s="63">
        <v>0</v>
      </c>
      <c r="E11" s="64">
        <v>25</v>
      </c>
      <c r="F11" s="65">
        <v>135</v>
      </c>
      <c r="G11" s="65">
        <v>15</v>
      </c>
      <c r="H11" s="65">
        <v>0</v>
      </c>
      <c r="I11" s="65">
        <v>120</v>
      </c>
      <c r="J11" s="65">
        <v>0</v>
      </c>
      <c r="K11" s="65">
        <v>120</v>
      </c>
      <c r="L11" s="65">
        <v>0</v>
      </c>
      <c r="M11" s="64">
        <v>0</v>
      </c>
      <c r="N11" s="65">
        <v>0</v>
      </c>
      <c r="O11" s="66">
        <v>0</v>
      </c>
      <c r="P11" s="67">
        <f>Tabela5[[#This Row],[Taxa Admin.]]*0.15</f>
        <v>0</v>
      </c>
      <c r="Q11" s="67">
        <f>Tabela5[[#This Row],[Taxa Admin.]]-Tabela5[[#This Row],[15% TX ADMIN]]</f>
        <v>0</v>
      </c>
      <c r="R11" s="63">
        <v>0.5</v>
      </c>
      <c r="S11" s="65">
        <f>Tabela5[[#This Row],[%NIVEL 1]]*Tabela5[[#This Row],[Líquido]]</f>
        <v>60</v>
      </c>
      <c r="T11" s="1" t="s">
        <v>41</v>
      </c>
      <c r="U11" s="1" t="s">
        <v>288</v>
      </c>
      <c r="V11" s="65">
        <v>0</v>
      </c>
      <c r="W11" s="63">
        <v>0</v>
      </c>
      <c r="X11" s="65">
        <v>0</v>
      </c>
      <c r="Y11" s="1" t="s">
        <v>41</v>
      </c>
      <c r="Z11" s="1" t="s">
        <v>289</v>
      </c>
      <c r="AA11" s="65">
        <v>0</v>
      </c>
      <c r="AB11" s="63">
        <v>0</v>
      </c>
      <c r="AC11" s="65">
        <v>0</v>
      </c>
      <c r="AD11" s="1" t="s">
        <v>41</v>
      </c>
      <c r="AE11" s="1" t="s">
        <v>290</v>
      </c>
      <c r="AF11" s="65">
        <v>0</v>
      </c>
      <c r="AG11" s="65">
        <f>Tabela5[[#This Row],[VALOR CPA N3]]+Tabela5[[#This Row],[VALOR CPA N2]]+Tabela5[[#This Row],[VALOR CPA N1]]</f>
        <v>0</v>
      </c>
      <c r="AH11" s="65">
        <f>Tabela5[[#This Row],[COMISSÃO N3]]+Tabela5[[#This Row],[COMISSÃO N2]]+Tabela5[[#This Row],[COMISSÃO N1 ]]</f>
        <v>60</v>
      </c>
      <c r="AI11" s="65">
        <f>Tabela5[[#This Row],[TOTAL CPA]]+Tabela5[[#This Row],[TOTAL REV ]]</f>
        <v>60</v>
      </c>
      <c r="AJ11" s="66">
        <f>Tabela5[[#This Row],[TOTAL CPA + COMISSÃO MARK DIG]]*60%</f>
        <v>36</v>
      </c>
      <c r="AK11" s="65">
        <f>Tabela5[[#This Row],[TOTAL CPA + COMISSÃO MARK DIG]]*40%</f>
        <v>24</v>
      </c>
      <c r="AL11" s="65">
        <f>(Tabela5[[#This Row],[Líquido]]*50%)+Tabela5[[#This Row],[SALDO TX ADMIN]]</f>
        <v>60</v>
      </c>
      <c r="AM11" s="65">
        <f>Tabela5[[#This Row],[50% REV EMPRESA+ SALDO ADM]]*10%</f>
        <v>6</v>
      </c>
      <c r="AO11"/>
      <c r="AP11"/>
      <c r="AQ11"/>
    </row>
    <row r="12" spans="1:43" x14ac:dyDescent="0.3">
      <c r="A12" s="1" t="s">
        <v>309</v>
      </c>
      <c r="B12" s="1" t="s">
        <v>310</v>
      </c>
      <c r="C12" s="1" t="s">
        <v>287</v>
      </c>
      <c r="D12" s="63">
        <v>0.5</v>
      </c>
      <c r="E12" s="64">
        <v>206</v>
      </c>
      <c r="F12" s="65">
        <v>3174.2</v>
      </c>
      <c r="G12" s="65">
        <v>3064.4</v>
      </c>
      <c r="H12" s="65">
        <v>0</v>
      </c>
      <c r="I12" s="65">
        <v>109.8</v>
      </c>
      <c r="J12" s="65">
        <v>16.47</v>
      </c>
      <c r="K12" s="65">
        <v>93.33</v>
      </c>
      <c r="L12" s="65">
        <v>46.66</v>
      </c>
      <c r="M12" s="64">
        <v>7</v>
      </c>
      <c r="N12" s="65">
        <v>70</v>
      </c>
      <c r="O12" s="66">
        <v>116.66</v>
      </c>
      <c r="P12" s="67">
        <f>Tabela5[[#This Row],[Taxa Admin.]]*0.15</f>
        <v>2.4704999999999999</v>
      </c>
      <c r="Q12" s="67">
        <f>Tabela5[[#This Row],[Taxa Admin.]]-Tabela5[[#This Row],[15% TX ADMIN]]</f>
        <v>13.999499999999999</v>
      </c>
      <c r="R12" s="63">
        <v>0</v>
      </c>
      <c r="S12" s="65">
        <f>Tabela5[[#This Row],[%NIVEL 1]]*Tabela5[[#This Row],[Líquido]]</f>
        <v>0</v>
      </c>
      <c r="T12" s="1" t="s">
        <v>41</v>
      </c>
      <c r="U12" s="1" t="s">
        <v>288</v>
      </c>
      <c r="V12" s="65" t="e">
        <f>VLOOKUP(Tabela5[[#This Row],[Token]],'[1]CPA MARK DIG E SANDRO BAHIENSE'!A:D,2,0)</f>
        <v>#N/A</v>
      </c>
      <c r="W12" s="63">
        <v>0</v>
      </c>
      <c r="X12" s="65">
        <v>0</v>
      </c>
      <c r="Y12" s="1" t="s">
        <v>41</v>
      </c>
      <c r="Z12" s="1" t="s">
        <v>289</v>
      </c>
      <c r="AA12" s="65" t="e">
        <f>VLOOKUP(Tabela5[[#This Row],[Token]],'[1]CPA MARK DIG E SANDRO BAHIENSE'!A:D,3,0)</f>
        <v>#N/A</v>
      </c>
      <c r="AB12" s="63">
        <v>0</v>
      </c>
      <c r="AC12" s="65">
        <v>0</v>
      </c>
      <c r="AD12" s="1" t="s">
        <v>41</v>
      </c>
      <c r="AE12" s="1" t="s">
        <v>290</v>
      </c>
      <c r="AF12" s="65" t="e">
        <f>VLOOKUP(Tabela5[[#This Row],[Token]],'[1]CPA MARK DIG E SANDRO BAHIENSE'!A:D,4,0)</f>
        <v>#N/A</v>
      </c>
      <c r="AG12" s="65" t="e">
        <f>Tabela5[[#This Row],[VALOR CPA N3]]+Tabela5[[#This Row],[VALOR CPA N2]]+Tabela5[[#This Row],[VALOR CPA N1]]</f>
        <v>#N/A</v>
      </c>
      <c r="AH12" s="65">
        <f>Tabela5[[#This Row],[COMISSÃO N3]]+Tabela5[[#This Row],[COMISSÃO N2]]+Tabela5[[#This Row],[COMISSÃO N1 ]]</f>
        <v>0</v>
      </c>
      <c r="AI12" s="65" t="e">
        <f>Tabela5[[#This Row],[TOTAL CPA]]+Tabela5[[#This Row],[TOTAL REV ]]</f>
        <v>#N/A</v>
      </c>
      <c r="AJ12" s="66" t="e">
        <f>Tabela5[[#This Row],[TOTAL CPA + COMISSÃO MARK DIG]]*60%</f>
        <v>#N/A</v>
      </c>
      <c r="AK12" s="65" t="e">
        <f>Tabela5[[#This Row],[TOTAL CPA + COMISSÃO MARK DIG]]*40%</f>
        <v>#N/A</v>
      </c>
      <c r="AL12" s="65">
        <f>(Tabela5[[#This Row],[Líquido]]*50%)+Tabela5[[#This Row],[SALDO TX ADMIN]]</f>
        <v>60.664499999999997</v>
      </c>
      <c r="AM12" s="65">
        <f>Tabela5[[#This Row],[50% REV EMPRESA+ SALDO ADM]]*10%</f>
        <v>6.0664499999999997</v>
      </c>
      <c r="AO12"/>
      <c r="AP12"/>
      <c r="AQ12"/>
    </row>
    <row r="13" spans="1:43" x14ac:dyDescent="0.3">
      <c r="A13" s="1" t="s">
        <v>311</v>
      </c>
      <c r="B13" s="1" t="s">
        <v>312</v>
      </c>
      <c r="C13" s="1" t="s">
        <v>287</v>
      </c>
      <c r="D13" s="63">
        <v>0.4</v>
      </c>
      <c r="E13" s="64">
        <v>41</v>
      </c>
      <c r="F13" s="65">
        <v>1593.99</v>
      </c>
      <c r="G13" s="65">
        <v>1488.05</v>
      </c>
      <c r="H13" s="65">
        <v>0</v>
      </c>
      <c r="I13" s="65">
        <v>105.94</v>
      </c>
      <c r="J13" s="65">
        <v>15.88</v>
      </c>
      <c r="K13" s="65">
        <v>90.06</v>
      </c>
      <c r="L13" s="65">
        <v>36.020000000000003</v>
      </c>
      <c r="M13" s="64">
        <v>4</v>
      </c>
      <c r="N13" s="65">
        <v>40</v>
      </c>
      <c r="O13" s="66">
        <v>76.02</v>
      </c>
      <c r="P13" s="67">
        <f>Tabela5[[#This Row],[Taxa Admin.]]*0.15</f>
        <v>2.3820000000000001</v>
      </c>
      <c r="Q13" s="67">
        <f>Tabela5[[#This Row],[Taxa Admin.]]-Tabela5[[#This Row],[15% TX ADMIN]]</f>
        <v>13.498000000000001</v>
      </c>
      <c r="R13" s="63">
        <v>0.1</v>
      </c>
      <c r="S13" s="65">
        <f>Tabela5[[#This Row],[%NIVEL 1]]*Tabela5[[#This Row],[Líquido]]</f>
        <v>9.0060000000000002</v>
      </c>
      <c r="T13" s="1" t="s">
        <v>41</v>
      </c>
      <c r="U13" s="1" t="s">
        <v>288</v>
      </c>
      <c r="V13" s="65" t="e">
        <f>VLOOKUP(Tabela5[[#This Row],[Token]],'[1]CPA MARK DIG E SANDRO BAHIENSE'!A:D,2,0)</f>
        <v>#N/A</v>
      </c>
      <c r="W13" s="63">
        <v>0</v>
      </c>
      <c r="X13" s="65">
        <v>0</v>
      </c>
      <c r="Y13" s="1" t="s">
        <v>41</v>
      </c>
      <c r="Z13" s="1" t="s">
        <v>289</v>
      </c>
      <c r="AA13" s="65" t="e">
        <f>VLOOKUP(Tabela5[[#This Row],[Token]],'[1]CPA MARK DIG E SANDRO BAHIENSE'!A:D,3,0)</f>
        <v>#N/A</v>
      </c>
      <c r="AB13" s="63">
        <v>0</v>
      </c>
      <c r="AC13" s="65">
        <v>0</v>
      </c>
      <c r="AD13" s="1" t="s">
        <v>41</v>
      </c>
      <c r="AE13" s="1" t="s">
        <v>290</v>
      </c>
      <c r="AF13" s="65" t="e">
        <f>VLOOKUP(Tabela5[[#This Row],[Token]],'[1]CPA MARK DIG E SANDRO BAHIENSE'!A:D,4,0)</f>
        <v>#N/A</v>
      </c>
      <c r="AG13" s="65" t="e">
        <f>Tabela5[[#This Row],[VALOR CPA N3]]+Tabela5[[#This Row],[VALOR CPA N2]]+Tabela5[[#This Row],[VALOR CPA N1]]</f>
        <v>#N/A</v>
      </c>
      <c r="AH13" s="65">
        <f>Tabela5[[#This Row],[COMISSÃO N3]]+Tabela5[[#This Row],[COMISSÃO N2]]+Tabela5[[#This Row],[COMISSÃO N1 ]]</f>
        <v>9.0060000000000002</v>
      </c>
      <c r="AI13" s="65" t="e">
        <f>Tabela5[[#This Row],[TOTAL CPA]]+Tabela5[[#This Row],[TOTAL REV ]]</f>
        <v>#N/A</v>
      </c>
      <c r="AJ13" s="66" t="e">
        <f>Tabela5[[#This Row],[TOTAL CPA + COMISSÃO MARK DIG]]*60%</f>
        <v>#N/A</v>
      </c>
      <c r="AK13" s="65" t="e">
        <f>Tabela5[[#This Row],[TOTAL CPA + COMISSÃO MARK DIG]]*40%</f>
        <v>#N/A</v>
      </c>
      <c r="AL13" s="65">
        <f>(Tabela5[[#This Row],[Líquido]]*50%)+Tabela5[[#This Row],[SALDO TX ADMIN]]</f>
        <v>58.528000000000006</v>
      </c>
      <c r="AM13" s="65">
        <f>Tabela5[[#This Row],[50% REV EMPRESA+ SALDO ADM]]*10%</f>
        <v>5.8528000000000011</v>
      </c>
      <c r="AO13"/>
      <c r="AP13"/>
      <c r="AQ13"/>
    </row>
    <row r="14" spans="1:43" x14ac:dyDescent="0.3">
      <c r="A14" s="1" t="s">
        <v>50</v>
      </c>
      <c r="B14" s="1" t="s">
        <v>313</v>
      </c>
      <c r="C14" s="1" t="s">
        <v>287</v>
      </c>
      <c r="D14" s="63">
        <v>0.5</v>
      </c>
      <c r="E14" s="64">
        <v>68</v>
      </c>
      <c r="F14" s="65">
        <v>158.80000000000001</v>
      </c>
      <c r="G14" s="65">
        <v>58.68</v>
      </c>
      <c r="H14" s="65">
        <v>0</v>
      </c>
      <c r="I14" s="65">
        <v>100.12</v>
      </c>
      <c r="J14" s="65">
        <v>15.02</v>
      </c>
      <c r="K14" s="65">
        <v>85.1</v>
      </c>
      <c r="L14" s="65">
        <v>42.55</v>
      </c>
      <c r="M14" s="64">
        <v>0</v>
      </c>
      <c r="N14" s="65">
        <v>0</v>
      </c>
      <c r="O14" s="66">
        <v>42.55</v>
      </c>
      <c r="P14" s="67">
        <f>Tabela5[[#This Row],[Taxa Admin.]]*0.15</f>
        <v>2.2529999999999997</v>
      </c>
      <c r="Q14" s="67">
        <f>Tabela5[[#This Row],[Taxa Admin.]]-Tabela5[[#This Row],[15% TX ADMIN]]</f>
        <v>12.766999999999999</v>
      </c>
      <c r="R14" s="63">
        <v>0</v>
      </c>
      <c r="S14" s="65">
        <f>Tabela5[[#This Row],[%NIVEL 1]]*Tabela5[[#This Row],[Líquido]]</f>
        <v>0</v>
      </c>
      <c r="T14" s="1" t="s">
        <v>41</v>
      </c>
      <c r="U14" s="1" t="s">
        <v>288</v>
      </c>
      <c r="V14" s="65">
        <v>0</v>
      </c>
      <c r="W14" s="63">
        <v>0</v>
      </c>
      <c r="X14" s="65">
        <v>0</v>
      </c>
      <c r="Y14" s="1" t="s">
        <v>41</v>
      </c>
      <c r="Z14" s="1" t="s">
        <v>289</v>
      </c>
      <c r="AA14" s="65">
        <v>0</v>
      </c>
      <c r="AB14" s="63">
        <v>0</v>
      </c>
      <c r="AC14" s="65">
        <v>0</v>
      </c>
      <c r="AD14" s="1" t="s">
        <v>41</v>
      </c>
      <c r="AE14" s="1" t="s">
        <v>290</v>
      </c>
      <c r="AF14" s="65">
        <v>0</v>
      </c>
      <c r="AG14" s="65">
        <f>Tabela5[[#This Row],[VALOR CPA N3]]+Tabela5[[#This Row],[VALOR CPA N2]]+Tabela5[[#This Row],[VALOR CPA N1]]</f>
        <v>0</v>
      </c>
      <c r="AH14" s="65">
        <f>Tabela5[[#This Row],[COMISSÃO N3]]+Tabela5[[#This Row],[COMISSÃO N2]]+Tabela5[[#This Row],[COMISSÃO N1 ]]</f>
        <v>0</v>
      </c>
      <c r="AI14" s="65">
        <f>Tabela5[[#This Row],[TOTAL CPA]]+Tabela5[[#This Row],[TOTAL REV ]]</f>
        <v>0</v>
      </c>
      <c r="AJ14" s="66">
        <f>Tabela5[[#This Row],[TOTAL CPA + COMISSÃO MARK DIG]]*60%</f>
        <v>0</v>
      </c>
      <c r="AK14" s="65">
        <f>Tabela5[[#This Row],[TOTAL CPA + COMISSÃO MARK DIG]]*40%</f>
        <v>0</v>
      </c>
      <c r="AL14" s="65">
        <f>(Tabela5[[#This Row],[Líquido]]*50%)+Tabela5[[#This Row],[SALDO TX ADMIN]]</f>
        <v>55.316999999999993</v>
      </c>
      <c r="AM14" s="65">
        <f>Tabela5[[#This Row],[50% REV EMPRESA+ SALDO ADM]]*10%</f>
        <v>5.5316999999999998</v>
      </c>
      <c r="AO14"/>
      <c r="AP14"/>
      <c r="AQ14"/>
    </row>
    <row r="15" spans="1:43" x14ac:dyDescent="0.3">
      <c r="A15" s="1" t="s">
        <v>314</v>
      </c>
      <c r="B15" s="1" t="s">
        <v>315</v>
      </c>
      <c r="C15" s="1" t="s">
        <v>295</v>
      </c>
      <c r="D15" s="63">
        <v>0.3</v>
      </c>
      <c r="E15" s="64">
        <v>54</v>
      </c>
      <c r="F15" s="65">
        <v>301.2</v>
      </c>
      <c r="G15" s="65">
        <v>231.04</v>
      </c>
      <c r="H15" s="65">
        <v>0</v>
      </c>
      <c r="I15" s="65">
        <v>70.16</v>
      </c>
      <c r="J15" s="65">
        <v>10.52</v>
      </c>
      <c r="K15" s="65">
        <v>59.64</v>
      </c>
      <c r="L15" s="65">
        <v>17.89</v>
      </c>
      <c r="M15" s="64">
        <v>0</v>
      </c>
      <c r="N15" s="65">
        <v>0</v>
      </c>
      <c r="O15" s="66">
        <v>17.89</v>
      </c>
      <c r="P15" s="67">
        <f>Tabela5[[#This Row],[Taxa Admin.]]*0.15</f>
        <v>1.5779999999999998</v>
      </c>
      <c r="Q15" s="67">
        <f>Tabela5[[#This Row],[Taxa Admin.]]-Tabela5[[#This Row],[15% TX ADMIN]]</f>
        <v>8.9420000000000002</v>
      </c>
      <c r="R15" s="63">
        <v>0.2</v>
      </c>
      <c r="S15" s="65">
        <f>Tabela5[[#This Row],[%NIVEL 1]]*Tabela5[[#This Row],[Líquido]]</f>
        <v>11.928000000000001</v>
      </c>
      <c r="T15" s="1" t="s">
        <v>41</v>
      </c>
      <c r="U15" s="1" t="s">
        <v>287</v>
      </c>
      <c r="V15" s="65">
        <v>0</v>
      </c>
      <c r="W15" s="63">
        <v>0</v>
      </c>
      <c r="X15" s="65">
        <v>5.9640000000000004</v>
      </c>
      <c r="Y15" s="1" t="s">
        <v>41</v>
      </c>
      <c r="Z15" s="1" t="s">
        <v>289</v>
      </c>
      <c r="AA15" s="65">
        <v>0</v>
      </c>
      <c r="AB15" s="63">
        <v>0</v>
      </c>
      <c r="AC15" s="65">
        <v>0</v>
      </c>
      <c r="AD15" s="1" t="s">
        <v>41</v>
      </c>
      <c r="AE15" s="1" t="s">
        <v>290</v>
      </c>
      <c r="AF15" s="65">
        <v>0</v>
      </c>
      <c r="AG15" s="65">
        <f>Tabela5[[#This Row],[VALOR CPA N3]]+Tabela5[[#This Row],[VALOR CPA N2]]+Tabela5[[#This Row],[VALOR CPA N1]]</f>
        <v>0</v>
      </c>
      <c r="AH15" s="65">
        <f>Tabela5[[#This Row],[COMISSÃO N3]]+Tabela5[[#This Row],[COMISSÃO N2]]+Tabela5[[#This Row],[COMISSÃO N1 ]]</f>
        <v>17.892000000000003</v>
      </c>
      <c r="AI15" s="65">
        <f>Tabela5[[#This Row],[TOTAL CPA]]+Tabela5[[#This Row],[TOTAL REV ]]</f>
        <v>17.892000000000003</v>
      </c>
      <c r="AJ15" s="66">
        <f>Tabela5[[#This Row],[TOTAL CPA + COMISSÃO MARK DIG]]*60%</f>
        <v>10.735200000000001</v>
      </c>
      <c r="AK15" s="65">
        <f>Tabela5[[#This Row],[TOTAL CPA + COMISSÃO MARK DIG]]*40%</f>
        <v>7.1568000000000014</v>
      </c>
      <c r="AL15" s="65">
        <f>(Tabela5[[#This Row],[Líquido]]*50%)+Tabela5[[#This Row],[SALDO TX ADMIN]]</f>
        <v>38.762</v>
      </c>
      <c r="AM15" s="65">
        <f>Tabela5[[#This Row],[50% REV EMPRESA+ SALDO ADM]]*10%</f>
        <v>3.8762000000000003</v>
      </c>
      <c r="AO15"/>
      <c r="AP15"/>
      <c r="AQ15"/>
    </row>
    <row r="16" spans="1:43" x14ac:dyDescent="0.3">
      <c r="A16" s="1" t="s">
        <v>316</v>
      </c>
      <c r="B16" s="1" t="s">
        <v>317</v>
      </c>
      <c r="C16" s="1" t="s">
        <v>288</v>
      </c>
      <c r="D16" s="63">
        <v>0.5</v>
      </c>
      <c r="E16" s="64">
        <v>149</v>
      </c>
      <c r="F16" s="65">
        <v>48956.24</v>
      </c>
      <c r="G16" s="65">
        <v>48887.22</v>
      </c>
      <c r="H16" s="65">
        <v>105</v>
      </c>
      <c r="I16" s="65">
        <v>69.02</v>
      </c>
      <c r="J16" s="65">
        <v>10.4</v>
      </c>
      <c r="K16" s="65">
        <v>58.62</v>
      </c>
      <c r="L16" s="65">
        <v>29.36</v>
      </c>
      <c r="M16" s="64">
        <v>137</v>
      </c>
      <c r="N16" s="65">
        <v>2740</v>
      </c>
      <c r="O16" s="66">
        <v>2769.36</v>
      </c>
      <c r="P16" s="67">
        <f>Tabela5[[#This Row],[Taxa Admin.]]*0.15</f>
        <v>1.56</v>
      </c>
      <c r="Q16" s="67">
        <f>Tabela5[[#This Row],[Taxa Admin.]]-Tabela5[[#This Row],[15% TX ADMIN]]</f>
        <v>8.84</v>
      </c>
      <c r="R16" s="63">
        <v>0</v>
      </c>
      <c r="S16" s="65">
        <f>Tabela5[[#This Row],[%NIVEL 1]]*Tabela5[[#This Row],[Líquido]]</f>
        <v>0</v>
      </c>
      <c r="T16" s="1" t="s">
        <v>41</v>
      </c>
      <c r="U16" s="1" t="s">
        <v>287</v>
      </c>
      <c r="V16" s="65" t="e">
        <f>VLOOKUP(Tabela5[[#This Row],[Token]],'[1]CPA MARK DIG E SANDRO BAHIENSE'!A:D,2,0)</f>
        <v>#N/A</v>
      </c>
      <c r="W16" s="63">
        <v>0</v>
      </c>
      <c r="X16" s="65">
        <v>0</v>
      </c>
      <c r="Y16" s="1" t="s">
        <v>41</v>
      </c>
      <c r="Z16" s="1" t="s">
        <v>289</v>
      </c>
      <c r="AA16" s="65" t="e">
        <f>VLOOKUP(Tabela5[[#This Row],[Token]],'[1]CPA MARK DIG E SANDRO BAHIENSE'!A:D,3,0)</f>
        <v>#N/A</v>
      </c>
      <c r="AB16" s="63">
        <v>0</v>
      </c>
      <c r="AC16" s="65">
        <v>0</v>
      </c>
      <c r="AD16" s="1" t="s">
        <v>41</v>
      </c>
      <c r="AE16" s="1" t="s">
        <v>290</v>
      </c>
      <c r="AF16" s="65" t="e">
        <f>VLOOKUP(Tabela5[[#This Row],[Token]],'[1]CPA MARK DIG E SANDRO BAHIENSE'!A:D,4,0)</f>
        <v>#N/A</v>
      </c>
      <c r="AG16" s="65" t="e">
        <f>Tabela5[[#This Row],[VALOR CPA N3]]+Tabela5[[#This Row],[VALOR CPA N2]]+Tabela5[[#This Row],[VALOR CPA N1]]</f>
        <v>#N/A</v>
      </c>
      <c r="AH16" s="65">
        <f>Tabela5[[#This Row],[COMISSÃO N3]]+Tabela5[[#This Row],[COMISSÃO N2]]+Tabela5[[#This Row],[COMISSÃO N1 ]]</f>
        <v>0</v>
      </c>
      <c r="AI16" s="65" t="e">
        <f>Tabela5[[#This Row],[TOTAL CPA]]+Tabela5[[#This Row],[TOTAL REV ]]</f>
        <v>#N/A</v>
      </c>
      <c r="AJ16" s="66" t="e">
        <f>Tabela5[[#This Row],[TOTAL CPA + COMISSÃO MARK DIG]]*60%</f>
        <v>#N/A</v>
      </c>
      <c r="AK16" s="65" t="e">
        <f>Tabela5[[#This Row],[TOTAL CPA + COMISSÃO MARK DIG]]*40%</f>
        <v>#N/A</v>
      </c>
      <c r="AL16" s="65">
        <f>(Tabela5[[#This Row],[Líquido]]*50%)+Tabela5[[#This Row],[SALDO TX ADMIN]]</f>
        <v>38.15</v>
      </c>
      <c r="AM16" s="65">
        <f>Tabela5[[#This Row],[50% REV EMPRESA+ SALDO ADM]]*10%</f>
        <v>3.8149999999999999</v>
      </c>
      <c r="AO16"/>
      <c r="AP16"/>
      <c r="AQ16"/>
    </row>
    <row r="17" spans="1:39" x14ac:dyDescent="0.3">
      <c r="A17" s="1" t="s">
        <v>318</v>
      </c>
      <c r="B17" s="1" t="s">
        <v>319</v>
      </c>
      <c r="C17" s="1" t="s">
        <v>287</v>
      </c>
      <c r="D17" s="63">
        <v>0.2</v>
      </c>
      <c r="E17" s="64">
        <v>66</v>
      </c>
      <c r="F17" s="65">
        <v>95.8</v>
      </c>
      <c r="G17" s="65">
        <v>58.6</v>
      </c>
      <c r="H17" s="65">
        <v>0</v>
      </c>
      <c r="I17" s="65">
        <v>37.200000000000003</v>
      </c>
      <c r="J17" s="65">
        <v>8.1300000000000008</v>
      </c>
      <c r="K17" s="65">
        <v>29.07</v>
      </c>
      <c r="L17" s="65">
        <v>11.56</v>
      </c>
      <c r="M17" s="64">
        <v>0</v>
      </c>
      <c r="N17" s="65">
        <v>0</v>
      </c>
      <c r="O17" s="66">
        <v>11.56</v>
      </c>
      <c r="P17" s="67">
        <f>Tabela5[[#This Row],[Taxa Admin.]]*0.15</f>
        <v>1.2195</v>
      </c>
      <c r="Q17" s="67">
        <f>Tabela5[[#This Row],[Taxa Admin.]]-Tabela5[[#This Row],[15% TX ADMIN]]</f>
        <v>6.9105000000000008</v>
      </c>
      <c r="R17" s="63">
        <v>0.3</v>
      </c>
      <c r="S17" s="65">
        <f>Tabela5[[#This Row],[%NIVEL 1]]*Tabela5[[#This Row],[Líquido]]</f>
        <v>8.7210000000000001</v>
      </c>
      <c r="T17" s="1" t="s">
        <v>41</v>
      </c>
      <c r="U17" s="1" t="s">
        <v>287</v>
      </c>
      <c r="V17" s="65">
        <v>0</v>
      </c>
      <c r="W17" s="63">
        <v>0</v>
      </c>
      <c r="X17" s="65">
        <v>0</v>
      </c>
      <c r="Y17" s="65" t="s">
        <v>41</v>
      </c>
      <c r="Z17" s="1" t="s">
        <v>289</v>
      </c>
      <c r="AA17" s="65">
        <v>0</v>
      </c>
      <c r="AB17" s="63">
        <v>0</v>
      </c>
      <c r="AC17" s="65">
        <v>0</v>
      </c>
      <c r="AD17" s="65" t="s">
        <v>41</v>
      </c>
      <c r="AE17" s="1" t="s">
        <v>290</v>
      </c>
      <c r="AF17" s="65">
        <v>0</v>
      </c>
      <c r="AG17" s="65">
        <f>Tabela5[[#This Row],[VALOR CPA N3]]+Tabela5[[#This Row],[VALOR CPA N2]]+Tabela5[[#This Row],[VALOR CPA N1]]</f>
        <v>0</v>
      </c>
      <c r="AH17" s="65">
        <f>Tabela5[[#This Row],[COMISSÃO N3]]+Tabela5[[#This Row],[COMISSÃO N2]]+Tabela5[[#This Row],[COMISSÃO N1 ]]</f>
        <v>8.7210000000000001</v>
      </c>
      <c r="AI17" s="65">
        <f>Tabela5[[#This Row],[TOTAL CPA]]+Tabela5[[#This Row],[TOTAL REV ]]</f>
        <v>8.7210000000000001</v>
      </c>
      <c r="AJ17" s="66">
        <f>Tabela5[[#This Row],[TOTAL CPA + COMISSÃO MARK DIG]]*60%</f>
        <v>5.2325999999999997</v>
      </c>
      <c r="AK17" s="65">
        <f>Tabela5[[#This Row],[TOTAL CPA + COMISSÃO MARK DIG]]*40%</f>
        <v>3.4884000000000004</v>
      </c>
      <c r="AL17" s="65">
        <f>(Tabela5[[#This Row],[Líquido]]*50%)+Tabela5[[#This Row],[SALDO TX ADMIN]]</f>
        <v>21.445500000000003</v>
      </c>
      <c r="AM17" s="65">
        <f>Tabela5[[#This Row],[50% REV EMPRESA+ SALDO ADM]]*10%</f>
        <v>2.1445500000000002</v>
      </c>
    </row>
    <row r="18" spans="1:39" x14ac:dyDescent="0.3">
      <c r="A18" s="1" t="s">
        <v>320</v>
      </c>
      <c r="B18" s="1" t="s">
        <v>321</v>
      </c>
      <c r="C18" s="1" t="s">
        <v>287</v>
      </c>
      <c r="D18" s="63">
        <v>0</v>
      </c>
      <c r="E18" s="64">
        <v>21</v>
      </c>
      <c r="F18" s="65">
        <v>33.299999999999997</v>
      </c>
      <c r="G18" s="65">
        <v>13.22</v>
      </c>
      <c r="H18" s="65">
        <v>0</v>
      </c>
      <c r="I18" s="65">
        <v>20.079999999999998</v>
      </c>
      <c r="J18" s="65">
        <v>0</v>
      </c>
      <c r="K18" s="65">
        <v>20.079999999999998</v>
      </c>
      <c r="L18" s="65">
        <v>0</v>
      </c>
      <c r="M18" s="64">
        <v>0</v>
      </c>
      <c r="N18" s="65">
        <v>0</v>
      </c>
      <c r="O18" s="66">
        <v>0</v>
      </c>
      <c r="P18" s="67">
        <f>Tabela5[[#This Row],[Taxa Admin.]]*0.15</f>
        <v>0</v>
      </c>
      <c r="Q18" s="67">
        <f>Tabela5[[#This Row],[Taxa Admin.]]-Tabela5[[#This Row],[15% TX ADMIN]]</f>
        <v>0</v>
      </c>
      <c r="R18" s="63">
        <v>0.5</v>
      </c>
      <c r="S18" s="65">
        <f>Tabela5[[#This Row],[%NIVEL 1]]*Tabela5[[#This Row],[Líquido]]</f>
        <v>10.039999999999999</v>
      </c>
      <c r="T18" s="1" t="s">
        <v>41</v>
      </c>
      <c r="U18" s="1" t="s">
        <v>288</v>
      </c>
      <c r="V18" s="65">
        <v>0</v>
      </c>
      <c r="W18" s="63">
        <v>0</v>
      </c>
      <c r="X18" s="65">
        <v>0</v>
      </c>
      <c r="Y18" s="65" t="s">
        <v>41</v>
      </c>
      <c r="Z18" s="1" t="s">
        <v>289</v>
      </c>
      <c r="AA18" s="65">
        <v>0</v>
      </c>
      <c r="AB18" s="63">
        <v>0</v>
      </c>
      <c r="AC18" s="65">
        <v>0</v>
      </c>
      <c r="AD18" s="65" t="s">
        <v>41</v>
      </c>
      <c r="AE18" s="1" t="s">
        <v>290</v>
      </c>
      <c r="AF18" s="65">
        <v>0</v>
      </c>
      <c r="AG18" s="65">
        <f>Tabela5[[#This Row],[VALOR CPA N3]]+Tabela5[[#This Row],[VALOR CPA N2]]+Tabela5[[#This Row],[VALOR CPA N1]]</f>
        <v>0</v>
      </c>
      <c r="AH18" s="65">
        <f>Tabela5[[#This Row],[COMISSÃO N3]]+Tabela5[[#This Row],[COMISSÃO N2]]+Tabela5[[#This Row],[COMISSÃO N1 ]]</f>
        <v>10.039999999999999</v>
      </c>
      <c r="AI18" s="65">
        <f>Tabela5[[#This Row],[TOTAL CPA]]+Tabela5[[#This Row],[TOTAL REV ]]</f>
        <v>10.039999999999999</v>
      </c>
      <c r="AJ18" s="66">
        <f>Tabela5[[#This Row],[TOTAL CPA + COMISSÃO MARK DIG]]*60%</f>
        <v>6.0239999999999991</v>
      </c>
      <c r="AK18" s="65">
        <f>Tabela5[[#This Row],[TOTAL CPA + COMISSÃO MARK DIG]]*40%</f>
        <v>4.016</v>
      </c>
      <c r="AL18" s="65">
        <f>(Tabela5[[#This Row],[Líquido]]*50%)+Tabela5[[#This Row],[SALDO TX ADMIN]]</f>
        <v>10.039999999999999</v>
      </c>
      <c r="AM18" s="65">
        <f>Tabela5[[#This Row],[50% REV EMPRESA+ SALDO ADM]]*10%</f>
        <v>1.004</v>
      </c>
    </row>
    <row r="19" spans="1:39" x14ac:dyDescent="0.3">
      <c r="A19" s="1" t="s">
        <v>322</v>
      </c>
      <c r="B19" s="1" t="s">
        <v>323</v>
      </c>
      <c r="C19" s="1" t="s">
        <v>287</v>
      </c>
      <c r="D19" s="63">
        <v>0.5</v>
      </c>
      <c r="E19" s="64">
        <v>63</v>
      </c>
      <c r="F19" s="65">
        <v>21.6</v>
      </c>
      <c r="G19" s="65">
        <v>6.42</v>
      </c>
      <c r="H19" s="65">
        <v>0</v>
      </c>
      <c r="I19" s="65">
        <v>15.18</v>
      </c>
      <c r="J19" s="65">
        <v>2.2799999999999998</v>
      </c>
      <c r="K19" s="65">
        <v>12.9</v>
      </c>
      <c r="L19" s="65">
        <v>6.45</v>
      </c>
      <c r="M19" s="64">
        <v>0</v>
      </c>
      <c r="N19" s="65">
        <v>0</v>
      </c>
      <c r="O19" s="66">
        <v>6.45</v>
      </c>
      <c r="P19" s="68">
        <f>Tabela5[[#This Row],[Taxa Admin.]]*0.15</f>
        <v>0.34199999999999997</v>
      </c>
      <c r="Q19" s="67">
        <f>Tabela5[[#This Row],[Taxa Admin.]]-Tabela5[[#This Row],[15% TX ADMIN]]</f>
        <v>1.9379999999999997</v>
      </c>
      <c r="R19" s="63">
        <v>0</v>
      </c>
      <c r="S19" s="65">
        <f>Tabela5[[#This Row],[%NIVEL 1]]*Tabela5[[#This Row],[Líquido]]</f>
        <v>0</v>
      </c>
      <c r="T19" s="1" t="s">
        <v>41</v>
      </c>
      <c r="U19" s="1" t="s">
        <v>288</v>
      </c>
      <c r="V19" s="65">
        <v>0</v>
      </c>
      <c r="W19" s="63">
        <v>0</v>
      </c>
      <c r="X19" s="65">
        <v>0</v>
      </c>
      <c r="Y19" s="65" t="s">
        <v>41</v>
      </c>
      <c r="Z19" s="1" t="s">
        <v>289</v>
      </c>
      <c r="AA19" s="65">
        <v>0</v>
      </c>
      <c r="AB19" s="63">
        <v>0</v>
      </c>
      <c r="AC19" s="65">
        <v>0</v>
      </c>
      <c r="AD19" s="65" t="s">
        <v>41</v>
      </c>
      <c r="AE19" s="1" t="s">
        <v>290</v>
      </c>
      <c r="AF19" s="65">
        <v>0</v>
      </c>
      <c r="AG19" s="65">
        <f>Tabela5[[#This Row],[VALOR CPA N3]]+Tabela5[[#This Row],[VALOR CPA N2]]+Tabela5[[#This Row],[VALOR CPA N1]]</f>
        <v>0</v>
      </c>
      <c r="AH19" s="65">
        <f>Tabela5[[#This Row],[COMISSÃO N3]]+Tabela5[[#This Row],[COMISSÃO N2]]+Tabela5[[#This Row],[COMISSÃO N1 ]]</f>
        <v>0</v>
      </c>
      <c r="AI19" s="65">
        <f>Tabela5[[#This Row],[TOTAL CPA]]+Tabela5[[#This Row],[TOTAL REV ]]</f>
        <v>0</v>
      </c>
      <c r="AJ19" s="66">
        <f>Tabela5[[#This Row],[TOTAL CPA + COMISSÃO MARK DIG]]*60%</f>
        <v>0</v>
      </c>
      <c r="AK19" s="65">
        <f>Tabela5[[#This Row],[TOTAL CPA + COMISSÃO MARK DIG]]*40%</f>
        <v>0</v>
      </c>
      <c r="AL19" s="65">
        <f>(Tabela5[[#This Row],[Líquido]]*50%)+Tabela5[[#This Row],[SALDO TX ADMIN]]</f>
        <v>8.3879999999999999</v>
      </c>
      <c r="AM19" s="65">
        <f>Tabela5[[#This Row],[50% REV EMPRESA+ SALDO ADM]]*10%</f>
        <v>0.83879999999999999</v>
      </c>
    </row>
    <row r="20" spans="1:39" x14ac:dyDescent="0.3">
      <c r="A20" s="1" t="s">
        <v>324</v>
      </c>
      <c r="B20" s="1" t="s">
        <v>325</v>
      </c>
      <c r="C20" s="1" t="s">
        <v>287</v>
      </c>
      <c r="D20" s="63">
        <v>0</v>
      </c>
      <c r="E20" s="64">
        <v>27</v>
      </c>
      <c r="F20" s="65">
        <v>18.5</v>
      </c>
      <c r="G20" s="65">
        <v>8.6199999999999992</v>
      </c>
      <c r="H20" s="65">
        <v>0</v>
      </c>
      <c r="I20" s="65">
        <v>9.8800000000000008</v>
      </c>
      <c r="J20" s="65">
        <v>0</v>
      </c>
      <c r="K20" s="65">
        <v>9.8800000000000008</v>
      </c>
      <c r="L20" s="65">
        <v>0</v>
      </c>
      <c r="M20" s="64">
        <v>0</v>
      </c>
      <c r="N20" s="65">
        <v>0</v>
      </c>
      <c r="O20" s="66">
        <v>0</v>
      </c>
      <c r="P20" s="68">
        <f>Tabela5[[#This Row],[Taxa Admin.]]*0.15</f>
        <v>0</v>
      </c>
      <c r="Q20" s="67">
        <f>Tabela5[[#This Row],[Taxa Admin.]]-Tabela5[[#This Row],[15% TX ADMIN]]</f>
        <v>0</v>
      </c>
      <c r="R20" s="63">
        <v>0.5</v>
      </c>
      <c r="S20" s="65">
        <f>Tabela5[[#This Row],[%NIVEL 1]]*Tabela5[[#This Row],[Líquido]]</f>
        <v>4.9400000000000004</v>
      </c>
      <c r="T20" s="1" t="s">
        <v>41</v>
      </c>
      <c r="U20" s="1" t="s">
        <v>288</v>
      </c>
      <c r="V20" s="65">
        <v>0</v>
      </c>
      <c r="W20" s="63">
        <v>0</v>
      </c>
      <c r="X20" s="65">
        <v>0</v>
      </c>
      <c r="Y20" s="65" t="s">
        <v>41</v>
      </c>
      <c r="Z20" s="1" t="s">
        <v>289</v>
      </c>
      <c r="AA20" s="65">
        <v>0</v>
      </c>
      <c r="AB20" s="63">
        <v>0</v>
      </c>
      <c r="AC20" s="65">
        <v>0</v>
      </c>
      <c r="AD20" s="65" t="s">
        <v>41</v>
      </c>
      <c r="AE20" s="1" t="s">
        <v>290</v>
      </c>
      <c r="AF20" s="65">
        <v>0</v>
      </c>
      <c r="AG20" s="65">
        <f>Tabela5[[#This Row],[VALOR CPA N3]]+Tabela5[[#This Row],[VALOR CPA N2]]+Tabela5[[#This Row],[VALOR CPA N1]]</f>
        <v>0</v>
      </c>
      <c r="AH20" s="65">
        <f>Tabela5[[#This Row],[COMISSÃO N3]]+Tabela5[[#This Row],[COMISSÃO N2]]+Tabela5[[#This Row],[COMISSÃO N1 ]]</f>
        <v>4.9400000000000004</v>
      </c>
      <c r="AI20" s="65">
        <f>Tabela5[[#This Row],[TOTAL CPA]]+Tabela5[[#This Row],[TOTAL REV ]]</f>
        <v>4.9400000000000004</v>
      </c>
      <c r="AJ20" s="66">
        <f>Tabela5[[#This Row],[TOTAL CPA + COMISSÃO MARK DIG]]*60%</f>
        <v>2.964</v>
      </c>
      <c r="AK20" s="65">
        <f>Tabela5[[#This Row],[TOTAL CPA + COMISSÃO MARK DIG]]*40%</f>
        <v>1.9760000000000002</v>
      </c>
      <c r="AL20" s="65">
        <f>(Tabela5[[#This Row],[Líquido]]*50%)+Tabela5[[#This Row],[SALDO TX ADMIN]]</f>
        <v>4.9400000000000004</v>
      </c>
      <c r="AM20" s="65">
        <f>Tabela5[[#This Row],[50% REV EMPRESA+ SALDO ADM]]*10%</f>
        <v>0.49400000000000005</v>
      </c>
    </row>
    <row r="21" spans="1:39" x14ac:dyDescent="0.3">
      <c r="A21" s="1" t="s">
        <v>326</v>
      </c>
      <c r="B21" s="1" t="s">
        <v>327</v>
      </c>
      <c r="C21" s="1" t="s">
        <v>288</v>
      </c>
      <c r="D21" s="63">
        <v>0.3</v>
      </c>
      <c r="E21" s="64">
        <v>51</v>
      </c>
      <c r="F21" s="65">
        <v>15</v>
      </c>
      <c r="G21" s="65">
        <v>5.2</v>
      </c>
      <c r="H21" s="65">
        <v>0</v>
      </c>
      <c r="I21" s="65">
        <v>9.8000000000000007</v>
      </c>
      <c r="J21" s="65">
        <v>1.47</v>
      </c>
      <c r="K21" s="65">
        <v>8.33</v>
      </c>
      <c r="L21" s="65">
        <v>2.5</v>
      </c>
      <c r="M21" s="64">
        <v>0</v>
      </c>
      <c r="N21" s="65">
        <v>0</v>
      </c>
      <c r="O21" s="66">
        <v>2.5</v>
      </c>
      <c r="P21" s="68">
        <f>Tabela5[[#This Row],[Taxa Admin.]]*0.15</f>
        <v>0.2205</v>
      </c>
      <c r="Q21" s="67">
        <f>Tabela5[[#This Row],[Taxa Admin.]]-Tabela5[[#This Row],[15% TX ADMIN]]</f>
        <v>1.2495000000000001</v>
      </c>
      <c r="R21" s="63">
        <v>0.2</v>
      </c>
      <c r="S21" s="65">
        <f>Tabela5[[#This Row],[%NIVEL 1]]*Tabela5[[#This Row],[Líquido]]</f>
        <v>1.6660000000000001</v>
      </c>
      <c r="T21" s="1" t="s">
        <v>41</v>
      </c>
      <c r="U21" s="1" t="s">
        <v>287</v>
      </c>
      <c r="V21" s="65">
        <v>0</v>
      </c>
      <c r="W21" s="63">
        <v>0</v>
      </c>
      <c r="X21" s="65">
        <v>0</v>
      </c>
      <c r="Y21" s="65" t="s">
        <v>41</v>
      </c>
      <c r="Z21" s="1" t="s">
        <v>289</v>
      </c>
      <c r="AA21" s="65">
        <v>0</v>
      </c>
      <c r="AB21" s="63">
        <v>0</v>
      </c>
      <c r="AC21" s="65">
        <v>0</v>
      </c>
      <c r="AD21" s="65" t="s">
        <v>41</v>
      </c>
      <c r="AE21" s="1" t="s">
        <v>290</v>
      </c>
      <c r="AF21" s="65">
        <v>0</v>
      </c>
      <c r="AG21" s="65">
        <f>Tabela5[[#This Row],[VALOR CPA N3]]+Tabela5[[#This Row],[VALOR CPA N2]]+Tabela5[[#This Row],[VALOR CPA N1]]</f>
        <v>0</v>
      </c>
      <c r="AH21" s="65">
        <f>Tabela5[[#This Row],[COMISSÃO N3]]+Tabela5[[#This Row],[COMISSÃO N2]]+Tabela5[[#This Row],[COMISSÃO N1 ]]</f>
        <v>1.6660000000000001</v>
      </c>
      <c r="AI21" s="65">
        <f>Tabela5[[#This Row],[TOTAL CPA]]+Tabela5[[#This Row],[TOTAL REV ]]</f>
        <v>1.6660000000000001</v>
      </c>
      <c r="AJ21" s="66">
        <f>Tabela5[[#This Row],[TOTAL CPA + COMISSÃO MARK DIG]]*60%</f>
        <v>0.99960000000000004</v>
      </c>
      <c r="AK21" s="65">
        <f>Tabela5[[#This Row],[TOTAL CPA + COMISSÃO MARK DIG]]*40%</f>
        <v>0.6664000000000001</v>
      </c>
      <c r="AL21" s="65">
        <f>(Tabela5[[#This Row],[Líquido]]*50%)+Tabela5[[#This Row],[SALDO TX ADMIN]]</f>
        <v>5.4145000000000003</v>
      </c>
      <c r="AM21" s="65">
        <f>Tabela5[[#This Row],[50% REV EMPRESA+ SALDO ADM]]*10%</f>
        <v>0.5414500000000001</v>
      </c>
    </row>
    <row r="22" spans="1:39" x14ac:dyDescent="0.3">
      <c r="A22" s="1" t="s">
        <v>328</v>
      </c>
      <c r="B22" s="1" t="s">
        <v>329</v>
      </c>
      <c r="C22" s="1" t="s">
        <v>287</v>
      </c>
      <c r="D22" s="63">
        <v>0</v>
      </c>
      <c r="E22" s="64">
        <v>17</v>
      </c>
      <c r="F22" s="65">
        <v>0</v>
      </c>
      <c r="G22" s="65">
        <v>0</v>
      </c>
      <c r="H22" s="65">
        <v>0</v>
      </c>
      <c r="I22" s="65">
        <v>0</v>
      </c>
      <c r="J22" s="65">
        <v>0</v>
      </c>
      <c r="K22" s="65">
        <v>0</v>
      </c>
      <c r="L22" s="65">
        <v>0</v>
      </c>
      <c r="M22" s="64">
        <v>0</v>
      </c>
      <c r="N22" s="65">
        <v>0</v>
      </c>
      <c r="O22" s="66">
        <v>0</v>
      </c>
      <c r="P22" s="68">
        <f>Tabela5[[#This Row],[Taxa Admin.]]*0.15</f>
        <v>0</v>
      </c>
      <c r="Q22" s="67">
        <f>Tabela5[[#This Row],[Taxa Admin.]]-Tabela5[[#This Row],[15% TX ADMIN]]</f>
        <v>0</v>
      </c>
      <c r="R22" s="63">
        <v>0.5</v>
      </c>
      <c r="S22" s="65">
        <f>Tabela5[[#This Row],[%NIVEL 1]]*Tabela5[[#This Row],[Líquido]]</f>
        <v>0</v>
      </c>
      <c r="T22" s="1" t="s">
        <v>41</v>
      </c>
      <c r="U22" s="1" t="s">
        <v>288</v>
      </c>
      <c r="V22" s="65">
        <v>0</v>
      </c>
      <c r="W22" s="63">
        <v>0</v>
      </c>
      <c r="X22" s="65">
        <v>0</v>
      </c>
      <c r="Y22" s="65" t="s">
        <v>41</v>
      </c>
      <c r="Z22" s="1" t="s">
        <v>289</v>
      </c>
      <c r="AA22" s="65">
        <v>0</v>
      </c>
      <c r="AB22" s="63">
        <v>0</v>
      </c>
      <c r="AC22" s="65">
        <v>0</v>
      </c>
      <c r="AD22" s="65" t="s">
        <v>41</v>
      </c>
      <c r="AE22" s="1" t="s">
        <v>290</v>
      </c>
      <c r="AF22" s="65">
        <v>0</v>
      </c>
      <c r="AG22" s="65">
        <f>Tabela5[[#This Row],[VALOR CPA N3]]+Tabela5[[#This Row],[VALOR CPA N2]]+Tabela5[[#This Row],[VALOR CPA N1]]</f>
        <v>0</v>
      </c>
      <c r="AH22" s="65">
        <f>Tabela5[[#This Row],[COMISSÃO N3]]+Tabela5[[#This Row],[COMISSÃO N2]]+Tabela5[[#This Row],[COMISSÃO N1 ]]</f>
        <v>0</v>
      </c>
      <c r="AI22" s="65">
        <f>Tabela5[[#This Row],[TOTAL CPA]]+Tabela5[[#This Row],[TOTAL REV ]]</f>
        <v>0</v>
      </c>
      <c r="AJ22" s="66">
        <f>Tabela5[[#This Row],[TOTAL CPA + COMISSÃO MARK DIG]]*60%</f>
        <v>0</v>
      </c>
      <c r="AK22" s="65">
        <f>Tabela5[[#This Row],[TOTAL CPA + COMISSÃO MARK DIG]]*40%</f>
        <v>0</v>
      </c>
      <c r="AL22" s="65">
        <f>(Tabela5[[#This Row],[Líquido]]*50%)+Tabela5[[#This Row],[SALDO TX ADMIN]]</f>
        <v>0</v>
      </c>
      <c r="AM22" s="65">
        <f>Tabela5[[#This Row],[50% REV EMPRESA+ SALDO ADM]]*10%</f>
        <v>0</v>
      </c>
    </row>
    <row r="23" spans="1:39" x14ac:dyDescent="0.3">
      <c r="A23" s="1" t="s">
        <v>330</v>
      </c>
      <c r="B23" s="1" t="s">
        <v>331</v>
      </c>
      <c r="C23" s="1" t="s">
        <v>287</v>
      </c>
      <c r="D23" s="63">
        <v>0</v>
      </c>
      <c r="E23" s="64">
        <v>18</v>
      </c>
      <c r="F23" s="65">
        <v>0</v>
      </c>
      <c r="G23" s="65">
        <v>0</v>
      </c>
      <c r="H23" s="65">
        <v>0</v>
      </c>
      <c r="I23" s="65">
        <v>0</v>
      </c>
      <c r="J23" s="65">
        <v>0</v>
      </c>
      <c r="K23" s="65">
        <v>0</v>
      </c>
      <c r="L23" s="65">
        <v>0</v>
      </c>
      <c r="M23" s="64">
        <v>0</v>
      </c>
      <c r="N23" s="65">
        <v>0</v>
      </c>
      <c r="O23" s="66">
        <v>0</v>
      </c>
      <c r="P23" s="68">
        <f>Tabela5[[#This Row],[Taxa Admin.]]*0.15</f>
        <v>0</v>
      </c>
      <c r="Q23" s="67">
        <f>Tabela5[[#This Row],[Taxa Admin.]]-Tabela5[[#This Row],[15% TX ADMIN]]</f>
        <v>0</v>
      </c>
      <c r="R23" s="63">
        <v>0.5</v>
      </c>
      <c r="S23" s="65">
        <f>Tabela5[[#This Row],[%NIVEL 1]]*Tabela5[[#This Row],[Líquido]]</f>
        <v>0</v>
      </c>
      <c r="T23" s="1" t="s">
        <v>41</v>
      </c>
      <c r="U23" s="1" t="s">
        <v>288</v>
      </c>
      <c r="V23" s="65">
        <v>0</v>
      </c>
      <c r="W23" s="63">
        <v>0</v>
      </c>
      <c r="X23" s="65">
        <v>0</v>
      </c>
      <c r="Y23" s="65" t="s">
        <v>41</v>
      </c>
      <c r="Z23" s="1" t="s">
        <v>289</v>
      </c>
      <c r="AA23" s="65">
        <v>0</v>
      </c>
      <c r="AB23" s="63">
        <v>0</v>
      </c>
      <c r="AC23" s="65">
        <v>0</v>
      </c>
      <c r="AD23" s="65" t="s">
        <v>41</v>
      </c>
      <c r="AE23" s="1" t="s">
        <v>290</v>
      </c>
      <c r="AF23" s="65">
        <v>0</v>
      </c>
      <c r="AG23" s="65">
        <f>Tabela5[[#This Row],[VALOR CPA N3]]+Tabela5[[#This Row],[VALOR CPA N2]]+Tabela5[[#This Row],[VALOR CPA N1]]</f>
        <v>0</v>
      </c>
      <c r="AH23" s="65">
        <f>Tabela5[[#This Row],[COMISSÃO N3]]+Tabela5[[#This Row],[COMISSÃO N2]]+Tabela5[[#This Row],[COMISSÃO N1 ]]</f>
        <v>0</v>
      </c>
      <c r="AI23" s="65">
        <f>Tabela5[[#This Row],[TOTAL CPA]]+Tabela5[[#This Row],[TOTAL REV ]]</f>
        <v>0</v>
      </c>
      <c r="AJ23" s="66">
        <f>Tabela5[[#This Row],[TOTAL CPA + COMISSÃO MARK DIG]]*60%</f>
        <v>0</v>
      </c>
      <c r="AK23" s="65">
        <f>Tabela5[[#This Row],[TOTAL CPA + COMISSÃO MARK DIG]]*40%</f>
        <v>0</v>
      </c>
      <c r="AL23" s="65">
        <f>(Tabela5[[#This Row],[Líquido]]*50%)+Tabela5[[#This Row],[SALDO TX ADMIN]]</f>
        <v>0</v>
      </c>
      <c r="AM23" s="65">
        <f>Tabela5[[#This Row],[50% REV EMPRESA+ SALDO ADM]]*10%</f>
        <v>0</v>
      </c>
    </row>
    <row r="24" spans="1:39" x14ac:dyDescent="0.3">
      <c r="A24" s="1" t="s">
        <v>332</v>
      </c>
      <c r="B24" s="1" t="s">
        <v>333</v>
      </c>
      <c r="C24" s="1" t="s">
        <v>287</v>
      </c>
      <c r="D24" s="63">
        <v>0</v>
      </c>
      <c r="E24" s="64">
        <v>22</v>
      </c>
      <c r="F24" s="65">
        <v>0</v>
      </c>
      <c r="G24" s="65">
        <v>0</v>
      </c>
      <c r="H24" s="65">
        <v>0</v>
      </c>
      <c r="I24" s="65">
        <v>0</v>
      </c>
      <c r="J24" s="65">
        <v>0</v>
      </c>
      <c r="K24" s="65">
        <v>0</v>
      </c>
      <c r="L24" s="65">
        <v>0</v>
      </c>
      <c r="M24" s="64">
        <v>0</v>
      </c>
      <c r="N24" s="65">
        <v>0</v>
      </c>
      <c r="O24" s="66">
        <v>0</v>
      </c>
      <c r="P24" s="68">
        <f>Tabela5[[#This Row],[Taxa Admin.]]*0.15</f>
        <v>0</v>
      </c>
      <c r="Q24" s="67">
        <f>Tabela5[[#This Row],[Taxa Admin.]]-Tabela5[[#This Row],[15% TX ADMIN]]</f>
        <v>0</v>
      </c>
      <c r="R24" s="63">
        <v>0.5</v>
      </c>
      <c r="S24" s="65">
        <f>Tabela5[[#This Row],[%NIVEL 1]]*Tabela5[[#This Row],[Líquido]]</f>
        <v>0</v>
      </c>
      <c r="T24" s="1" t="s">
        <v>41</v>
      </c>
      <c r="U24" s="1" t="s">
        <v>288</v>
      </c>
      <c r="V24" s="65">
        <v>0</v>
      </c>
      <c r="W24" s="63">
        <v>0</v>
      </c>
      <c r="X24" s="65">
        <v>0</v>
      </c>
      <c r="Y24" s="65" t="s">
        <v>41</v>
      </c>
      <c r="Z24" s="1" t="s">
        <v>289</v>
      </c>
      <c r="AA24" s="65">
        <v>0</v>
      </c>
      <c r="AB24" s="63">
        <v>0</v>
      </c>
      <c r="AC24" s="65">
        <v>0</v>
      </c>
      <c r="AD24" s="65" t="s">
        <v>41</v>
      </c>
      <c r="AE24" s="1" t="s">
        <v>290</v>
      </c>
      <c r="AF24" s="65">
        <v>0</v>
      </c>
      <c r="AG24" s="65">
        <f>Tabela5[[#This Row],[VALOR CPA N3]]+Tabela5[[#This Row],[VALOR CPA N2]]+Tabela5[[#This Row],[VALOR CPA N1]]</f>
        <v>0</v>
      </c>
      <c r="AH24" s="65">
        <f>Tabela5[[#This Row],[COMISSÃO N3]]+Tabela5[[#This Row],[COMISSÃO N2]]+Tabela5[[#This Row],[COMISSÃO N1 ]]</f>
        <v>0</v>
      </c>
      <c r="AI24" s="65">
        <f>Tabela5[[#This Row],[TOTAL CPA]]+Tabela5[[#This Row],[TOTAL REV ]]</f>
        <v>0</v>
      </c>
      <c r="AJ24" s="66">
        <f>Tabela5[[#This Row],[TOTAL CPA + COMISSÃO MARK DIG]]*60%</f>
        <v>0</v>
      </c>
      <c r="AK24" s="65">
        <f>Tabela5[[#This Row],[TOTAL CPA + COMISSÃO MARK DIG]]*40%</f>
        <v>0</v>
      </c>
      <c r="AL24" s="65">
        <f>(Tabela5[[#This Row],[Líquido]]*50%)+Tabela5[[#This Row],[SALDO TX ADMIN]]</f>
        <v>0</v>
      </c>
      <c r="AM24" s="65">
        <f>Tabela5[[#This Row],[50% REV EMPRESA+ SALDO ADM]]*10%</f>
        <v>0</v>
      </c>
    </row>
    <row r="25" spans="1:39" x14ac:dyDescent="0.3">
      <c r="A25" s="1" t="s">
        <v>334</v>
      </c>
      <c r="B25" s="1" t="s">
        <v>335</v>
      </c>
      <c r="C25" s="1" t="s">
        <v>287</v>
      </c>
      <c r="D25" s="63">
        <v>0</v>
      </c>
      <c r="E25" s="64">
        <v>23</v>
      </c>
      <c r="F25" s="65">
        <v>0</v>
      </c>
      <c r="G25" s="65">
        <v>0</v>
      </c>
      <c r="H25" s="65">
        <v>0</v>
      </c>
      <c r="I25" s="65">
        <v>0</v>
      </c>
      <c r="J25" s="65">
        <v>0</v>
      </c>
      <c r="K25" s="65">
        <v>0</v>
      </c>
      <c r="L25" s="65">
        <v>0</v>
      </c>
      <c r="M25" s="64">
        <v>0</v>
      </c>
      <c r="N25" s="65">
        <v>0</v>
      </c>
      <c r="O25" s="66">
        <v>0</v>
      </c>
      <c r="P25" s="68">
        <f>Tabela5[[#This Row],[Taxa Admin.]]*0.15</f>
        <v>0</v>
      </c>
      <c r="Q25" s="67">
        <f>Tabela5[[#This Row],[Taxa Admin.]]-Tabela5[[#This Row],[15% TX ADMIN]]</f>
        <v>0</v>
      </c>
      <c r="R25" s="63">
        <v>0.5</v>
      </c>
      <c r="S25" s="65">
        <f>Tabela5[[#This Row],[%NIVEL 1]]*Tabela5[[#This Row],[Líquido]]</f>
        <v>0</v>
      </c>
      <c r="T25" s="1" t="s">
        <v>41</v>
      </c>
      <c r="U25" s="1" t="s">
        <v>288</v>
      </c>
      <c r="V25" s="65">
        <v>0</v>
      </c>
      <c r="W25" s="63">
        <v>0</v>
      </c>
      <c r="X25" s="65">
        <v>0</v>
      </c>
      <c r="Y25" s="65" t="s">
        <v>41</v>
      </c>
      <c r="Z25" s="1" t="s">
        <v>289</v>
      </c>
      <c r="AA25" s="65">
        <v>0</v>
      </c>
      <c r="AB25" s="63">
        <v>0</v>
      </c>
      <c r="AC25" s="65">
        <v>0</v>
      </c>
      <c r="AD25" s="65" t="s">
        <v>41</v>
      </c>
      <c r="AE25" s="1" t="s">
        <v>290</v>
      </c>
      <c r="AF25" s="65">
        <v>0</v>
      </c>
      <c r="AG25" s="65">
        <f>Tabela5[[#This Row],[VALOR CPA N3]]+Tabela5[[#This Row],[VALOR CPA N2]]+Tabela5[[#This Row],[VALOR CPA N1]]</f>
        <v>0</v>
      </c>
      <c r="AH25" s="65">
        <f>Tabela5[[#This Row],[COMISSÃO N3]]+Tabela5[[#This Row],[COMISSÃO N2]]+Tabela5[[#This Row],[COMISSÃO N1 ]]</f>
        <v>0</v>
      </c>
      <c r="AI25" s="65">
        <f>Tabela5[[#This Row],[TOTAL CPA]]+Tabela5[[#This Row],[TOTAL REV ]]</f>
        <v>0</v>
      </c>
      <c r="AJ25" s="66">
        <f>Tabela5[[#This Row],[TOTAL CPA + COMISSÃO MARK DIG]]*60%</f>
        <v>0</v>
      </c>
      <c r="AK25" s="65">
        <f>Tabela5[[#This Row],[TOTAL CPA + COMISSÃO MARK DIG]]*40%</f>
        <v>0</v>
      </c>
      <c r="AL25" s="65">
        <f>(Tabela5[[#This Row],[Líquido]]*50%)+Tabela5[[#This Row],[SALDO TX ADMIN]]</f>
        <v>0</v>
      </c>
      <c r="AM25" s="65">
        <f>Tabela5[[#This Row],[50% REV EMPRESA+ SALDO ADM]]*10%</f>
        <v>0</v>
      </c>
    </row>
    <row r="26" spans="1:39" x14ac:dyDescent="0.3">
      <c r="A26" s="1" t="s">
        <v>336</v>
      </c>
      <c r="B26" s="1" t="s">
        <v>337</v>
      </c>
      <c r="C26" s="1" t="s">
        <v>287</v>
      </c>
      <c r="D26" s="63">
        <v>0</v>
      </c>
      <c r="E26" s="64">
        <v>24</v>
      </c>
      <c r="F26" s="65">
        <v>0</v>
      </c>
      <c r="G26" s="65">
        <v>0</v>
      </c>
      <c r="H26" s="65">
        <v>0</v>
      </c>
      <c r="I26" s="65">
        <v>0</v>
      </c>
      <c r="J26" s="65">
        <v>0</v>
      </c>
      <c r="K26" s="65">
        <v>0</v>
      </c>
      <c r="L26" s="65">
        <v>0</v>
      </c>
      <c r="M26" s="64">
        <v>0</v>
      </c>
      <c r="N26" s="65">
        <v>0</v>
      </c>
      <c r="O26" s="66">
        <v>0</v>
      </c>
      <c r="P26" s="68">
        <f>Tabela5[[#This Row],[Taxa Admin.]]*0.15</f>
        <v>0</v>
      </c>
      <c r="Q26" s="67">
        <f>Tabela5[[#This Row],[Taxa Admin.]]-Tabela5[[#This Row],[15% TX ADMIN]]</f>
        <v>0</v>
      </c>
      <c r="R26" s="63">
        <v>0.5</v>
      </c>
      <c r="S26" s="65">
        <f>Tabela5[[#This Row],[%NIVEL 1]]*Tabela5[[#This Row],[Líquido]]</f>
        <v>0</v>
      </c>
      <c r="T26" s="1" t="s">
        <v>41</v>
      </c>
      <c r="U26" s="1" t="s">
        <v>288</v>
      </c>
      <c r="V26" s="65">
        <v>0</v>
      </c>
      <c r="W26" s="63">
        <v>0</v>
      </c>
      <c r="X26" s="65">
        <v>0</v>
      </c>
      <c r="Y26" s="65" t="s">
        <v>41</v>
      </c>
      <c r="Z26" s="1" t="s">
        <v>289</v>
      </c>
      <c r="AA26" s="65">
        <v>0</v>
      </c>
      <c r="AB26" s="63">
        <v>0</v>
      </c>
      <c r="AC26" s="65">
        <v>0</v>
      </c>
      <c r="AD26" s="65" t="s">
        <v>41</v>
      </c>
      <c r="AE26" s="1" t="s">
        <v>290</v>
      </c>
      <c r="AF26" s="65">
        <v>0</v>
      </c>
      <c r="AG26" s="65">
        <f>Tabela5[[#This Row],[VALOR CPA N3]]+Tabela5[[#This Row],[VALOR CPA N2]]+Tabela5[[#This Row],[VALOR CPA N1]]</f>
        <v>0</v>
      </c>
      <c r="AH26" s="65">
        <f>Tabela5[[#This Row],[COMISSÃO N3]]+Tabela5[[#This Row],[COMISSÃO N2]]+Tabela5[[#This Row],[COMISSÃO N1 ]]</f>
        <v>0</v>
      </c>
      <c r="AI26" s="65">
        <f>Tabela5[[#This Row],[TOTAL CPA]]+Tabela5[[#This Row],[TOTAL REV ]]</f>
        <v>0</v>
      </c>
      <c r="AJ26" s="66">
        <f>Tabela5[[#This Row],[TOTAL CPA + COMISSÃO MARK DIG]]*60%</f>
        <v>0</v>
      </c>
      <c r="AK26" s="65">
        <f>Tabela5[[#This Row],[TOTAL CPA + COMISSÃO MARK DIG]]*40%</f>
        <v>0</v>
      </c>
      <c r="AL26" s="65">
        <f>(Tabela5[[#This Row],[Líquido]]*50%)+Tabela5[[#This Row],[SALDO TX ADMIN]]</f>
        <v>0</v>
      </c>
      <c r="AM26" s="65">
        <f>Tabela5[[#This Row],[50% REV EMPRESA+ SALDO ADM]]*10%</f>
        <v>0</v>
      </c>
    </row>
    <row r="27" spans="1:39" x14ac:dyDescent="0.3">
      <c r="A27" s="1" t="s">
        <v>338</v>
      </c>
      <c r="B27" s="1" t="s">
        <v>339</v>
      </c>
      <c r="C27" s="1" t="s">
        <v>287</v>
      </c>
      <c r="D27" s="63">
        <v>0</v>
      </c>
      <c r="E27" s="64">
        <v>26</v>
      </c>
      <c r="F27" s="65">
        <v>0</v>
      </c>
      <c r="G27" s="65">
        <v>0</v>
      </c>
      <c r="H27" s="65">
        <v>0</v>
      </c>
      <c r="I27" s="65">
        <v>0</v>
      </c>
      <c r="J27" s="65">
        <v>0</v>
      </c>
      <c r="K27" s="65">
        <v>0</v>
      </c>
      <c r="L27" s="65">
        <v>0</v>
      </c>
      <c r="M27" s="64">
        <v>0</v>
      </c>
      <c r="N27" s="65">
        <v>0</v>
      </c>
      <c r="O27" s="66">
        <v>0</v>
      </c>
      <c r="P27" s="68">
        <f>Tabela5[[#This Row],[Taxa Admin.]]*0.15</f>
        <v>0</v>
      </c>
      <c r="Q27" s="67">
        <f>Tabela5[[#This Row],[Taxa Admin.]]-Tabela5[[#This Row],[15% TX ADMIN]]</f>
        <v>0</v>
      </c>
      <c r="R27" s="63">
        <v>0.5</v>
      </c>
      <c r="S27" s="65">
        <f>Tabela5[[#This Row],[%NIVEL 1]]*Tabela5[[#This Row],[Líquido]]</f>
        <v>0</v>
      </c>
      <c r="T27" s="1" t="s">
        <v>41</v>
      </c>
      <c r="U27" s="1" t="s">
        <v>288</v>
      </c>
      <c r="V27" s="65">
        <v>0</v>
      </c>
      <c r="W27" s="63">
        <v>0</v>
      </c>
      <c r="X27" s="65">
        <v>0</v>
      </c>
      <c r="Y27" s="65" t="s">
        <v>41</v>
      </c>
      <c r="Z27" s="1" t="s">
        <v>289</v>
      </c>
      <c r="AA27" s="65">
        <v>0</v>
      </c>
      <c r="AB27" s="63">
        <v>0</v>
      </c>
      <c r="AC27" s="65">
        <v>0</v>
      </c>
      <c r="AD27" s="65" t="s">
        <v>41</v>
      </c>
      <c r="AE27" s="1" t="s">
        <v>290</v>
      </c>
      <c r="AF27" s="65">
        <v>0</v>
      </c>
      <c r="AG27" s="65">
        <f>Tabela5[[#This Row],[VALOR CPA N3]]+Tabela5[[#This Row],[VALOR CPA N2]]+Tabela5[[#This Row],[VALOR CPA N1]]</f>
        <v>0</v>
      </c>
      <c r="AH27" s="65">
        <f>Tabela5[[#This Row],[COMISSÃO N3]]+Tabela5[[#This Row],[COMISSÃO N2]]+Tabela5[[#This Row],[COMISSÃO N1 ]]</f>
        <v>0</v>
      </c>
      <c r="AI27" s="65">
        <f>Tabela5[[#This Row],[TOTAL CPA]]+Tabela5[[#This Row],[TOTAL REV ]]</f>
        <v>0</v>
      </c>
      <c r="AJ27" s="66">
        <f>Tabela5[[#This Row],[TOTAL CPA + COMISSÃO MARK DIG]]*60%</f>
        <v>0</v>
      </c>
      <c r="AK27" s="65">
        <f>Tabela5[[#This Row],[TOTAL CPA + COMISSÃO MARK DIG]]*40%</f>
        <v>0</v>
      </c>
      <c r="AL27" s="65">
        <f>(Tabela5[[#This Row],[Líquido]]*50%)+Tabela5[[#This Row],[SALDO TX ADMIN]]</f>
        <v>0</v>
      </c>
      <c r="AM27" s="65">
        <f>Tabela5[[#This Row],[50% REV EMPRESA+ SALDO ADM]]*10%</f>
        <v>0</v>
      </c>
    </row>
    <row r="28" spans="1:39" x14ac:dyDescent="0.3">
      <c r="A28" s="1" t="s">
        <v>340</v>
      </c>
      <c r="B28" s="1" t="s">
        <v>341</v>
      </c>
      <c r="C28" s="1" t="s">
        <v>287</v>
      </c>
      <c r="D28" s="63">
        <v>0</v>
      </c>
      <c r="E28" s="64">
        <v>28</v>
      </c>
      <c r="F28" s="65">
        <v>0</v>
      </c>
      <c r="G28" s="65">
        <v>0</v>
      </c>
      <c r="H28" s="65">
        <v>0</v>
      </c>
      <c r="I28" s="65">
        <v>0</v>
      </c>
      <c r="J28" s="65">
        <v>0</v>
      </c>
      <c r="K28" s="65">
        <v>0</v>
      </c>
      <c r="L28" s="65">
        <v>0</v>
      </c>
      <c r="M28" s="64">
        <v>0</v>
      </c>
      <c r="N28" s="65">
        <v>0</v>
      </c>
      <c r="O28" s="66">
        <v>0</v>
      </c>
      <c r="P28" s="68">
        <f>Tabela5[[#This Row],[Taxa Admin.]]*0.15</f>
        <v>0</v>
      </c>
      <c r="Q28" s="67">
        <f>Tabela5[[#This Row],[Taxa Admin.]]-Tabela5[[#This Row],[15% TX ADMIN]]</f>
        <v>0</v>
      </c>
      <c r="R28" s="63">
        <v>0.5</v>
      </c>
      <c r="S28" s="65">
        <f>Tabela5[[#This Row],[%NIVEL 1]]*Tabela5[[#This Row],[Líquido]]</f>
        <v>0</v>
      </c>
      <c r="T28" s="1" t="s">
        <v>41</v>
      </c>
      <c r="U28" s="1" t="s">
        <v>288</v>
      </c>
      <c r="V28" s="65">
        <v>0</v>
      </c>
      <c r="W28" s="63">
        <v>0</v>
      </c>
      <c r="X28" s="65">
        <v>0</v>
      </c>
      <c r="Y28" s="65" t="s">
        <v>41</v>
      </c>
      <c r="Z28" s="1" t="s">
        <v>289</v>
      </c>
      <c r="AA28" s="65">
        <v>0</v>
      </c>
      <c r="AB28" s="63">
        <v>0</v>
      </c>
      <c r="AC28" s="65">
        <v>0</v>
      </c>
      <c r="AD28" s="65" t="s">
        <v>41</v>
      </c>
      <c r="AE28" s="1" t="s">
        <v>290</v>
      </c>
      <c r="AF28" s="65">
        <v>0</v>
      </c>
      <c r="AG28" s="65">
        <f>Tabela5[[#This Row],[VALOR CPA N3]]+Tabela5[[#This Row],[VALOR CPA N2]]+Tabela5[[#This Row],[VALOR CPA N1]]</f>
        <v>0</v>
      </c>
      <c r="AH28" s="65">
        <f>Tabela5[[#This Row],[COMISSÃO N3]]+Tabela5[[#This Row],[COMISSÃO N2]]+Tabela5[[#This Row],[COMISSÃO N1 ]]</f>
        <v>0</v>
      </c>
      <c r="AI28" s="65">
        <f>Tabela5[[#This Row],[TOTAL CPA]]+Tabela5[[#This Row],[TOTAL REV ]]</f>
        <v>0</v>
      </c>
      <c r="AJ28" s="66">
        <f>Tabela5[[#This Row],[TOTAL CPA + COMISSÃO MARK DIG]]*60%</f>
        <v>0</v>
      </c>
      <c r="AK28" s="65">
        <f>Tabela5[[#This Row],[TOTAL CPA + COMISSÃO MARK DIG]]*40%</f>
        <v>0</v>
      </c>
      <c r="AL28" s="65">
        <f>(Tabela5[[#This Row],[Líquido]]*50%)+Tabela5[[#This Row],[SALDO TX ADMIN]]</f>
        <v>0</v>
      </c>
      <c r="AM28" s="65">
        <f>Tabela5[[#This Row],[50% REV EMPRESA+ SALDO ADM]]*10%</f>
        <v>0</v>
      </c>
    </row>
    <row r="29" spans="1:39" x14ac:dyDescent="0.3">
      <c r="A29" s="1" t="s">
        <v>342</v>
      </c>
      <c r="B29" s="1" t="s">
        <v>343</v>
      </c>
      <c r="C29" s="1" t="s">
        <v>287</v>
      </c>
      <c r="D29" s="63">
        <v>0</v>
      </c>
      <c r="E29" s="64">
        <v>29</v>
      </c>
      <c r="F29" s="65">
        <v>0</v>
      </c>
      <c r="G29" s="65">
        <v>0</v>
      </c>
      <c r="H29" s="65">
        <v>0</v>
      </c>
      <c r="I29" s="65">
        <v>0</v>
      </c>
      <c r="J29" s="65">
        <v>0</v>
      </c>
      <c r="K29" s="65">
        <v>0</v>
      </c>
      <c r="L29" s="65">
        <v>0</v>
      </c>
      <c r="M29" s="64">
        <v>0</v>
      </c>
      <c r="N29" s="65">
        <v>0</v>
      </c>
      <c r="O29" s="66">
        <v>0</v>
      </c>
      <c r="P29" s="68">
        <f>Tabela5[[#This Row],[Taxa Admin.]]*0.15</f>
        <v>0</v>
      </c>
      <c r="Q29" s="67">
        <f>Tabela5[[#This Row],[Taxa Admin.]]-Tabela5[[#This Row],[15% TX ADMIN]]</f>
        <v>0</v>
      </c>
      <c r="R29" s="63">
        <v>0.5</v>
      </c>
      <c r="S29" s="65">
        <f>Tabela5[[#This Row],[%NIVEL 1]]*Tabela5[[#This Row],[Líquido]]</f>
        <v>0</v>
      </c>
      <c r="T29" s="1" t="s">
        <v>41</v>
      </c>
      <c r="U29" s="1" t="s">
        <v>288</v>
      </c>
      <c r="V29" s="65">
        <v>0</v>
      </c>
      <c r="W29" s="63">
        <v>0</v>
      </c>
      <c r="X29" s="65">
        <v>0</v>
      </c>
      <c r="Y29" s="65" t="s">
        <v>41</v>
      </c>
      <c r="Z29" s="1" t="s">
        <v>289</v>
      </c>
      <c r="AA29" s="65">
        <v>0</v>
      </c>
      <c r="AB29" s="63">
        <v>0</v>
      </c>
      <c r="AC29" s="65">
        <v>0</v>
      </c>
      <c r="AD29" s="65" t="s">
        <v>41</v>
      </c>
      <c r="AE29" s="1" t="s">
        <v>290</v>
      </c>
      <c r="AF29" s="65">
        <v>0</v>
      </c>
      <c r="AG29" s="65">
        <f>Tabela5[[#This Row],[VALOR CPA N3]]+Tabela5[[#This Row],[VALOR CPA N2]]+Tabela5[[#This Row],[VALOR CPA N1]]</f>
        <v>0</v>
      </c>
      <c r="AH29" s="65">
        <f>Tabela5[[#This Row],[COMISSÃO N3]]+Tabela5[[#This Row],[COMISSÃO N2]]+Tabela5[[#This Row],[COMISSÃO N1 ]]</f>
        <v>0</v>
      </c>
      <c r="AI29" s="65">
        <f>Tabela5[[#This Row],[TOTAL CPA]]+Tabela5[[#This Row],[TOTAL REV ]]</f>
        <v>0</v>
      </c>
      <c r="AJ29" s="66">
        <f>Tabela5[[#This Row],[TOTAL CPA + COMISSÃO MARK DIG]]*60%</f>
        <v>0</v>
      </c>
      <c r="AK29" s="65">
        <f>Tabela5[[#This Row],[TOTAL CPA + COMISSÃO MARK DIG]]*40%</f>
        <v>0</v>
      </c>
      <c r="AL29" s="65">
        <f>(Tabela5[[#This Row],[Líquido]]*50%)+Tabela5[[#This Row],[SALDO TX ADMIN]]</f>
        <v>0</v>
      </c>
      <c r="AM29" s="65">
        <f>Tabela5[[#This Row],[50% REV EMPRESA+ SALDO ADM]]*10%</f>
        <v>0</v>
      </c>
    </row>
    <row r="30" spans="1:39" x14ac:dyDescent="0.3">
      <c r="A30" s="1" t="s">
        <v>344</v>
      </c>
      <c r="B30" s="1" t="s">
        <v>345</v>
      </c>
      <c r="C30" s="1" t="s">
        <v>295</v>
      </c>
      <c r="D30" s="63">
        <v>0.3</v>
      </c>
      <c r="E30" s="64">
        <v>44</v>
      </c>
      <c r="F30" s="65">
        <v>0</v>
      </c>
      <c r="G30" s="65">
        <v>0</v>
      </c>
      <c r="H30" s="65">
        <v>0</v>
      </c>
      <c r="I30" s="65">
        <v>0</v>
      </c>
      <c r="J30" s="65">
        <v>0</v>
      </c>
      <c r="K30" s="65">
        <v>0</v>
      </c>
      <c r="L30" s="65">
        <v>0</v>
      </c>
      <c r="M30" s="64">
        <v>0</v>
      </c>
      <c r="N30" s="65">
        <v>0</v>
      </c>
      <c r="O30" s="66">
        <v>0</v>
      </c>
      <c r="P30" s="68">
        <f>Tabela5[[#This Row],[Taxa Admin.]]*0.15</f>
        <v>0</v>
      </c>
      <c r="Q30" s="67">
        <f>Tabela5[[#This Row],[Taxa Admin.]]-Tabela5[[#This Row],[15% TX ADMIN]]</f>
        <v>0</v>
      </c>
      <c r="R30" s="63">
        <v>0.2</v>
      </c>
      <c r="S30" s="65">
        <f>Tabela5[[#This Row],[%NIVEL 1]]*Tabela5[[#This Row],[Líquido]]</f>
        <v>0</v>
      </c>
      <c r="T30" s="1" t="s">
        <v>41</v>
      </c>
      <c r="U30" s="1" t="s">
        <v>287</v>
      </c>
      <c r="V30" s="65">
        <v>0</v>
      </c>
      <c r="W30" s="63">
        <v>0</v>
      </c>
      <c r="X30" s="65">
        <v>0</v>
      </c>
      <c r="Y30" s="65" t="s">
        <v>41</v>
      </c>
      <c r="Z30" s="1" t="s">
        <v>289</v>
      </c>
      <c r="AA30" s="65">
        <v>0</v>
      </c>
      <c r="AB30" s="63">
        <v>0</v>
      </c>
      <c r="AC30" s="65">
        <v>0</v>
      </c>
      <c r="AD30" s="65" t="s">
        <v>41</v>
      </c>
      <c r="AE30" s="1" t="s">
        <v>290</v>
      </c>
      <c r="AF30" s="65">
        <v>0</v>
      </c>
      <c r="AG30" s="65">
        <f>Tabela5[[#This Row],[VALOR CPA N3]]+Tabela5[[#This Row],[VALOR CPA N2]]+Tabela5[[#This Row],[VALOR CPA N1]]</f>
        <v>0</v>
      </c>
      <c r="AH30" s="65">
        <f>Tabela5[[#This Row],[COMISSÃO N3]]+Tabela5[[#This Row],[COMISSÃO N2]]+Tabela5[[#This Row],[COMISSÃO N1 ]]</f>
        <v>0</v>
      </c>
      <c r="AI30" s="65">
        <f>Tabela5[[#This Row],[TOTAL CPA]]+Tabela5[[#This Row],[TOTAL REV ]]</f>
        <v>0</v>
      </c>
      <c r="AJ30" s="66">
        <f>Tabela5[[#This Row],[TOTAL CPA + COMISSÃO MARK DIG]]*60%</f>
        <v>0</v>
      </c>
      <c r="AK30" s="65">
        <f>Tabela5[[#This Row],[TOTAL CPA + COMISSÃO MARK DIG]]*40%</f>
        <v>0</v>
      </c>
      <c r="AL30" s="65">
        <f>(Tabela5[[#This Row],[Líquido]]*50%)+Tabela5[[#This Row],[SALDO TX ADMIN]]</f>
        <v>0</v>
      </c>
      <c r="AM30" s="65">
        <f>Tabela5[[#This Row],[50% REV EMPRESA+ SALDO ADM]]*10%</f>
        <v>0</v>
      </c>
    </row>
    <row r="31" spans="1:39" x14ac:dyDescent="0.3">
      <c r="A31" s="1" t="s">
        <v>346</v>
      </c>
      <c r="B31" s="1" t="s">
        <v>347</v>
      </c>
      <c r="C31" s="1" t="s">
        <v>295</v>
      </c>
      <c r="D31" s="63">
        <v>0.3</v>
      </c>
      <c r="E31" s="64">
        <v>47</v>
      </c>
      <c r="F31" s="65">
        <v>0</v>
      </c>
      <c r="G31" s="65">
        <v>0</v>
      </c>
      <c r="H31" s="65">
        <v>0</v>
      </c>
      <c r="I31" s="65">
        <v>0</v>
      </c>
      <c r="J31" s="65">
        <v>0</v>
      </c>
      <c r="K31" s="65">
        <v>0</v>
      </c>
      <c r="L31" s="65">
        <v>0</v>
      </c>
      <c r="M31" s="64">
        <v>0</v>
      </c>
      <c r="N31" s="65">
        <v>0</v>
      </c>
      <c r="O31" s="66">
        <v>0</v>
      </c>
      <c r="P31" s="68">
        <f>Tabela5[[#This Row],[Taxa Admin.]]*0.15</f>
        <v>0</v>
      </c>
      <c r="Q31" s="67">
        <f>Tabela5[[#This Row],[Taxa Admin.]]-Tabela5[[#This Row],[15% TX ADMIN]]</f>
        <v>0</v>
      </c>
      <c r="R31" s="63">
        <v>0.2</v>
      </c>
      <c r="S31" s="65">
        <f>Tabela5[[#This Row],[%NIVEL 1]]*Tabela5[[#This Row],[Líquido]]</f>
        <v>0</v>
      </c>
      <c r="T31" s="1" t="s">
        <v>41</v>
      </c>
      <c r="U31" s="1" t="s">
        <v>287</v>
      </c>
      <c r="V31" s="65">
        <v>0</v>
      </c>
      <c r="W31" s="63">
        <v>0</v>
      </c>
      <c r="X31" s="65">
        <v>0</v>
      </c>
      <c r="Y31" s="65" t="s">
        <v>41</v>
      </c>
      <c r="Z31" s="1" t="s">
        <v>289</v>
      </c>
      <c r="AA31" s="65">
        <v>0</v>
      </c>
      <c r="AB31" s="63">
        <v>0</v>
      </c>
      <c r="AC31" s="65">
        <v>0</v>
      </c>
      <c r="AD31" s="65" t="s">
        <v>41</v>
      </c>
      <c r="AE31" s="1" t="s">
        <v>290</v>
      </c>
      <c r="AF31" s="65">
        <v>0</v>
      </c>
      <c r="AG31" s="65">
        <f>Tabela5[[#This Row],[VALOR CPA N3]]+Tabela5[[#This Row],[VALOR CPA N2]]+Tabela5[[#This Row],[VALOR CPA N1]]</f>
        <v>0</v>
      </c>
      <c r="AH31" s="65">
        <f>Tabela5[[#This Row],[COMISSÃO N3]]+Tabela5[[#This Row],[COMISSÃO N2]]+Tabela5[[#This Row],[COMISSÃO N1 ]]</f>
        <v>0</v>
      </c>
      <c r="AI31" s="65">
        <f>Tabela5[[#This Row],[TOTAL CPA]]+Tabela5[[#This Row],[TOTAL REV ]]</f>
        <v>0</v>
      </c>
      <c r="AJ31" s="66">
        <f>Tabela5[[#This Row],[TOTAL CPA + COMISSÃO MARK DIG]]*60%</f>
        <v>0</v>
      </c>
      <c r="AK31" s="65">
        <f>Tabela5[[#This Row],[TOTAL CPA + COMISSÃO MARK DIG]]*40%</f>
        <v>0</v>
      </c>
      <c r="AL31" s="65">
        <f>(Tabela5[[#This Row],[Líquido]]*50%)+Tabela5[[#This Row],[SALDO TX ADMIN]]</f>
        <v>0</v>
      </c>
      <c r="AM31" s="65">
        <f>Tabela5[[#This Row],[50% REV EMPRESA+ SALDO ADM]]*10%</f>
        <v>0</v>
      </c>
    </row>
    <row r="32" spans="1:39" x14ac:dyDescent="0.3">
      <c r="A32" s="1" t="s">
        <v>348</v>
      </c>
      <c r="B32" s="1" t="s">
        <v>349</v>
      </c>
      <c r="C32" s="1" t="s">
        <v>287</v>
      </c>
      <c r="D32" s="63">
        <v>0.5</v>
      </c>
      <c r="E32" s="64">
        <v>48</v>
      </c>
      <c r="F32" s="65">
        <v>0</v>
      </c>
      <c r="G32" s="65">
        <v>0</v>
      </c>
      <c r="H32" s="65">
        <v>0</v>
      </c>
      <c r="I32" s="65">
        <v>0</v>
      </c>
      <c r="J32" s="65">
        <v>0</v>
      </c>
      <c r="K32" s="65">
        <v>0</v>
      </c>
      <c r="L32" s="65">
        <v>0</v>
      </c>
      <c r="M32" s="64">
        <v>0</v>
      </c>
      <c r="N32" s="65">
        <v>0</v>
      </c>
      <c r="O32" s="66">
        <v>0</v>
      </c>
      <c r="P32" s="68">
        <f>Tabela5[[#This Row],[Taxa Admin.]]*0.15</f>
        <v>0</v>
      </c>
      <c r="Q32" s="67">
        <f>Tabela5[[#This Row],[Taxa Admin.]]-Tabela5[[#This Row],[15% TX ADMIN]]</f>
        <v>0</v>
      </c>
      <c r="R32" s="63">
        <v>0</v>
      </c>
      <c r="S32" s="65">
        <f>Tabela5[[#This Row],[%NIVEL 1]]*Tabela5[[#This Row],[Líquido]]</f>
        <v>0</v>
      </c>
      <c r="T32" s="1" t="s">
        <v>41</v>
      </c>
      <c r="U32" s="1" t="s">
        <v>288</v>
      </c>
      <c r="V32" s="65">
        <v>0</v>
      </c>
      <c r="W32" s="63">
        <v>0</v>
      </c>
      <c r="X32" s="65">
        <v>0</v>
      </c>
      <c r="Y32" s="65" t="s">
        <v>41</v>
      </c>
      <c r="Z32" s="1" t="s">
        <v>289</v>
      </c>
      <c r="AA32" s="65">
        <v>0</v>
      </c>
      <c r="AB32" s="63">
        <v>0</v>
      </c>
      <c r="AC32" s="65">
        <v>0</v>
      </c>
      <c r="AD32" s="65" t="s">
        <v>41</v>
      </c>
      <c r="AE32" s="1" t="s">
        <v>290</v>
      </c>
      <c r="AF32" s="65">
        <v>0</v>
      </c>
      <c r="AG32" s="65">
        <f>Tabela5[[#This Row],[VALOR CPA N3]]+Tabela5[[#This Row],[VALOR CPA N2]]+Tabela5[[#This Row],[VALOR CPA N1]]</f>
        <v>0</v>
      </c>
      <c r="AH32" s="65">
        <f>Tabela5[[#This Row],[COMISSÃO N3]]+Tabela5[[#This Row],[COMISSÃO N2]]+Tabela5[[#This Row],[COMISSÃO N1 ]]</f>
        <v>0</v>
      </c>
      <c r="AI32" s="65">
        <f>Tabela5[[#This Row],[TOTAL CPA]]+Tabela5[[#This Row],[TOTAL REV ]]</f>
        <v>0</v>
      </c>
      <c r="AJ32" s="66">
        <f>Tabela5[[#This Row],[TOTAL CPA + COMISSÃO MARK DIG]]*60%</f>
        <v>0</v>
      </c>
      <c r="AK32" s="65">
        <f>Tabela5[[#This Row],[TOTAL CPA + COMISSÃO MARK DIG]]*40%</f>
        <v>0</v>
      </c>
      <c r="AL32" s="65">
        <f>(Tabela5[[#This Row],[Líquido]]*50%)+Tabela5[[#This Row],[SALDO TX ADMIN]]</f>
        <v>0</v>
      </c>
      <c r="AM32" s="65">
        <f>Tabela5[[#This Row],[50% REV EMPRESA+ SALDO ADM]]*10%</f>
        <v>0</v>
      </c>
    </row>
    <row r="33" spans="1:39" x14ac:dyDescent="0.3">
      <c r="A33" s="1" t="s">
        <v>350</v>
      </c>
      <c r="B33" s="1" t="s">
        <v>351</v>
      </c>
      <c r="C33" s="1" t="s">
        <v>295</v>
      </c>
      <c r="D33" s="63">
        <v>0.3</v>
      </c>
      <c r="E33" s="64">
        <v>52</v>
      </c>
      <c r="F33" s="65">
        <v>0</v>
      </c>
      <c r="G33" s="65">
        <v>0</v>
      </c>
      <c r="H33" s="65">
        <v>0</v>
      </c>
      <c r="I33" s="65">
        <v>0</v>
      </c>
      <c r="J33" s="65">
        <v>0</v>
      </c>
      <c r="K33" s="65">
        <v>0</v>
      </c>
      <c r="L33" s="65">
        <v>0</v>
      </c>
      <c r="M33" s="64">
        <v>0</v>
      </c>
      <c r="N33" s="65">
        <v>0</v>
      </c>
      <c r="O33" s="66">
        <v>0</v>
      </c>
      <c r="P33" s="68">
        <f>Tabela5[[#This Row],[Taxa Admin.]]*0.15</f>
        <v>0</v>
      </c>
      <c r="Q33" s="67">
        <f>Tabela5[[#This Row],[Taxa Admin.]]-Tabela5[[#This Row],[15% TX ADMIN]]</f>
        <v>0</v>
      </c>
      <c r="R33" s="63">
        <v>0.2</v>
      </c>
      <c r="S33" s="65">
        <f>Tabela5[[#This Row],[%NIVEL 1]]*Tabela5[[#This Row],[Líquido]]</f>
        <v>0</v>
      </c>
      <c r="T33" s="1" t="s">
        <v>41</v>
      </c>
      <c r="U33" s="1" t="s">
        <v>287</v>
      </c>
      <c r="V33" s="65">
        <v>0</v>
      </c>
      <c r="W33" s="63">
        <v>0</v>
      </c>
      <c r="X33" s="65">
        <v>0</v>
      </c>
      <c r="Y33" s="65" t="s">
        <v>41</v>
      </c>
      <c r="Z33" s="1" t="s">
        <v>289</v>
      </c>
      <c r="AA33" s="65">
        <v>0</v>
      </c>
      <c r="AB33" s="63">
        <v>0</v>
      </c>
      <c r="AC33" s="65">
        <v>0</v>
      </c>
      <c r="AD33" s="65" t="s">
        <v>41</v>
      </c>
      <c r="AE33" s="1" t="s">
        <v>290</v>
      </c>
      <c r="AF33" s="65">
        <v>0</v>
      </c>
      <c r="AG33" s="65">
        <f>Tabela5[[#This Row],[VALOR CPA N3]]+Tabela5[[#This Row],[VALOR CPA N2]]+Tabela5[[#This Row],[VALOR CPA N1]]</f>
        <v>0</v>
      </c>
      <c r="AH33" s="65">
        <f>Tabela5[[#This Row],[COMISSÃO N3]]+Tabela5[[#This Row],[COMISSÃO N2]]+Tabela5[[#This Row],[COMISSÃO N1 ]]</f>
        <v>0</v>
      </c>
      <c r="AI33" s="65">
        <f>Tabela5[[#This Row],[TOTAL CPA]]+Tabela5[[#This Row],[TOTAL REV ]]</f>
        <v>0</v>
      </c>
      <c r="AJ33" s="66">
        <f>Tabela5[[#This Row],[TOTAL CPA + COMISSÃO MARK DIG]]*60%</f>
        <v>0</v>
      </c>
      <c r="AK33" s="65">
        <f>Tabela5[[#This Row],[TOTAL CPA + COMISSÃO MARK DIG]]*40%</f>
        <v>0</v>
      </c>
      <c r="AL33" s="65">
        <f>(Tabela5[[#This Row],[Líquido]]*50%)+Tabela5[[#This Row],[SALDO TX ADMIN]]</f>
        <v>0</v>
      </c>
      <c r="AM33" s="65">
        <f>Tabela5[[#This Row],[50% REV EMPRESA+ SALDO ADM]]*10%</f>
        <v>0</v>
      </c>
    </row>
    <row r="34" spans="1:39" x14ac:dyDescent="0.3">
      <c r="A34" s="1" t="s">
        <v>352</v>
      </c>
      <c r="B34" s="1" t="s">
        <v>353</v>
      </c>
      <c r="C34" s="1" t="s">
        <v>295</v>
      </c>
      <c r="D34" s="63">
        <v>0.4</v>
      </c>
      <c r="E34" s="64">
        <v>53</v>
      </c>
      <c r="F34" s="65">
        <v>0</v>
      </c>
      <c r="G34" s="65">
        <v>0</v>
      </c>
      <c r="H34" s="65">
        <v>0</v>
      </c>
      <c r="I34" s="65">
        <v>0</v>
      </c>
      <c r="J34" s="65">
        <v>0</v>
      </c>
      <c r="K34" s="65">
        <v>0</v>
      </c>
      <c r="L34" s="65">
        <v>0</v>
      </c>
      <c r="M34" s="64">
        <v>0</v>
      </c>
      <c r="N34" s="65">
        <v>0</v>
      </c>
      <c r="O34" s="66">
        <v>0</v>
      </c>
      <c r="P34" s="68">
        <f>Tabela5[[#This Row],[Taxa Admin.]]*0.15</f>
        <v>0</v>
      </c>
      <c r="Q34" s="67">
        <f>Tabela5[[#This Row],[Taxa Admin.]]-Tabela5[[#This Row],[15% TX ADMIN]]</f>
        <v>0</v>
      </c>
      <c r="R34" s="63">
        <v>0.1</v>
      </c>
      <c r="S34" s="65">
        <f>Tabela5[[#This Row],[%NIVEL 1]]*Tabela5[[#This Row],[Líquido]]</f>
        <v>0</v>
      </c>
      <c r="T34" s="1" t="s">
        <v>41</v>
      </c>
      <c r="U34" s="1" t="s">
        <v>287</v>
      </c>
      <c r="V34" s="65">
        <v>0</v>
      </c>
      <c r="W34" s="63">
        <v>0</v>
      </c>
      <c r="X34" s="65">
        <v>0</v>
      </c>
      <c r="Y34" s="65" t="s">
        <v>41</v>
      </c>
      <c r="Z34" s="1" t="s">
        <v>289</v>
      </c>
      <c r="AA34" s="65">
        <v>0</v>
      </c>
      <c r="AB34" s="63">
        <v>0</v>
      </c>
      <c r="AC34" s="65">
        <v>0</v>
      </c>
      <c r="AD34" s="65" t="s">
        <v>41</v>
      </c>
      <c r="AE34" s="1" t="s">
        <v>290</v>
      </c>
      <c r="AF34" s="65">
        <v>0</v>
      </c>
      <c r="AG34" s="65">
        <f>Tabela5[[#This Row],[VALOR CPA N3]]+Tabela5[[#This Row],[VALOR CPA N2]]+Tabela5[[#This Row],[VALOR CPA N1]]</f>
        <v>0</v>
      </c>
      <c r="AH34" s="65">
        <f>Tabela5[[#This Row],[COMISSÃO N3]]+Tabela5[[#This Row],[COMISSÃO N2]]+Tabela5[[#This Row],[COMISSÃO N1 ]]</f>
        <v>0</v>
      </c>
      <c r="AI34" s="65">
        <f>Tabela5[[#This Row],[TOTAL CPA]]+Tabela5[[#This Row],[TOTAL REV ]]</f>
        <v>0</v>
      </c>
      <c r="AJ34" s="66">
        <f>Tabela5[[#This Row],[TOTAL CPA + COMISSÃO MARK DIG]]*60%</f>
        <v>0</v>
      </c>
      <c r="AK34" s="65">
        <f>Tabela5[[#This Row],[TOTAL CPA + COMISSÃO MARK DIG]]*40%</f>
        <v>0</v>
      </c>
      <c r="AL34" s="65">
        <f>(Tabela5[[#This Row],[Líquido]]*50%)+Tabela5[[#This Row],[SALDO TX ADMIN]]</f>
        <v>0</v>
      </c>
      <c r="AM34" s="65">
        <f>Tabela5[[#This Row],[50% REV EMPRESA+ SALDO ADM]]*10%</f>
        <v>0</v>
      </c>
    </row>
    <row r="35" spans="1:39" x14ac:dyDescent="0.3">
      <c r="A35" s="1" t="s">
        <v>354</v>
      </c>
      <c r="B35" s="1" t="s">
        <v>355</v>
      </c>
      <c r="C35" s="1" t="s">
        <v>295</v>
      </c>
      <c r="D35" s="63">
        <v>0.3</v>
      </c>
      <c r="E35" s="64">
        <v>55</v>
      </c>
      <c r="F35" s="65">
        <v>0</v>
      </c>
      <c r="G35" s="65">
        <v>0</v>
      </c>
      <c r="H35" s="65">
        <v>0</v>
      </c>
      <c r="I35" s="65">
        <v>0</v>
      </c>
      <c r="J35" s="65">
        <v>0</v>
      </c>
      <c r="K35" s="65">
        <v>0</v>
      </c>
      <c r="L35" s="65">
        <v>0</v>
      </c>
      <c r="M35" s="64">
        <v>0</v>
      </c>
      <c r="N35" s="65">
        <v>0</v>
      </c>
      <c r="O35" s="66">
        <v>0</v>
      </c>
      <c r="P35" s="68">
        <f>Tabela5[[#This Row],[Taxa Admin.]]*0.15</f>
        <v>0</v>
      </c>
      <c r="Q35" s="67">
        <f>Tabela5[[#This Row],[Taxa Admin.]]-Tabela5[[#This Row],[15% TX ADMIN]]</f>
        <v>0</v>
      </c>
      <c r="R35" s="63">
        <v>0.2</v>
      </c>
      <c r="S35" s="65">
        <f>Tabela5[[#This Row],[%NIVEL 1]]*Tabela5[[#This Row],[Líquido]]</f>
        <v>0</v>
      </c>
      <c r="T35" s="1" t="s">
        <v>41</v>
      </c>
      <c r="U35" s="1" t="s">
        <v>287</v>
      </c>
      <c r="V35" s="65">
        <v>0</v>
      </c>
      <c r="W35" s="63">
        <v>0</v>
      </c>
      <c r="X35" s="65">
        <v>0</v>
      </c>
      <c r="Y35" s="65" t="s">
        <v>41</v>
      </c>
      <c r="Z35" s="1" t="s">
        <v>289</v>
      </c>
      <c r="AA35" s="65">
        <v>0</v>
      </c>
      <c r="AB35" s="63">
        <v>0</v>
      </c>
      <c r="AC35" s="65">
        <v>0</v>
      </c>
      <c r="AD35" s="65" t="s">
        <v>41</v>
      </c>
      <c r="AE35" s="1" t="s">
        <v>290</v>
      </c>
      <c r="AF35" s="65">
        <v>0</v>
      </c>
      <c r="AG35" s="65">
        <f>Tabela5[[#This Row],[VALOR CPA N3]]+Tabela5[[#This Row],[VALOR CPA N2]]+Tabela5[[#This Row],[VALOR CPA N1]]</f>
        <v>0</v>
      </c>
      <c r="AH35" s="65">
        <f>Tabela5[[#This Row],[COMISSÃO N3]]+Tabela5[[#This Row],[COMISSÃO N2]]+Tabela5[[#This Row],[COMISSÃO N1 ]]</f>
        <v>0</v>
      </c>
      <c r="AI35" s="65">
        <f>Tabela5[[#This Row],[TOTAL CPA]]+Tabela5[[#This Row],[TOTAL REV ]]</f>
        <v>0</v>
      </c>
      <c r="AJ35" s="66">
        <f>Tabela5[[#This Row],[TOTAL CPA + COMISSÃO MARK DIG]]*60%</f>
        <v>0</v>
      </c>
      <c r="AK35" s="65">
        <f>Tabela5[[#This Row],[TOTAL CPA + COMISSÃO MARK DIG]]*40%</f>
        <v>0</v>
      </c>
      <c r="AL35" s="65">
        <f>(Tabela5[[#This Row],[Líquido]]*50%)+Tabela5[[#This Row],[SALDO TX ADMIN]]</f>
        <v>0</v>
      </c>
      <c r="AM35" s="65">
        <f>Tabela5[[#This Row],[50% REV EMPRESA+ SALDO ADM]]*10%</f>
        <v>0</v>
      </c>
    </row>
    <row r="36" spans="1:39" x14ac:dyDescent="0.3">
      <c r="A36" s="1" t="s">
        <v>356</v>
      </c>
      <c r="B36" s="1" t="s">
        <v>357</v>
      </c>
      <c r="C36" s="1" t="s">
        <v>295</v>
      </c>
      <c r="D36" s="63">
        <v>0.4</v>
      </c>
      <c r="E36" s="64">
        <v>58</v>
      </c>
      <c r="F36" s="65">
        <v>0</v>
      </c>
      <c r="G36" s="65">
        <v>0</v>
      </c>
      <c r="H36" s="65">
        <v>0</v>
      </c>
      <c r="I36" s="65">
        <v>0</v>
      </c>
      <c r="J36" s="65">
        <v>0</v>
      </c>
      <c r="K36" s="65">
        <v>0</v>
      </c>
      <c r="L36" s="65">
        <v>0</v>
      </c>
      <c r="M36" s="64">
        <v>0</v>
      </c>
      <c r="N36" s="65">
        <v>0</v>
      </c>
      <c r="O36" s="66">
        <v>0</v>
      </c>
      <c r="P36" s="68">
        <f>Tabela5[[#This Row],[Taxa Admin.]]*0.15</f>
        <v>0</v>
      </c>
      <c r="Q36" s="67">
        <f>Tabela5[[#This Row],[Taxa Admin.]]-Tabela5[[#This Row],[15% TX ADMIN]]</f>
        <v>0</v>
      </c>
      <c r="R36" s="63">
        <v>0.1</v>
      </c>
      <c r="S36" s="65">
        <f>Tabela5[[#This Row],[%NIVEL 1]]*Tabela5[[#This Row],[Líquido]]</f>
        <v>0</v>
      </c>
      <c r="T36" s="1" t="s">
        <v>41</v>
      </c>
      <c r="U36" s="1" t="s">
        <v>287</v>
      </c>
      <c r="V36" s="65">
        <v>0</v>
      </c>
      <c r="W36" s="63">
        <v>0</v>
      </c>
      <c r="X36" s="65">
        <v>0</v>
      </c>
      <c r="Y36" s="65" t="s">
        <v>41</v>
      </c>
      <c r="Z36" s="1" t="s">
        <v>289</v>
      </c>
      <c r="AA36" s="65">
        <v>0</v>
      </c>
      <c r="AB36" s="63">
        <v>0</v>
      </c>
      <c r="AC36" s="65">
        <v>0</v>
      </c>
      <c r="AD36" s="65" t="s">
        <v>41</v>
      </c>
      <c r="AE36" s="1" t="s">
        <v>290</v>
      </c>
      <c r="AF36" s="65">
        <v>0</v>
      </c>
      <c r="AG36" s="65">
        <f>Tabela5[[#This Row],[VALOR CPA N3]]+Tabela5[[#This Row],[VALOR CPA N2]]+Tabela5[[#This Row],[VALOR CPA N1]]</f>
        <v>0</v>
      </c>
      <c r="AH36" s="65">
        <f>Tabela5[[#This Row],[COMISSÃO N3]]+Tabela5[[#This Row],[COMISSÃO N2]]+Tabela5[[#This Row],[COMISSÃO N1 ]]</f>
        <v>0</v>
      </c>
      <c r="AI36" s="65">
        <f>Tabela5[[#This Row],[TOTAL CPA]]+Tabela5[[#This Row],[TOTAL REV ]]</f>
        <v>0</v>
      </c>
      <c r="AJ36" s="66">
        <f>Tabela5[[#This Row],[TOTAL CPA + COMISSÃO MARK DIG]]*60%</f>
        <v>0</v>
      </c>
      <c r="AK36" s="65">
        <f>Tabela5[[#This Row],[TOTAL CPA + COMISSÃO MARK DIG]]*40%</f>
        <v>0</v>
      </c>
      <c r="AL36" s="65">
        <f>(Tabela5[[#This Row],[Líquido]]*50%)+Tabela5[[#This Row],[SALDO TX ADMIN]]</f>
        <v>0</v>
      </c>
      <c r="AM36" s="65">
        <f>Tabela5[[#This Row],[50% REV EMPRESA+ SALDO ADM]]*10%</f>
        <v>0</v>
      </c>
    </row>
    <row r="37" spans="1:39" x14ac:dyDescent="0.3">
      <c r="A37" s="1" t="s">
        <v>358</v>
      </c>
      <c r="B37" s="1" t="s">
        <v>359</v>
      </c>
      <c r="C37" s="1" t="s">
        <v>295</v>
      </c>
      <c r="D37" s="63">
        <v>0.4</v>
      </c>
      <c r="E37" s="64">
        <v>62</v>
      </c>
      <c r="F37" s="65">
        <v>0</v>
      </c>
      <c r="G37" s="65">
        <v>0</v>
      </c>
      <c r="H37" s="65">
        <v>0</v>
      </c>
      <c r="I37" s="65">
        <v>0</v>
      </c>
      <c r="J37" s="65">
        <v>0</v>
      </c>
      <c r="K37" s="65">
        <v>0</v>
      </c>
      <c r="L37" s="65">
        <v>0</v>
      </c>
      <c r="M37" s="64">
        <v>0</v>
      </c>
      <c r="N37" s="65">
        <v>0</v>
      </c>
      <c r="O37" s="66">
        <v>0</v>
      </c>
      <c r="P37" s="68">
        <f>Tabela5[[#This Row],[Taxa Admin.]]*0.15</f>
        <v>0</v>
      </c>
      <c r="Q37" s="67">
        <f>Tabela5[[#This Row],[Taxa Admin.]]-Tabela5[[#This Row],[15% TX ADMIN]]</f>
        <v>0</v>
      </c>
      <c r="R37" s="63">
        <v>0.1</v>
      </c>
      <c r="S37" s="65">
        <f>Tabela5[[#This Row],[%NIVEL 1]]*Tabela5[[#This Row],[Líquido]]</f>
        <v>0</v>
      </c>
      <c r="T37" s="1" t="s">
        <v>41</v>
      </c>
      <c r="U37" s="1" t="s">
        <v>287</v>
      </c>
      <c r="V37" s="65">
        <v>0</v>
      </c>
      <c r="W37" s="63">
        <v>0</v>
      </c>
      <c r="X37" s="65">
        <v>0</v>
      </c>
      <c r="Y37" s="65" t="s">
        <v>41</v>
      </c>
      <c r="Z37" s="1" t="s">
        <v>289</v>
      </c>
      <c r="AA37" s="65">
        <v>0</v>
      </c>
      <c r="AB37" s="63">
        <v>0</v>
      </c>
      <c r="AC37" s="65">
        <v>0</v>
      </c>
      <c r="AD37" s="65" t="s">
        <v>41</v>
      </c>
      <c r="AE37" s="1" t="s">
        <v>290</v>
      </c>
      <c r="AF37" s="65">
        <v>0</v>
      </c>
      <c r="AG37" s="65">
        <f>Tabela5[[#This Row],[VALOR CPA N3]]+Tabela5[[#This Row],[VALOR CPA N2]]+Tabela5[[#This Row],[VALOR CPA N1]]</f>
        <v>0</v>
      </c>
      <c r="AH37" s="65">
        <f>Tabela5[[#This Row],[COMISSÃO N3]]+Tabela5[[#This Row],[COMISSÃO N2]]+Tabela5[[#This Row],[COMISSÃO N1 ]]</f>
        <v>0</v>
      </c>
      <c r="AI37" s="65">
        <f>Tabela5[[#This Row],[TOTAL CPA]]+Tabela5[[#This Row],[TOTAL REV ]]</f>
        <v>0</v>
      </c>
      <c r="AJ37" s="66">
        <f>Tabela5[[#This Row],[TOTAL CPA + COMISSÃO MARK DIG]]*60%</f>
        <v>0</v>
      </c>
      <c r="AK37" s="65">
        <f>Tabela5[[#This Row],[TOTAL CPA + COMISSÃO MARK DIG]]*40%</f>
        <v>0</v>
      </c>
      <c r="AL37" s="65">
        <f>(Tabela5[[#This Row],[Líquido]]*50%)+Tabela5[[#This Row],[SALDO TX ADMIN]]</f>
        <v>0</v>
      </c>
      <c r="AM37" s="65">
        <f>Tabela5[[#This Row],[50% REV EMPRESA+ SALDO ADM]]*10%</f>
        <v>0</v>
      </c>
    </row>
    <row r="38" spans="1:39" x14ac:dyDescent="0.3">
      <c r="A38" s="1" t="s">
        <v>360</v>
      </c>
      <c r="B38" s="1" t="s">
        <v>361</v>
      </c>
      <c r="C38" s="1" t="s">
        <v>288</v>
      </c>
      <c r="D38" s="63">
        <v>0.5</v>
      </c>
      <c r="E38" s="64">
        <v>64</v>
      </c>
      <c r="F38" s="65">
        <v>0</v>
      </c>
      <c r="G38" s="65">
        <v>0</v>
      </c>
      <c r="H38" s="65">
        <v>0</v>
      </c>
      <c r="I38" s="65">
        <v>0</v>
      </c>
      <c r="J38" s="65">
        <v>0</v>
      </c>
      <c r="K38" s="65">
        <v>0</v>
      </c>
      <c r="L38" s="65">
        <v>0</v>
      </c>
      <c r="M38" s="64">
        <v>0</v>
      </c>
      <c r="N38" s="65">
        <v>0</v>
      </c>
      <c r="O38" s="66">
        <v>0</v>
      </c>
      <c r="P38" s="68">
        <f>Tabela5[[#This Row],[Taxa Admin.]]*0.15</f>
        <v>0</v>
      </c>
      <c r="Q38" s="67">
        <f>Tabela5[[#This Row],[Taxa Admin.]]-Tabela5[[#This Row],[15% TX ADMIN]]</f>
        <v>0</v>
      </c>
      <c r="R38" s="63">
        <v>0</v>
      </c>
      <c r="S38" s="65">
        <f>Tabela5[[#This Row],[%NIVEL 1]]*Tabela5[[#This Row],[Líquido]]</f>
        <v>0</v>
      </c>
      <c r="T38" s="1" t="s">
        <v>41</v>
      </c>
      <c r="U38" s="1" t="s">
        <v>287</v>
      </c>
      <c r="V38" s="65">
        <v>0</v>
      </c>
      <c r="W38" s="63">
        <v>0</v>
      </c>
      <c r="X38" s="65">
        <v>0</v>
      </c>
      <c r="Y38" s="65" t="s">
        <v>41</v>
      </c>
      <c r="Z38" s="1" t="s">
        <v>288</v>
      </c>
      <c r="AA38" s="65">
        <v>0</v>
      </c>
      <c r="AB38" s="63">
        <v>0</v>
      </c>
      <c r="AC38" s="65">
        <v>0</v>
      </c>
      <c r="AD38" s="65" t="s">
        <v>41</v>
      </c>
      <c r="AE38" s="1" t="s">
        <v>290</v>
      </c>
      <c r="AF38" s="65">
        <v>0</v>
      </c>
      <c r="AG38" s="65">
        <f>Tabela5[[#This Row],[VALOR CPA N3]]+Tabela5[[#This Row],[VALOR CPA N2]]+Tabela5[[#This Row],[VALOR CPA N1]]</f>
        <v>0</v>
      </c>
      <c r="AH38" s="65">
        <f>Tabela5[[#This Row],[COMISSÃO N3]]+Tabela5[[#This Row],[COMISSÃO N2]]+Tabela5[[#This Row],[COMISSÃO N1 ]]</f>
        <v>0</v>
      </c>
      <c r="AI38" s="65">
        <f>Tabela5[[#This Row],[TOTAL CPA]]+Tabela5[[#This Row],[TOTAL REV ]]</f>
        <v>0</v>
      </c>
      <c r="AJ38" s="66">
        <f>Tabela5[[#This Row],[TOTAL CPA + COMISSÃO MARK DIG]]*60%</f>
        <v>0</v>
      </c>
      <c r="AK38" s="65">
        <f>Tabela5[[#This Row],[TOTAL CPA + COMISSÃO MARK DIG]]*40%</f>
        <v>0</v>
      </c>
      <c r="AL38" s="65">
        <f>(Tabela5[[#This Row],[Líquido]]*50%)+Tabela5[[#This Row],[SALDO TX ADMIN]]</f>
        <v>0</v>
      </c>
      <c r="AM38" s="65">
        <f>Tabela5[[#This Row],[50% REV EMPRESA+ SALDO ADM]]*10%</f>
        <v>0</v>
      </c>
    </row>
    <row r="39" spans="1:39" x14ac:dyDescent="0.3">
      <c r="A39" s="1" t="s">
        <v>362</v>
      </c>
      <c r="B39" s="1" t="s">
        <v>363</v>
      </c>
      <c r="C39" s="1" t="s">
        <v>287</v>
      </c>
      <c r="D39" s="63">
        <v>0</v>
      </c>
      <c r="E39" s="64">
        <v>70</v>
      </c>
      <c r="F39" s="65">
        <v>0</v>
      </c>
      <c r="G39" s="65">
        <v>0</v>
      </c>
      <c r="H39" s="65">
        <v>0</v>
      </c>
      <c r="I39" s="65">
        <v>0</v>
      </c>
      <c r="J39" s="65">
        <v>0</v>
      </c>
      <c r="K39" s="65">
        <v>0</v>
      </c>
      <c r="L39" s="65">
        <v>0</v>
      </c>
      <c r="M39" s="64">
        <v>0</v>
      </c>
      <c r="N39" s="65">
        <v>0</v>
      </c>
      <c r="O39" s="66">
        <v>0</v>
      </c>
      <c r="P39" s="68">
        <f>Tabela5[[#This Row],[Taxa Admin.]]*0.15</f>
        <v>0</v>
      </c>
      <c r="Q39" s="67">
        <f>Tabela5[[#This Row],[Taxa Admin.]]-Tabela5[[#This Row],[15% TX ADMIN]]</f>
        <v>0</v>
      </c>
      <c r="R39" s="63">
        <v>0.5</v>
      </c>
      <c r="S39" s="65">
        <f>Tabela5[[#This Row],[%NIVEL 1]]*Tabela5[[#This Row],[Líquido]]</f>
        <v>0</v>
      </c>
      <c r="T39" s="1" t="s">
        <v>41</v>
      </c>
      <c r="U39" s="1" t="s">
        <v>288</v>
      </c>
      <c r="V39" s="65">
        <v>0</v>
      </c>
      <c r="W39" s="63">
        <v>0</v>
      </c>
      <c r="X39" s="65">
        <v>0</v>
      </c>
      <c r="Y39" s="65" t="s">
        <v>41</v>
      </c>
      <c r="Z39" s="1" t="s">
        <v>289</v>
      </c>
      <c r="AA39" s="65">
        <v>0</v>
      </c>
      <c r="AB39" s="63">
        <v>0</v>
      </c>
      <c r="AC39" s="65">
        <v>0</v>
      </c>
      <c r="AD39" s="65" t="s">
        <v>41</v>
      </c>
      <c r="AE39" s="1" t="s">
        <v>290</v>
      </c>
      <c r="AF39" s="65">
        <v>0</v>
      </c>
      <c r="AG39" s="65">
        <f>Tabela5[[#This Row],[VALOR CPA N3]]+Tabela5[[#This Row],[VALOR CPA N2]]+Tabela5[[#This Row],[VALOR CPA N1]]</f>
        <v>0</v>
      </c>
      <c r="AH39" s="65">
        <f>Tabela5[[#This Row],[COMISSÃO N3]]+Tabela5[[#This Row],[COMISSÃO N2]]+Tabela5[[#This Row],[COMISSÃO N1 ]]</f>
        <v>0</v>
      </c>
      <c r="AI39" s="65">
        <f>Tabela5[[#This Row],[TOTAL CPA]]+Tabela5[[#This Row],[TOTAL REV ]]</f>
        <v>0</v>
      </c>
      <c r="AJ39" s="66">
        <f>Tabela5[[#This Row],[TOTAL CPA + COMISSÃO MARK DIG]]*60%</f>
        <v>0</v>
      </c>
      <c r="AK39" s="65">
        <f>Tabela5[[#This Row],[TOTAL CPA + COMISSÃO MARK DIG]]*40%</f>
        <v>0</v>
      </c>
      <c r="AL39" s="65">
        <f>(Tabela5[[#This Row],[Líquido]]*50%)+Tabela5[[#This Row],[SALDO TX ADMIN]]</f>
        <v>0</v>
      </c>
      <c r="AM39" s="65">
        <f>Tabela5[[#This Row],[50% REV EMPRESA+ SALDO ADM]]*10%</f>
        <v>0</v>
      </c>
    </row>
    <row r="40" spans="1:39" x14ac:dyDescent="0.3">
      <c r="A40" s="1" t="s">
        <v>364</v>
      </c>
      <c r="B40" s="1" t="s">
        <v>365</v>
      </c>
      <c r="C40" s="1" t="s">
        <v>287</v>
      </c>
      <c r="D40" s="63">
        <v>0.5</v>
      </c>
      <c r="E40" s="64">
        <v>86</v>
      </c>
      <c r="F40" s="65">
        <v>0</v>
      </c>
      <c r="G40" s="65">
        <v>0</v>
      </c>
      <c r="H40" s="65">
        <v>0</v>
      </c>
      <c r="I40" s="65">
        <v>0</v>
      </c>
      <c r="J40" s="65">
        <v>0</v>
      </c>
      <c r="K40" s="65">
        <v>0</v>
      </c>
      <c r="L40" s="65">
        <v>0</v>
      </c>
      <c r="M40" s="64">
        <v>0</v>
      </c>
      <c r="N40" s="65">
        <v>0</v>
      </c>
      <c r="O40" s="66">
        <v>0</v>
      </c>
      <c r="P40" s="68">
        <f>Tabela5[[#This Row],[Taxa Admin.]]*0.15</f>
        <v>0</v>
      </c>
      <c r="Q40" s="67">
        <f>Tabela5[[#This Row],[Taxa Admin.]]-Tabela5[[#This Row],[15% TX ADMIN]]</f>
        <v>0</v>
      </c>
      <c r="R40" s="63">
        <v>0</v>
      </c>
      <c r="S40" s="65">
        <f>Tabela5[[#This Row],[%NIVEL 1]]*Tabela5[[#This Row],[Líquido]]</f>
        <v>0</v>
      </c>
      <c r="T40" s="1" t="s">
        <v>41</v>
      </c>
      <c r="U40" s="1" t="s">
        <v>288</v>
      </c>
      <c r="V40" s="65">
        <v>0</v>
      </c>
      <c r="W40" s="63">
        <v>0</v>
      </c>
      <c r="X40" s="65">
        <v>0</v>
      </c>
      <c r="Y40" s="65" t="s">
        <v>41</v>
      </c>
      <c r="Z40" s="1" t="s">
        <v>289</v>
      </c>
      <c r="AA40" s="65">
        <v>0</v>
      </c>
      <c r="AB40" s="63">
        <v>0</v>
      </c>
      <c r="AC40" s="65">
        <v>0</v>
      </c>
      <c r="AD40" s="65" t="s">
        <v>41</v>
      </c>
      <c r="AE40" s="1" t="s">
        <v>290</v>
      </c>
      <c r="AF40" s="65">
        <v>0</v>
      </c>
      <c r="AG40" s="65">
        <f>Tabela5[[#This Row],[VALOR CPA N3]]+Tabela5[[#This Row],[VALOR CPA N2]]+Tabela5[[#This Row],[VALOR CPA N1]]</f>
        <v>0</v>
      </c>
      <c r="AH40" s="65">
        <f>Tabela5[[#This Row],[COMISSÃO N3]]+Tabela5[[#This Row],[COMISSÃO N2]]+Tabela5[[#This Row],[COMISSÃO N1 ]]</f>
        <v>0</v>
      </c>
      <c r="AI40" s="65">
        <f>Tabela5[[#This Row],[TOTAL CPA]]+Tabela5[[#This Row],[TOTAL REV ]]</f>
        <v>0</v>
      </c>
      <c r="AJ40" s="66">
        <f>Tabela5[[#This Row],[TOTAL CPA + COMISSÃO MARK DIG]]*60%</f>
        <v>0</v>
      </c>
      <c r="AK40" s="65">
        <f>Tabela5[[#This Row],[TOTAL CPA + COMISSÃO MARK DIG]]*40%</f>
        <v>0</v>
      </c>
      <c r="AL40" s="65">
        <f>(Tabela5[[#This Row],[Líquido]]*50%)+Tabela5[[#This Row],[SALDO TX ADMIN]]</f>
        <v>0</v>
      </c>
      <c r="AM40" s="65">
        <f>Tabela5[[#This Row],[50% REV EMPRESA+ SALDO ADM]]*10%</f>
        <v>0</v>
      </c>
    </row>
    <row r="41" spans="1:39" x14ac:dyDescent="0.3">
      <c r="A41" s="1" t="s">
        <v>366</v>
      </c>
      <c r="B41" s="1" t="s">
        <v>367</v>
      </c>
      <c r="C41" s="1" t="s">
        <v>300</v>
      </c>
      <c r="D41" s="63">
        <v>0</v>
      </c>
      <c r="E41" s="64">
        <v>199</v>
      </c>
      <c r="F41" s="65">
        <v>0</v>
      </c>
      <c r="G41" s="65">
        <v>0</v>
      </c>
      <c r="H41" s="65">
        <v>0</v>
      </c>
      <c r="I41" s="65">
        <v>0</v>
      </c>
      <c r="J41" s="65">
        <v>0</v>
      </c>
      <c r="K41" s="65">
        <v>0</v>
      </c>
      <c r="L41" s="65">
        <v>0</v>
      </c>
      <c r="M41" s="64">
        <v>0</v>
      </c>
      <c r="N41" s="65">
        <v>0</v>
      </c>
      <c r="O41" s="66">
        <v>0</v>
      </c>
      <c r="P41" s="68">
        <f>Tabela5[[#This Row],[Taxa Admin.]]*0.15</f>
        <v>0</v>
      </c>
      <c r="Q41" s="67">
        <f>Tabela5[[#This Row],[Taxa Admin.]]-Tabela5[[#This Row],[15% TX ADMIN]]</f>
        <v>0</v>
      </c>
      <c r="R41" s="63">
        <v>0.5</v>
      </c>
      <c r="S41" s="65">
        <f>Tabela5[[#This Row],[%NIVEL 1]]*Tabela5[[#This Row],[Líquido]]</f>
        <v>0</v>
      </c>
      <c r="T41" s="1" t="s">
        <v>41</v>
      </c>
      <c r="U41" s="1" t="s">
        <v>287</v>
      </c>
      <c r="V41" s="65">
        <v>0</v>
      </c>
      <c r="W41" s="63">
        <v>0</v>
      </c>
      <c r="X41" s="65">
        <v>0</v>
      </c>
      <c r="Y41" s="65" t="s">
        <v>41</v>
      </c>
      <c r="Z41" s="1" t="s">
        <v>289</v>
      </c>
      <c r="AA41" s="65">
        <v>0</v>
      </c>
      <c r="AB41" s="63">
        <v>0</v>
      </c>
      <c r="AC41" s="65">
        <v>0</v>
      </c>
      <c r="AD41" s="65" t="s">
        <v>41</v>
      </c>
      <c r="AE41" s="1" t="s">
        <v>290</v>
      </c>
      <c r="AF41" s="65">
        <v>0</v>
      </c>
      <c r="AG41" s="65">
        <f>Tabela5[[#This Row],[VALOR CPA N3]]+Tabela5[[#This Row],[VALOR CPA N2]]+Tabela5[[#This Row],[VALOR CPA N1]]</f>
        <v>0</v>
      </c>
      <c r="AH41" s="65">
        <f>Tabela5[[#This Row],[COMISSÃO N3]]+Tabela5[[#This Row],[COMISSÃO N2]]+Tabela5[[#This Row],[COMISSÃO N1 ]]</f>
        <v>0</v>
      </c>
      <c r="AI41" s="65">
        <f>Tabela5[[#This Row],[TOTAL CPA]]+Tabela5[[#This Row],[TOTAL REV ]]</f>
        <v>0</v>
      </c>
      <c r="AJ41" s="66">
        <f>Tabela5[[#This Row],[TOTAL CPA + COMISSÃO MARK DIG]]*60%</f>
        <v>0</v>
      </c>
      <c r="AK41" s="65">
        <f>Tabela5[[#This Row],[TOTAL CPA + COMISSÃO MARK DIG]]*40%</f>
        <v>0</v>
      </c>
      <c r="AL41" s="65">
        <f>(Tabela5[[#This Row],[Líquido]]*50%)+Tabela5[[#This Row],[SALDO TX ADMIN]]</f>
        <v>0</v>
      </c>
      <c r="AM41" s="65">
        <f>Tabela5[[#This Row],[50% REV EMPRESA+ SALDO ADM]]*10%</f>
        <v>0</v>
      </c>
    </row>
    <row r="42" spans="1:39" x14ac:dyDescent="0.3">
      <c r="A42" s="1" t="s">
        <v>368</v>
      </c>
      <c r="B42" s="1" t="s">
        <v>369</v>
      </c>
      <c r="C42" s="1" t="s">
        <v>288</v>
      </c>
      <c r="D42" s="63">
        <v>0.4</v>
      </c>
      <c r="E42" s="64">
        <v>201</v>
      </c>
      <c r="F42" s="65">
        <v>0</v>
      </c>
      <c r="G42" s="65">
        <v>0</v>
      </c>
      <c r="H42" s="65">
        <v>0</v>
      </c>
      <c r="I42" s="65">
        <v>0</v>
      </c>
      <c r="J42" s="65">
        <v>0</v>
      </c>
      <c r="K42" s="65">
        <v>0</v>
      </c>
      <c r="L42" s="65">
        <v>0</v>
      </c>
      <c r="M42" s="64">
        <v>0</v>
      </c>
      <c r="N42" s="65">
        <v>0</v>
      </c>
      <c r="O42" s="66">
        <v>0</v>
      </c>
      <c r="P42" s="68">
        <f>Tabela5[[#This Row],[Taxa Admin.]]*0.15</f>
        <v>0</v>
      </c>
      <c r="Q42" s="67">
        <f>Tabela5[[#This Row],[Taxa Admin.]]-Tabela5[[#This Row],[15% TX ADMIN]]</f>
        <v>0</v>
      </c>
      <c r="R42" s="63">
        <v>0.1</v>
      </c>
      <c r="S42" s="65">
        <f>Tabela5[[#This Row],[%NIVEL 1]]*Tabela5[[#This Row],[Líquido]]</f>
        <v>0</v>
      </c>
      <c r="T42" s="1" t="s">
        <v>41</v>
      </c>
      <c r="U42" s="1" t="s">
        <v>287</v>
      </c>
      <c r="V42" s="65">
        <v>0</v>
      </c>
      <c r="W42" s="63">
        <v>0</v>
      </c>
      <c r="X42" s="65">
        <v>0</v>
      </c>
      <c r="Y42" s="65" t="s">
        <v>41</v>
      </c>
      <c r="Z42" s="1" t="s">
        <v>289</v>
      </c>
      <c r="AA42" s="65">
        <v>0</v>
      </c>
      <c r="AB42" s="63">
        <v>0</v>
      </c>
      <c r="AC42" s="65">
        <v>0</v>
      </c>
      <c r="AD42" s="65" t="s">
        <v>41</v>
      </c>
      <c r="AE42" s="1" t="s">
        <v>290</v>
      </c>
      <c r="AF42" s="65">
        <v>0</v>
      </c>
      <c r="AG42" s="65">
        <f>Tabela5[[#This Row],[VALOR CPA N3]]+Tabela5[[#This Row],[VALOR CPA N2]]+Tabela5[[#This Row],[VALOR CPA N1]]</f>
        <v>0</v>
      </c>
      <c r="AH42" s="65">
        <f>Tabela5[[#This Row],[COMISSÃO N3]]+Tabela5[[#This Row],[COMISSÃO N2]]+Tabela5[[#This Row],[COMISSÃO N1 ]]</f>
        <v>0</v>
      </c>
      <c r="AI42" s="65">
        <f>Tabela5[[#This Row],[TOTAL CPA]]+Tabela5[[#This Row],[TOTAL REV ]]</f>
        <v>0</v>
      </c>
      <c r="AJ42" s="66">
        <f>Tabela5[[#This Row],[TOTAL CPA + COMISSÃO MARK DIG]]*60%</f>
        <v>0</v>
      </c>
      <c r="AK42" s="65">
        <f>Tabela5[[#This Row],[TOTAL CPA + COMISSÃO MARK DIG]]*40%</f>
        <v>0</v>
      </c>
      <c r="AL42" s="65">
        <f>(Tabela5[[#This Row],[Líquido]]*50%)+Tabela5[[#This Row],[SALDO TX ADMIN]]</f>
        <v>0</v>
      </c>
      <c r="AM42" s="65">
        <f>Tabela5[[#This Row],[50% REV EMPRESA+ SALDO ADM]]*10%</f>
        <v>0</v>
      </c>
    </row>
    <row r="43" spans="1:39" x14ac:dyDescent="0.3">
      <c r="A43" s="1" t="s">
        <v>370</v>
      </c>
      <c r="B43" s="1" t="s">
        <v>371</v>
      </c>
      <c r="C43" s="1" t="s">
        <v>287</v>
      </c>
      <c r="D43" s="63">
        <v>0.5</v>
      </c>
      <c r="E43" s="64">
        <v>49</v>
      </c>
      <c r="F43" s="65">
        <v>391.3</v>
      </c>
      <c r="G43" s="65">
        <v>405.5</v>
      </c>
      <c r="H43" s="65">
        <v>0</v>
      </c>
      <c r="I43" s="65">
        <v>-14.2</v>
      </c>
      <c r="J43" s="65">
        <v>0</v>
      </c>
      <c r="K43" s="65">
        <v>0</v>
      </c>
      <c r="L43" s="65">
        <v>0</v>
      </c>
      <c r="M43" s="64">
        <v>0</v>
      </c>
      <c r="N43" s="65">
        <v>0</v>
      </c>
      <c r="O43" s="66">
        <v>0</v>
      </c>
      <c r="P43" s="68">
        <f>Tabela5[[#This Row],[Taxa Admin.]]*0.15</f>
        <v>0</v>
      </c>
      <c r="Q43" s="67">
        <f>Tabela5[[#This Row],[Taxa Admin.]]-Tabela5[[#This Row],[15% TX ADMIN]]</f>
        <v>0</v>
      </c>
      <c r="R43" s="63">
        <v>0</v>
      </c>
      <c r="S43" s="65">
        <f>Tabela5[[#This Row],[%NIVEL 1]]*Tabela5[[#This Row],[Líquido]]</f>
        <v>0</v>
      </c>
      <c r="T43" s="1" t="s">
        <v>41</v>
      </c>
      <c r="U43" s="1" t="s">
        <v>288</v>
      </c>
      <c r="V43" s="65" t="e">
        <f>VLOOKUP(Tabela5[[#This Row],[Token]],'[1]CPA MARK DIG E SANDRO BAHIENSE'!A:D,2,0)</f>
        <v>#N/A</v>
      </c>
      <c r="W43" s="63">
        <v>0</v>
      </c>
      <c r="X43" s="65">
        <v>0</v>
      </c>
      <c r="Y43" s="65" t="s">
        <v>41</v>
      </c>
      <c r="Z43" s="1" t="s">
        <v>289</v>
      </c>
      <c r="AA43" s="65" t="e">
        <f>VLOOKUP(Tabela5[[#This Row],[Token]],'[1]CPA MARK DIG E SANDRO BAHIENSE'!A:D,3,0)</f>
        <v>#N/A</v>
      </c>
      <c r="AB43" s="63">
        <v>0</v>
      </c>
      <c r="AC43" s="65">
        <v>0</v>
      </c>
      <c r="AD43" s="65" t="s">
        <v>41</v>
      </c>
      <c r="AE43" s="1" t="s">
        <v>290</v>
      </c>
      <c r="AF43" s="65" t="e">
        <f>VLOOKUP(Tabela5[[#This Row],[Token]],'[1]CPA MARK DIG E SANDRO BAHIENSE'!A:D,4,0)</f>
        <v>#N/A</v>
      </c>
      <c r="AG43" s="65" t="e">
        <f>Tabela5[[#This Row],[VALOR CPA N3]]+Tabela5[[#This Row],[VALOR CPA N2]]+Tabela5[[#This Row],[VALOR CPA N1]]</f>
        <v>#N/A</v>
      </c>
      <c r="AH43" s="65">
        <f>Tabela5[[#This Row],[COMISSÃO N3]]+Tabela5[[#This Row],[COMISSÃO N2]]+Tabela5[[#This Row],[COMISSÃO N1 ]]</f>
        <v>0</v>
      </c>
      <c r="AI43" s="65" t="e">
        <f>Tabela5[[#This Row],[TOTAL CPA]]+Tabela5[[#This Row],[TOTAL REV ]]</f>
        <v>#N/A</v>
      </c>
      <c r="AJ43" s="66" t="e">
        <f>Tabela5[[#This Row],[TOTAL CPA + COMISSÃO MARK DIG]]*60%</f>
        <v>#N/A</v>
      </c>
      <c r="AK43" s="65" t="e">
        <f>Tabela5[[#This Row],[TOTAL CPA + COMISSÃO MARK DIG]]*40%</f>
        <v>#N/A</v>
      </c>
      <c r="AL43" s="65">
        <f>(Tabela5[[#This Row],[Líquido]]*50%)+Tabela5[[#This Row],[SALDO TX ADMIN]]</f>
        <v>0</v>
      </c>
      <c r="AM43" s="65">
        <f>Tabela5[[#This Row],[50% REV EMPRESA+ SALDO ADM]]*10%</f>
        <v>0</v>
      </c>
    </row>
    <row r="44" spans="1:39" x14ac:dyDescent="0.3">
      <c r="A44" s="1" t="s">
        <v>372</v>
      </c>
      <c r="B44" s="1" t="s">
        <v>373</v>
      </c>
      <c r="C44" s="1" t="s">
        <v>287</v>
      </c>
      <c r="D44" s="63">
        <v>0.5</v>
      </c>
      <c r="E44" s="64">
        <v>16</v>
      </c>
      <c r="F44" s="65">
        <v>1461.25</v>
      </c>
      <c r="G44" s="65">
        <v>1650.64</v>
      </c>
      <c r="H44" s="65">
        <v>0</v>
      </c>
      <c r="I44" s="65">
        <v>-189.39</v>
      </c>
      <c r="J44" s="65">
        <v>0</v>
      </c>
      <c r="K44" s="65">
        <v>0</v>
      </c>
      <c r="L44" s="65">
        <v>0</v>
      </c>
      <c r="M44" s="64">
        <v>0</v>
      </c>
      <c r="N44" s="65">
        <v>0</v>
      </c>
      <c r="O44" s="66">
        <v>0</v>
      </c>
      <c r="P44" s="68">
        <f>Tabela5[[#This Row],[Taxa Admin.]]*0.15</f>
        <v>0</v>
      </c>
      <c r="Q44" s="67">
        <f>Tabela5[[#This Row],[Taxa Admin.]]-Tabela5[[#This Row],[15% TX ADMIN]]</f>
        <v>0</v>
      </c>
      <c r="R44" s="63">
        <v>0</v>
      </c>
      <c r="S44" s="65">
        <f>Tabela5[[#This Row],[%NIVEL 1]]*Tabela5[[#This Row],[Líquido]]</f>
        <v>0</v>
      </c>
      <c r="T44" s="1" t="s">
        <v>41</v>
      </c>
      <c r="U44" s="1" t="s">
        <v>288</v>
      </c>
      <c r="V44" s="65">
        <v>0</v>
      </c>
      <c r="W44" s="63">
        <v>0</v>
      </c>
      <c r="X44" s="65">
        <v>0</v>
      </c>
      <c r="Y44" s="65" t="s">
        <v>41</v>
      </c>
      <c r="Z44" s="1" t="s">
        <v>289</v>
      </c>
      <c r="AA44" s="65">
        <v>0</v>
      </c>
      <c r="AB44" s="63">
        <v>0</v>
      </c>
      <c r="AC44" s="65">
        <v>0</v>
      </c>
      <c r="AD44" s="65" t="s">
        <v>41</v>
      </c>
      <c r="AE44" s="1" t="s">
        <v>290</v>
      </c>
      <c r="AF44" s="65">
        <v>0</v>
      </c>
      <c r="AG44" s="65">
        <f>Tabela5[[#This Row],[VALOR CPA N3]]+Tabela5[[#This Row],[VALOR CPA N2]]+Tabela5[[#This Row],[VALOR CPA N1]]</f>
        <v>0</v>
      </c>
      <c r="AH44" s="65">
        <f>Tabela5[[#This Row],[COMISSÃO N3]]+Tabela5[[#This Row],[COMISSÃO N2]]+Tabela5[[#This Row],[COMISSÃO N1 ]]</f>
        <v>0</v>
      </c>
      <c r="AI44" s="65">
        <f>Tabela5[[#This Row],[TOTAL CPA]]+Tabela5[[#This Row],[TOTAL REV ]]</f>
        <v>0</v>
      </c>
      <c r="AJ44" s="66">
        <f>Tabela5[[#This Row],[TOTAL CPA + COMISSÃO MARK DIG]]*60%</f>
        <v>0</v>
      </c>
      <c r="AK44" s="65">
        <f>Tabela5[[#This Row],[TOTAL CPA + COMISSÃO MARK DIG]]*40%</f>
        <v>0</v>
      </c>
      <c r="AL44" s="65">
        <f>(Tabela5[[#This Row],[Líquido]]*50%)+Tabela5[[#This Row],[SALDO TX ADMIN]]</f>
        <v>0</v>
      </c>
      <c r="AM44" s="65">
        <f>Tabela5[[#This Row],[50% REV EMPRESA+ SALDO ADM]]*10%</f>
        <v>0</v>
      </c>
    </row>
    <row r="45" spans="1:39" x14ac:dyDescent="0.3">
      <c r="A45" s="1" t="s">
        <v>374</v>
      </c>
      <c r="B45" s="1" t="s">
        <v>375</v>
      </c>
      <c r="C45" s="1" t="s">
        <v>287</v>
      </c>
      <c r="D45" s="63">
        <v>0</v>
      </c>
      <c r="E45" s="64">
        <v>20</v>
      </c>
      <c r="F45" s="65">
        <v>4623.8999999999996</v>
      </c>
      <c r="G45" s="65">
        <v>4824.8599999999997</v>
      </c>
      <c r="H45" s="65">
        <v>0</v>
      </c>
      <c r="I45" s="65">
        <v>-200.96</v>
      </c>
      <c r="J45" s="65">
        <v>0</v>
      </c>
      <c r="K45" s="65">
        <v>0</v>
      </c>
      <c r="L45" s="65">
        <v>0</v>
      </c>
      <c r="M45" s="64">
        <v>0</v>
      </c>
      <c r="N45" s="65">
        <v>0</v>
      </c>
      <c r="O45" s="66">
        <v>0</v>
      </c>
      <c r="P45" s="68">
        <f>Tabela5[[#This Row],[Taxa Admin.]]*0.15</f>
        <v>0</v>
      </c>
      <c r="Q45" s="67">
        <f>Tabela5[[#This Row],[Taxa Admin.]]-Tabela5[[#This Row],[15% TX ADMIN]]</f>
        <v>0</v>
      </c>
      <c r="R45" s="63">
        <v>0.5</v>
      </c>
      <c r="S45" s="65">
        <f>Tabela5[[#This Row],[%NIVEL 1]]*Tabela5[[#This Row],[Líquido]]</f>
        <v>0</v>
      </c>
      <c r="T45" s="1" t="s">
        <v>41</v>
      </c>
      <c r="U45" s="1" t="s">
        <v>288</v>
      </c>
      <c r="V45" s="65">
        <v>0</v>
      </c>
      <c r="W45" s="63">
        <v>0</v>
      </c>
      <c r="X45" s="65">
        <v>0</v>
      </c>
      <c r="Y45" s="65" t="s">
        <v>41</v>
      </c>
      <c r="Z45" s="1" t="s">
        <v>289</v>
      </c>
      <c r="AA45" s="65">
        <v>0</v>
      </c>
      <c r="AB45" s="63">
        <v>0</v>
      </c>
      <c r="AC45" s="65">
        <v>0</v>
      </c>
      <c r="AD45" s="65" t="s">
        <v>41</v>
      </c>
      <c r="AE45" s="1" t="s">
        <v>290</v>
      </c>
      <c r="AF45" s="65">
        <v>0</v>
      </c>
      <c r="AG45" s="65">
        <f>Tabela5[[#This Row],[VALOR CPA N3]]+Tabela5[[#This Row],[VALOR CPA N2]]+Tabela5[[#This Row],[VALOR CPA N1]]</f>
        <v>0</v>
      </c>
      <c r="AH45" s="65">
        <f>Tabela5[[#This Row],[COMISSÃO N3]]+Tabela5[[#This Row],[COMISSÃO N2]]+Tabela5[[#This Row],[COMISSÃO N1 ]]</f>
        <v>0</v>
      </c>
      <c r="AI45" s="65">
        <f>Tabela5[[#This Row],[TOTAL CPA]]+Tabela5[[#This Row],[TOTAL REV ]]</f>
        <v>0</v>
      </c>
      <c r="AJ45" s="66">
        <f>Tabela5[[#This Row],[TOTAL CPA + COMISSÃO MARK DIG]]*60%</f>
        <v>0</v>
      </c>
      <c r="AK45" s="65">
        <f>Tabela5[[#This Row],[TOTAL CPA + COMISSÃO MARK DIG]]*40%</f>
        <v>0</v>
      </c>
      <c r="AL45" s="65">
        <f>(Tabela5[[#This Row],[Líquido]]*50%)+Tabela5[[#This Row],[SALDO TX ADMIN]]</f>
        <v>0</v>
      </c>
      <c r="AM45" s="65">
        <f>Tabela5[[#This Row],[50% REV EMPRESA+ SALDO ADM]]*10%</f>
        <v>0</v>
      </c>
    </row>
    <row r="46" spans="1:39" x14ac:dyDescent="0.3">
      <c r="A46" s="1" t="s">
        <v>376</v>
      </c>
      <c r="B46" s="1" t="s">
        <v>377</v>
      </c>
      <c r="C46" s="1" t="s">
        <v>300</v>
      </c>
      <c r="D46" s="63">
        <v>0.1</v>
      </c>
      <c r="E46" s="64">
        <v>197</v>
      </c>
      <c r="F46" s="65">
        <v>69790.789999999994</v>
      </c>
      <c r="G46" s="65">
        <v>70127.97</v>
      </c>
      <c r="H46" s="65">
        <v>4</v>
      </c>
      <c r="I46" s="65">
        <v>-337.18</v>
      </c>
      <c r="J46" s="65">
        <v>0</v>
      </c>
      <c r="K46" s="65">
        <v>0</v>
      </c>
      <c r="L46" s="65">
        <v>0</v>
      </c>
      <c r="M46" s="64">
        <v>0</v>
      </c>
      <c r="N46" s="65">
        <v>0</v>
      </c>
      <c r="O46" s="66">
        <v>0</v>
      </c>
      <c r="P46" s="68">
        <f>Tabela5[[#This Row],[Taxa Admin.]]*0.15</f>
        <v>0</v>
      </c>
      <c r="Q46" s="67">
        <f>Tabela5[[#This Row],[Taxa Admin.]]-Tabela5[[#This Row],[15% TX ADMIN]]</f>
        <v>0</v>
      </c>
      <c r="R46" s="63">
        <v>0.4</v>
      </c>
      <c r="S46" s="65">
        <f>Tabela5[[#This Row],[%NIVEL 1]]*Tabela5[[#This Row],[Líquido]]</f>
        <v>0</v>
      </c>
      <c r="T46" s="1" t="s">
        <v>41</v>
      </c>
      <c r="U46" s="1" t="s">
        <v>287</v>
      </c>
      <c r="V46" s="65" t="e">
        <f>VLOOKUP(Tabela5[[#This Row],[Token]],'[1]CPA MARK DIG E SANDRO BAHIENSE'!A:D,2,0)</f>
        <v>#N/A</v>
      </c>
      <c r="W46" s="63">
        <v>0</v>
      </c>
      <c r="X46" s="65">
        <v>0</v>
      </c>
      <c r="Y46" s="65" t="s">
        <v>41</v>
      </c>
      <c r="Z46" s="1" t="s">
        <v>289</v>
      </c>
      <c r="AA46" s="65" t="e">
        <f>VLOOKUP(Tabela5[[#This Row],[Token]],'[1]CPA MARK DIG E SANDRO BAHIENSE'!A:D,3,0)</f>
        <v>#N/A</v>
      </c>
      <c r="AB46" s="63">
        <v>0</v>
      </c>
      <c r="AC46" s="65">
        <v>0</v>
      </c>
      <c r="AD46" s="65" t="s">
        <v>41</v>
      </c>
      <c r="AE46" s="1" t="s">
        <v>290</v>
      </c>
      <c r="AF46" s="65" t="e">
        <f>VLOOKUP(Tabela5[[#This Row],[Token]],'[1]CPA MARK DIG E SANDRO BAHIENSE'!A:D,4,0)</f>
        <v>#N/A</v>
      </c>
      <c r="AG46" s="65" t="e">
        <f>Tabela5[[#This Row],[VALOR CPA N3]]+Tabela5[[#This Row],[VALOR CPA N2]]+Tabela5[[#This Row],[VALOR CPA N1]]</f>
        <v>#N/A</v>
      </c>
      <c r="AH46" s="65">
        <f>Tabela5[[#This Row],[COMISSÃO N3]]+Tabela5[[#This Row],[COMISSÃO N2]]+Tabela5[[#This Row],[COMISSÃO N1 ]]</f>
        <v>0</v>
      </c>
      <c r="AI46" s="65" t="e">
        <f>Tabela5[[#This Row],[TOTAL CPA]]+Tabela5[[#This Row],[TOTAL REV ]]</f>
        <v>#N/A</v>
      </c>
      <c r="AJ46" s="66" t="e">
        <f>Tabela5[[#This Row],[TOTAL CPA + COMISSÃO MARK DIG]]*60%</f>
        <v>#N/A</v>
      </c>
      <c r="AK46" s="65" t="e">
        <f>Tabela5[[#This Row],[TOTAL CPA + COMISSÃO MARK DIG]]*40%</f>
        <v>#N/A</v>
      </c>
      <c r="AL46" s="65">
        <f>(Tabela5[[#This Row],[Líquido]]*50%)+Tabela5[[#This Row],[SALDO TX ADMIN]]</f>
        <v>0</v>
      </c>
      <c r="AM46" s="65">
        <f>Tabela5[[#This Row],[50% REV EMPRESA+ SALDO ADM]]*10%</f>
        <v>0</v>
      </c>
    </row>
    <row r="47" spans="1:39" x14ac:dyDescent="0.3">
      <c r="A47" s="1" t="s">
        <v>378</v>
      </c>
      <c r="B47" s="1" t="s">
        <v>379</v>
      </c>
      <c r="C47" s="1" t="s">
        <v>295</v>
      </c>
      <c r="D47" s="63">
        <v>0.3</v>
      </c>
      <c r="E47" s="64">
        <v>42</v>
      </c>
      <c r="F47" s="65">
        <v>3687</v>
      </c>
      <c r="G47" s="65">
        <v>4033.72</v>
      </c>
      <c r="H47" s="65">
        <v>0</v>
      </c>
      <c r="I47" s="65">
        <v>-346.72</v>
      </c>
      <c r="J47" s="65">
        <v>0</v>
      </c>
      <c r="K47" s="65">
        <v>0</v>
      </c>
      <c r="L47" s="65">
        <v>0</v>
      </c>
      <c r="M47" s="64">
        <v>1</v>
      </c>
      <c r="N47" s="65">
        <v>5</v>
      </c>
      <c r="O47" s="66">
        <v>5</v>
      </c>
      <c r="P47" s="68">
        <f>Tabela5[[#This Row],[Taxa Admin.]]*0.15</f>
        <v>0</v>
      </c>
      <c r="Q47" s="67">
        <f>Tabela5[[#This Row],[Taxa Admin.]]-Tabela5[[#This Row],[15% TX ADMIN]]</f>
        <v>0</v>
      </c>
      <c r="R47" s="63">
        <v>0.2</v>
      </c>
      <c r="S47" s="65">
        <f>Tabela5[[#This Row],[%NIVEL 1]]*Tabela5[[#This Row],[Líquido]]</f>
        <v>0</v>
      </c>
      <c r="T47" s="1" t="s">
        <v>41</v>
      </c>
      <c r="U47" s="1" t="s">
        <v>287</v>
      </c>
      <c r="V47" s="65">
        <v>0</v>
      </c>
      <c r="W47" s="63">
        <v>0</v>
      </c>
      <c r="X47" s="65">
        <v>0</v>
      </c>
      <c r="Y47" s="65" t="s">
        <v>41</v>
      </c>
      <c r="Z47" s="1" t="s">
        <v>289</v>
      </c>
      <c r="AA47" s="65">
        <v>0</v>
      </c>
      <c r="AB47" s="63">
        <v>0</v>
      </c>
      <c r="AC47" s="65">
        <v>0</v>
      </c>
      <c r="AD47" s="65" t="s">
        <v>41</v>
      </c>
      <c r="AE47" s="1" t="s">
        <v>290</v>
      </c>
      <c r="AF47" s="65">
        <v>0</v>
      </c>
      <c r="AG47" s="65">
        <f>Tabela5[[#This Row],[VALOR CPA N3]]+Tabela5[[#This Row],[VALOR CPA N2]]+Tabela5[[#This Row],[VALOR CPA N1]]</f>
        <v>0</v>
      </c>
      <c r="AH47" s="65">
        <f>Tabela5[[#This Row],[COMISSÃO N3]]+Tabela5[[#This Row],[COMISSÃO N2]]+Tabela5[[#This Row],[COMISSÃO N1 ]]</f>
        <v>0</v>
      </c>
      <c r="AI47" s="65">
        <f>Tabela5[[#This Row],[TOTAL CPA]]+Tabela5[[#This Row],[TOTAL REV ]]</f>
        <v>0</v>
      </c>
      <c r="AJ47" s="66">
        <f>Tabela5[[#This Row],[TOTAL CPA + COMISSÃO MARK DIG]]*60%</f>
        <v>0</v>
      </c>
      <c r="AK47" s="65">
        <f>Tabela5[[#This Row],[TOTAL CPA + COMISSÃO MARK DIG]]*40%</f>
        <v>0</v>
      </c>
      <c r="AL47" s="65">
        <f>(Tabela5[[#This Row],[Líquido]]*50%)+Tabela5[[#This Row],[SALDO TX ADMIN]]</f>
        <v>0</v>
      </c>
      <c r="AM47" s="65">
        <f>Tabela5[[#This Row],[50% REV EMPRESA+ SALDO ADM]]*10%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89B63-ED09-446C-8814-253E06D312A6}">
  <dimension ref="A1:O165"/>
  <sheetViews>
    <sheetView topLeftCell="E1" zoomScale="90" zoomScaleNormal="90" workbookViewId="0">
      <selection activeCell="L16" sqref="L16"/>
    </sheetView>
  </sheetViews>
  <sheetFormatPr defaultRowHeight="14.4" x14ac:dyDescent="0.3"/>
  <cols>
    <col min="1" max="1" width="13.6640625" style="4" bestFit="1" customWidth="1"/>
    <col min="2" max="2" width="34.21875" style="4" bestFit="1" customWidth="1"/>
    <col min="3" max="3" width="26.44140625" style="4" bestFit="1" customWidth="1"/>
    <col min="4" max="4" width="66.109375" style="4" bestFit="1" customWidth="1"/>
    <col min="5" max="5" width="22.44140625" style="4" customWidth="1"/>
    <col min="6" max="6" width="17.21875" style="4" bestFit="1" customWidth="1"/>
    <col min="7" max="7" width="10.5546875" style="4" customWidth="1"/>
    <col min="8" max="8" width="15" customWidth="1"/>
    <col min="9" max="9" width="15" bestFit="1" customWidth="1"/>
    <col min="10" max="10" width="19.21875" style="513" customWidth="1"/>
    <col min="11" max="11" width="23.33203125" bestFit="1" customWidth="1"/>
    <col min="12" max="12" width="20.77734375" customWidth="1"/>
    <col min="13" max="13" width="26.5546875" bestFit="1" customWidth="1"/>
  </cols>
  <sheetData>
    <row r="1" spans="1:15" ht="18" x14ac:dyDescent="0.3">
      <c r="E1" s="312" t="s">
        <v>940</v>
      </c>
      <c r="I1" s="2"/>
      <c r="K1" s="344" t="s">
        <v>2502</v>
      </c>
      <c r="L1" s="83">
        <v>2000</v>
      </c>
    </row>
    <row r="2" spans="1:15" ht="18" x14ac:dyDescent="0.3">
      <c r="A2" s="79" t="s">
        <v>1300</v>
      </c>
      <c r="B2" s="79" t="s">
        <v>636</v>
      </c>
      <c r="C2" s="79" t="s">
        <v>660</v>
      </c>
      <c r="D2" s="79" t="s">
        <v>542</v>
      </c>
      <c r="E2" s="79" t="s">
        <v>919</v>
      </c>
      <c r="F2" s="79" t="s">
        <v>634</v>
      </c>
      <c r="G2" s="79" t="s">
        <v>635</v>
      </c>
      <c r="H2" s="79" t="s">
        <v>42</v>
      </c>
      <c r="I2" s="79" t="s">
        <v>31</v>
      </c>
      <c r="K2" s="344" t="s">
        <v>1176</v>
      </c>
      <c r="L2" s="83">
        <v>7000</v>
      </c>
    </row>
    <row r="3" spans="1:15" ht="21" x14ac:dyDescent="0.3">
      <c r="A3" s="428" t="s">
        <v>1302</v>
      </c>
      <c r="B3" s="327" t="s">
        <v>1280</v>
      </c>
      <c r="C3" s="327" t="s">
        <v>1280</v>
      </c>
      <c r="D3" s="327" t="s">
        <v>3639</v>
      </c>
      <c r="E3" s="429" t="s">
        <v>3640</v>
      </c>
      <c r="F3" s="328">
        <v>45659</v>
      </c>
      <c r="G3" s="327">
        <v>1</v>
      </c>
      <c r="H3" s="177">
        <v>25000</v>
      </c>
      <c r="I3" s="177">
        <f t="shared" ref="I3:I16" si="0">H3*G3</f>
        <v>25000</v>
      </c>
      <c r="J3" s="218" t="str">
        <f t="shared" ref="J3:J39" si="1">VLOOKUP(C3,K:M,3,0)</f>
        <v>ok</v>
      </c>
      <c r="K3" s="273" t="s">
        <v>581</v>
      </c>
      <c r="L3" s="83">
        <f>SUM(L6:L28)</f>
        <v>711185.08000000007</v>
      </c>
    </row>
    <row r="4" spans="1:15" ht="18.600000000000001" customHeight="1" x14ac:dyDescent="0.3">
      <c r="A4" s="428" t="s">
        <v>1091</v>
      </c>
      <c r="B4" s="327" t="s">
        <v>456</v>
      </c>
      <c r="C4" s="327" t="s">
        <v>456</v>
      </c>
      <c r="D4" s="327" t="s">
        <v>3641</v>
      </c>
      <c r="E4" s="429" t="s">
        <v>3644</v>
      </c>
      <c r="F4" s="328">
        <v>45659</v>
      </c>
      <c r="G4" s="327">
        <v>1</v>
      </c>
      <c r="H4" s="83">
        <v>1500</v>
      </c>
      <c r="I4" s="177">
        <f t="shared" si="0"/>
        <v>1500</v>
      </c>
      <c r="J4" s="218" t="str">
        <f t="shared" si="1"/>
        <v>ok</v>
      </c>
    </row>
    <row r="5" spans="1:15" ht="19.2" customHeight="1" x14ac:dyDescent="0.4">
      <c r="A5" s="17" t="s">
        <v>1090</v>
      </c>
      <c r="B5" s="267" t="s">
        <v>1682</v>
      </c>
      <c r="C5" s="267" t="s">
        <v>654</v>
      </c>
      <c r="D5" s="267" t="s">
        <v>2988</v>
      </c>
      <c r="E5" s="429">
        <v>4066705774</v>
      </c>
      <c r="F5" s="328">
        <v>45659</v>
      </c>
      <c r="G5" s="327">
        <v>1</v>
      </c>
      <c r="H5" s="83">
        <v>2328.7800000000002</v>
      </c>
      <c r="I5" s="177">
        <f t="shared" si="0"/>
        <v>2328.7800000000002</v>
      </c>
      <c r="J5" s="218" t="str">
        <f t="shared" si="1"/>
        <v>ok</v>
      </c>
      <c r="K5" s="272" t="s">
        <v>662</v>
      </c>
      <c r="L5" s="272" t="s">
        <v>42</v>
      </c>
      <c r="O5" s="277"/>
    </row>
    <row r="6" spans="1:15" ht="18.600000000000001" customHeight="1" x14ac:dyDescent="0.3">
      <c r="A6" s="17" t="s">
        <v>1090</v>
      </c>
      <c r="B6" s="267" t="s">
        <v>1682</v>
      </c>
      <c r="C6" s="267" t="s">
        <v>3807</v>
      </c>
      <c r="D6" s="267" t="s">
        <v>3684</v>
      </c>
      <c r="E6" s="429">
        <v>4066704517</v>
      </c>
      <c r="F6" s="328">
        <v>45659</v>
      </c>
      <c r="G6" s="327">
        <v>1</v>
      </c>
      <c r="H6" s="83">
        <v>241.66</v>
      </c>
      <c r="I6" s="177">
        <f t="shared" si="0"/>
        <v>241.66</v>
      </c>
      <c r="J6" s="218" t="str">
        <f t="shared" si="1"/>
        <v>ok</v>
      </c>
      <c r="K6" s="271" t="s">
        <v>654</v>
      </c>
      <c r="L6" s="274">
        <f t="shared" ref="L6:L28" si="2">SUMIF(C:C,K6,I:I)</f>
        <v>19989.400000000001</v>
      </c>
      <c r="M6" t="s">
        <v>2211</v>
      </c>
    </row>
    <row r="7" spans="1:15" ht="18.600000000000001" customHeight="1" x14ac:dyDescent="0.3">
      <c r="A7" s="17" t="s">
        <v>1090</v>
      </c>
      <c r="B7" s="327" t="s">
        <v>1299</v>
      </c>
      <c r="C7" s="327" t="s">
        <v>1299</v>
      </c>
      <c r="D7" s="327" t="s">
        <v>1343</v>
      </c>
      <c r="E7" s="429">
        <v>4065034909</v>
      </c>
      <c r="F7" s="328">
        <v>45659</v>
      </c>
      <c r="G7" s="327">
        <v>1</v>
      </c>
      <c r="H7" s="177">
        <v>8000</v>
      </c>
      <c r="I7" s="177">
        <f t="shared" si="0"/>
        <v>8000</v>
      </c>
      <c r="J7" s="218" t="str">
        <f t="shared" si="1"/>
        <v>ok</v>
      </c>
      <c r="K7" s="271" t="s">
        <v>3807</v>
      </c>
      <c r="L7" s="274">
        <f t="shared" si="2"/>
        <v>4910.7700000000004</v>
      </c>
      <c r="M7" t="s">
        <v>2211</v>
      </c>
    </row>
    <row r="8" spans="1:15" ht="18.600000000000001" customHeight="1" x14ac:dyDescent="0.3">
      <c r="A8" s="17" t="s">
        <v>1090</v>
      </c>
      <c r="B8" s="327" t="s">
        <v>1299</v>
      </c>
      <c r="C8" s="327" t="s">
        <v>1299</v>
      </c>
      <c r="D8" s="270" t="s">
        <v>3648</v>
      </c>
      <c r="E8" s="429" t="s">
        <v>3657</v>
      </c>
      <c r="F8" s="328">
        <v>45661</v>
      </c>
      <c r="G8" s="327">
        <v>1</v>
      </c>
      <c r="H8" s="83">
        <v>100</v>
      </c>
      <c r="I8" s="177">
        <f t="shared" si="0"/>
        <v>100</v>
      </c>
      <c r="J8" s="218" t="str">
        <f t="shared" si="1"/>
        <v>ok</v>
      </c>
      <c r="K8" s="271" t="s">
        <v>456</v>
      </c>
      <c r="L8" s="274">
        <f t="shared" si="2"/>
        <v>19000</v>
      </c>
      <c r="M8" t="s">
        <v>2211</v>
      </c>
    </row>
    <row r="9" spans="1:15" ht="18.600000000000001" customHeight="1" x14ac:dyDescent="0.3">
      <c r="A9" s="17" t="s">
        <v>1090</v>
      </c>
      <c r="B9" s="267" t="s">
        <v>3715</v>
      </c>
      <c r="C9" s="267" t="s">
        <v>1541</v>
      </c>
      <c r="D9" s="267" t="s">
        <v>3642</v>
      </c>
      <c r="E9" s="429" t="s">
        <v>3643</v>
      </c>
      <c r="F9" s="328">
        <v>45661</v>
      </c>
      <c r="G9" s="327">
        <v>1</v>
      </c>
      <c r="H9" s="177">
        <v>3000</v>
      </c>
      <c r="I9" s="177">
        <f t="shared" si="0"/>
        <v>3000</v>
      </c>
      <c r="J9" s="218" t="str">
        <f t="shared" si="1"/>
        <v>ok</v>
      </c>
      <c r="K9" s="271" t="s">
        <v>987</v>
      </c>
      <c r="L9" s="274">
        <f t="shared" si="2"/>
        <v>0</v>
      </c>
      <c r="M9" t="s">
        <v>2211</v>
      </c>
    </row>
    <row r="10" spans="1:15" ht="18.600000000000001" customHeight="1" x14ac:dyDescent="0.3">
      <c r="A10" s="17" t="s">
        <v>1090</v>
      </c>
      <c r="B10" s="267" t="s">
        <v>3715</v>
      </c>
      <c r="C10" s="267" t="s">
        <v>1541</v>
      </c>
      <c r="D10" s="267" t="s">
        <v>3642</v>
      </c>
      <c r="E10" s="429" t="s">
        <v>3656</v>
      </c>
      <c r="F10" s="328">
        <v>45662</v>
      </c>
      <c r="G10" s="327">
        <v>1</v>
      </c>
      <c r="H10" s="83">
        <v>3000</v>
      </c>
      <c r="I10" s="177">
        <f t="shared" si="0"/>
        <v>3000</v>
      </c>
      <c r="J10" s="218" t="str">
        <f t="shared" si="1"/>
        <v>ok</v>
      </c>
      <c r="K10" s="271" t="s">
        <v>436</v>
      </c>
      <c r="L10" s="274">
        <f t="shared" si="2"/>
        <v>5588.88</v>
      </c>
      <c r="M10" t="s">
        <v>2211</v>
      </c>
    </row>
    <row r="11" spans="1:15" ht="18.600000000000001" customHeight="1" x14ac:dyDescent="0.3">
      <c r="A11" s="428" t="s">
        <v>1302</v>
      </c>
      <c r="B11" s="327" t="s">
        <v>1280</v>
      </c>
      <c r="C11" s="327" t="s">
        <v>1280</v>
      </c>
      <c r="D11" s="327" t="s">
        <v>3639</v>
      </c>
      <c r="E11" s="429" t="s">
        <v>3655</v>
      </c>
      <c r="F11" s="328">
        <v>45662</v>
      </c>
      <c r="G11" s="327">
        <v>1</v>
      </c>
      <c r="H11" s="177">
        <v>25000</v>
      </c>
      <c r="I11" s="177">
        <f t="shared" si="0"/>
        <v>25000</v>
      </c>
      <c r="J11" s="218" t="str">
        <f t="shared" si="1"/>
        <v>ok</v>
      </c>
      <c r="K11" s="271" t="s">
        <v>1496</v>
      </c>
      <c r="L11" s="274">
        <f t="shared" si="2"/>
        <v>0</v>
      </c>
      <c r="M11" t="s">
        <v>2211</v>
      </c>
    </row>
    <row r="12" spans="1:15" ht="18.600000000000001" customHeight="1" x14ac:dyDescent="0.3">
      <c r="A12" s="428" t="s">
        <v>1091</v>
      </c>
      <c r="B12" s="327" t="s">
        <v>918</v>
      </c>
      <c r="C12" s="327" t="s">
        <v>918</v>
      </c>
      <c r="D12" s="267" t="s">
        <v>3645</v>
      </c>
      <c r="E12" s="429" t="s">
        <v>3654</v>
      </c>
      <c r="F12" s="328">
        <v>45663</v>
      </c>
      <c r="G12" s="327">
        <v>1</v>
      </c>
      <c r="H12" s="177">
        <v>26.93</v>
      </c>
      <c r="I12" s="177">
        <f t="shared" si="0"/>
        <v>26.93</v>
      </c>
      <c r="J12" s="218" t="str">
        <f t="shared" si="1"/>
        <v>ok</v>
      </c>
      <c r="K12" s="87" t="s">
        <v>633</v>
      </c>
      <c r="L12" s="274">
        <f t="shared" si="2"/>
        <v>1535.33</v>
      </c>
      <c r="M12" t="s">
        <v>2211</v>
      </c>
    </row>
    <row r="13" spans="1:15" ht="18.600000000000001" customHeight="1" x14ac:dyDescent="0.3">
      <c r="A13" s="428" t="s">
        <v>1090</v>
      </c>
      <c r="B13" s="267" t="s">
        <v>3715</v>
      </c>
      <c r="C13" s="267" t="s">
        <v>1541</v>
      </c>
      <c r="D13" s="267" t="s">
        <v>3642</v>
      </c>
      <c r="E13" s="429" t="s">
        <v>3651</v>
      </c>
      <c r="F13" s="328">
        <v>45663</v>
      </c>
      <c r="G13" s="327">
        <v>1</v>
      </c>
      <c r="H13" s="83">
        <v>3000</v>
      </c>
      <c r="I13" s="177">
        <f t="shared" si="0"/>
        <v>3000</v>
      </c>
      <c r="J13" s="218" t="str">
        <f t="shared" si="1"/>
        <v>ok</v>
      </c>
      <c r="K13" s="271" t="s">
        <v>41</v>
      </c>
      <c r="L13" s="274">
        <f t="shared" si="2"/>
        <v>0</v>
      </c>
      <c r="M13" t="s">
        <v>2211</v>
      </c>
    </row>
    <row r="14" spans="1:15" x14ac:dyDescent="0.3">
      <c r="A14" s="428" t="s">
        <v>1091</v>
      </c>
      <c r="B14" s="327" t="s">
        <v>918</v>
      </c>
      <c r="C14" s="327" t="s">
        <v>918</v>
      </c>
      <c r="D14" s="327" t="s">
        <v>3646</v>
      </c>
      <c r="E14" s="429" t="s">
        <v>3653</v>
      </c>
      <c r="F14" s="328">
        <v>45663</v>
      </c>
      <c r="G14" s="327">
        <v>1</v>
      </c>
      <c r="H14" s="83">
        <v>153.6</v>
      </c>
      <c r="I14" s="177">
        <f t="shared" si="0"/>
        <v>153.6</v>
      </c>
      <c r="J14" s="218" t="str">
        <f t="shared" si="1"/>
        <v>ok</v>
      </c>
      <c r="K14" s="271" t="s">
        <v>1541</v>
      </c>
      <c r="L14" s="274">
        <f t="shared" si="2"/>
        <v>184000</v>
      </c>
      <c r="M14" t="s">
        <v>2211</v>
      </c>
    </row>
    <row r="15" spans="1:15" ht="18.600000000000001" customHeight="1" x14ac:dyDescent="0.3">
      <c r="A15" s="428" t="s">
        <v>3029</v>
      </c>
      <c r="B15" s="327" t="s">
        <v>898</v>
      </c>
      <c r="C15" s="327" t="s">
        <v>898</v>
      </c>
      <c r="D15" s="327" t="s">
        <v>3375</v>
      </c>
      <c r="E15" s="271" t="s">
        <v>3665</v>
      </c>
      <c r="F15" s="266">
        <v>45663</v>
      </c>
      <c r="G15" s="267">
        <v>1</v>
      </c>
      <c r="H15" s="83">
        <v>971.91</v>
      </c>
      <c r="I15" s="177">
        <f t="shared" si="0"/>
        <v>971.91</v>
      </c>
      <c r="J15" s="218" t="e">
        <f t="shared" si="1"/>
        <v>#N/A</v>
      </c>
      <c r="K15" s="271" t="s">
        <v>989</v>
      </c>
      <c r="L15" s="274">
        <f t="shared" si="2"/>
        <v>113324.67</v>
      </c>
      <c r="M15" t="s">
        <v>2211</v>
      </c>
    </row>
    <row r="16" spans="1:15" ht="18.600000000000001" customHeight="1" x14ac:dyDescent="0.3">
      <c r="A16" s="428" t="s">
        <v>1091</v>
      </c>
      <c r="B16" s="327" t="s">
        <v>918</v>
      </c>
      <c r="C16" s="327" t="s">
        <v>918</v>
      </c>
      <c r="D16" s="327" t="s">
        <v>3647</v>
      </c>
      <c r="E16" s="429" t="s">
        <v>3652</v>
      </c>
      <c r="F16" s="328">
        <v>45663</v>
      </c>
      <c r="G16" s="327">
        <v>1</v>
      </c>
      <c r="H16" s="83">
        <v>1050</v>
      </c>
      <c r="I16" s="177">
        <f t="shared" si="0"/>
        <v>1050</v>
      </c>
      <c r="J16" s="218" t="str">
        <f t="shared" si="1"/>
        <v>ok</v>
      </c>
      <c r="K16" s="271" t="s">
        <v>985</v>
      </c>
      <c r="L16" s="274">
        <f t="shared" si="2"/>
        <v>50000</v>
      </c>
      <c r="M16" t="s">
        <v>2211</v>
      </c>
    </row>
    <row r="17" spans="1:13" ht="18.600000000000001" customHeight="1" x14ac:dyDescent="0.3">
      <c r="A17" s="17" t="s">
        <v>1090</v>
      </c>
      <c r="B17" s="327" t="s">
        <v>1299</v>
      </c>
      <c r="C17" s="327" t="s">
        <v>1299</v>
      </c>
      <c r="D17" s="327" t="s">
        <v>2492</v>
      </c>
      <c r="E17" s="429">
        <v>4072336655</v>
      </c>
      <c r="F17" s="328">
        <v>45663</v>
      </c>
      <c r="G17" s="327">
        <v>1</v>
      </c>
      <c r="H17" s="177">
        <v>8000</v>
      </c>
      <c r="I17" s="177">
        <f>H17*G17/2</f>
        <v>4000</v>
      </c>
      <c r="J17" s="218" t="str">
        <f t="shared" si="1"/>
        <v>ok</v>
      </c>
      <c r="K17" s="271" t="s">
        <v>986</v>
      </c>
      <c r="L17" s="274">
        <f t="shared" si="2"/>
        <v>0</v>
      </c>
      <c r="M17" t="s">
        <v>2211</v>
      </c>
    </row>
    <row r="18" spans="1:13" x14ac:dyDescent="0.3">
      <c r="A18" s="17" t="s">
        <v>1090</v>
      </c>
      <c r="B18" s="327" t="s">
        <v>1299</v>
      </c>
      <c r="C18" s="327" t="s">
        <v>1299</v>
      </c>
      <c r="D18" s="327" t="s">
        <v>1343</v>
      </c>
      <c r="E18" s="429">
        <v>4072303428</v>
      </c>
      <c r="F18" s="328">
        <v>45663</v>
      </c>
      <c r="G18" s="327">
        <v>1</v>
      </c>
      <c r="H18" s="177">
        <v>8000</v>
      </c>
      <c r="I18" s="177">
        <f t="shared" ref="I18:I29" si="3">H18*G18</f>
        <v>8000</v>
      </c>
      <c r="J18" s="218" t="str">
        <f t="shared" si="1"/>
        <v>ok</v>
      </c>
      <c r="K18" s="271" t="s">
        <v>990</v>
      </c>
      <c r="L18" s="274">
        <f t="shared" si="2"/>
        <v>20</v>
      </c>
      <c r="M18" t="s">
        <v>2211</v>
      </c>
    </row>
    <row r="19" spans="1:13" ht="18.600000000000001" customHeight="1" x14ac:dyDescent="0.3">
      <c r="A19" s="17" t="s">
        <v>1090</v>
      </c>
      <c r="B19" s="267" t="s">
        <v>436</v>
      </c>
      <c r="C19" s="267" t="s">
        <v>436</v>
      </c>
      <c r="D19" s="267" t="s">
        <v>1718</v>
      </c>
      <c r="E19" s="429">
        <v>4072301997</v>
      </c>
      <c r="F19" s="266">
        <v>45663</v>
      </c>
      <c r="G19" s="267">
        <v>1</v>
      </c>
      <c r="H19" s="83">
        <v>1950.19</v>
      </c>
      <c r="I19" s="177">
        <f t="shared" si="3"/>
        <v>1950.19</v>
      </c>
      <c r="J19" s="218" t="str">
        <f t="shared" si="1"/>
        <v>ok</v>
      </c>
      <c r="K19" s="271" t="s">
        <v>918</v>
      </c>
      <c r="L19" s="274">
        <f t="shared" si="2"/>
        <v>10335.73</v>
      </c>
      <c r="M19" t="s">
        <v>2211</v>
      </c>
    </row>
    <row r="20" spans="1:13" ht="18.600000000000001" customHeight="1" x14ac:dyDescent="0.3">
      <c r="A20" s="17" t="s">
        <v>1090</v>
      </c>
      <c r="B20" s="267" t="s">
        <v>702</v>
      </c>
      <c r="C20" s="267" t="s">
        <v>654</v>
      </c>
      <c r="D20" s="267" t="s">
        <v>1687</v>
      </c>
      <c r="E20" s="429">
        <v>4072252293</v>
      </c>
      <c r="F20" s="328">
        <v>45663</v>
      </c>
      <c r="G20" s="327">
        <v>1</v>
      </c>
      <c r="H20" s="83">
        <v>250</v>
      </c>
      <c r="I20" s="177">
        <f t="shared" si="3"/>
        <v>250</v>
      </c>
      <c r="J20" s="218" t="str">
        <f t="shared" si="1"/>
        <v>ok</v>
      </c>
      <c r="K20" s="271" t="s">
        <v>1008</v>
      </c>
      <c r="L20" s="274">
        <f t="shared" si="2"/>
        <v>0</v>
      </c>
      <c r="M20" t="s">
        <v>2211</v>
      </c>
    </row>
    <row r="21" spans="1:13" x14ac:dyDescent="0.3">
      <c r="A21" s="17" t="s">
        <v>1090</v>
      </c>
      <c r="B21" s="267" t="s">
        <v>702</v>
      </c>
      <c r="C21" s="267" t="s">
        <v>3807</v>
      </c>
      <c r="D21" s="267" t="s">
        <v>3685</v>
      </c>
      <c r="E21" s="429">
        <v>4072250636</v>
      </c>
      <c r="F21" s="328">
        <v>45663</v>
      </c>
      <c r="G21" s="327">
        <v>1</v>
      </c>
      <c r="H21" s="83">
        <v>170</v>
      </c>
      <c r="I21" s="177">
        <f t="shared" si="3"/>
        <v>170</v>
      </c>
      <c r="J21" s="218" t="str">
        <f t="shared" si="1"/>
        <v>ok</v>
      </c>
      <c r="K21" s="271" t="s">
        <v>1280</v>
      </c>
      <c r="L21" s="274">
        <f t="shared" si="2"/>
        <v>195000</v>
      </c>
      <c r="M21" t="s">
        <v>2211</v>
      </c>
    </row>
    <row r="22" spans="1:13" x14ac:dyDescent="0.3">
      <c r="A22" s="428" t="s">
        <v>1090</v>
      </c>
      <c r="B22" s="327" t="s">
        <v>1299</v>
      </c>
      <c r="C22" s="327" t="s">
        <v>1299</v>
      </c>
      <c r="D22" s="327" t="s">
        <v>1343</v>
      </c>
      <c r="E22" s="429">
        <v>4072216701</v>
      </c>
      <c r="F22" s="328">
        <v>45663</v>
      </c>
      <c r="G22" s="327">
        <v>1</v>
      </c>
      <c r="H22" s="177">
        <v>1000</v>
      </c>
      <c r="I22" s="177">
        <f t="shared" si="3"/>
        <v>1000</v>
      </c>
      <c r="J22" s="218" t="str">
        <f t="shared" si="1"/>
        <v>ok</v>
      </c>
      <c r="K22" s="271" t="s">
        <v>1037</v>
      </c>
      <c r="L22" s="274">
        <f t="shared" si="2"/>
        <v>15521.4</v>
      </c>
      <c r="M22" t="s">
        <v>2211</v>
      </c>
    </row>
    <row r="23" spans="1:13" ht="18.600000000000001" customHeight="1" x14ac:dyDescent="0.3">
      <c r="A23" s="17" t="s">
        <v>1091</v>
      </c>
      <c r="B23" s="267" t="s">
        <v>456</v>
      </c>
      <c r="C23" s="267" t="s">
        <v>456</v>
      </c>
      <c r="D23" s="267" t="s">
        <v>3188</v>
      </c>
      <c r="E23" s="271" t="s">
        <v>3668</v>
      </c>
      <c r="F23" s="328">
        <v>45664</v>
      </c>
      <c r="G23" s="267">
        <v>1</v>
      </c>
      <c r="H23" s="83">
        <v>4000</v>
      </c>
      <c r="I23" s="177">
        <f t="shared" si="3"/>
        <v>4000</v>
      </c>
      <c r="J23" s="218" t="str">
        <f t="shared" si="1"/>
        <v>ok</v>
      </c>
      <c r="K23" s="271" t="s">
        <v>1299</v>
      </c>
      <c r="L23" s="274">
        <f t="shared" si="2"/>
        <v>91332</v>
      </c>
      <c r="M23" t="s">
        <v>2211</v>
      </c>
    </row>
    <row r="24" spans="1:13" ht="18.600000000000001" customHeight="1" x14ac:dyDescent="0.3">
      <c r="A24" s="428" t="s">
        <v>1090</v>
      </c>
      <c r="B24" s="327" t="s">
        <v>456</v>
      </c>
      <c r="C24" s="327" t="s">
        <v>456</v>
      </c>
      <c r="D24" s="327" t="s">
        <v>3662</v>
      </c>
      <c r="E24" s="429" t="s">
        <v>3663</v>
      </c>
      <c r="F24" s="328">
        <v>45664</v>
      </c>
      <c r="G24" s="327">
        <v>1</v>
      </c>
      <c r="H24" s="83">
        <v>1000</v>
      </c>
      <c r="I24" s="177">
        <f t="shared" si="3"/>
        <v>1000</v>
      </c>
      <c r="J24" s="218" t="str">
        <f t="shared" si="1"/>
        <v>ok</v>
      </c>
      <c r="K24" s="271" t="s">
        <v>1184</v>
      </c>
      <c r="L24" s="274">
        <f t="shared" si="2"/>
        <v>0</v>
      </c>
      <c r="M24" t="s">
        <v>2211</v>
      </c>
    </row>
    <row r="25" spans="1:13" ht="18.600000000000001" customHeight="1" x14ac:dyDescent="0.3">
      <c r="A25" s="428" t="s">
        <v>1090</v>
      </c>
      <c r="B25" s="267" t="s">
        <v>3715</v>
      </c>
      <c r="C25" s="267" t="s">
        <v>1541</v>
      </c>
      <c r="D25" s="267" t="s">
        <v>3642</v>
      </c>
      <c r="E25" s="429" t="s">
        <v>3664</v>
      </c>
      <c r="F25" s="328">
        <v>45664</v>
      </c>
      <c r="G25" s="327">
        <v>1</v>
      </c>
      <c r="H25" s="83">
        <v>3000</v>
      </c>
      <c r="I25" s="177">
        <f t="shared" si="3"/>
        <v>3000</v>
      </c>
      <c r="J25" s="218" t="str">
        <f t="shared" si="1"/>
        <v>ok</v>
      </c>
      <c r="K25" s="271" t="s">
        <v>37</v>
      </c>
      <c r="L25" s="274">
        <f t="shared" si="2"/>
        <v>16.900000000000002</v>
      </c>
      <c r="M25" t="s">
        <v>2211</v>
      </c>
    </row>
    <row r="26" spans="1:13" ht="19.2" customHeight="1" x14ac:dyDescent="0.3">
      <c r="A26" s="17" t="s">
        <v>1091</v>
      </c>
      <c r="B26" s="327" t="s">
        <v>1037</v>
      </c>
      <c r="C26" s="327" t="s">
        <v>1037</v>
      </c>
      <c r="D26" s="267" t="s">
        <v>3669</v>
      </c>
      <c r="E26" s="271" t="s">
        <v>3674</v>
      </c>
      <c r="F26" s="328">
        <v>45664</v>
      </c>
      <c r="G26" s="267">
        <v>1</v>
      </c>
      <c r="H26" s="83">
        <v>200</v>
      </c>
      <c r="I26" s="177">
        <f t="shared" si="3"/>
        <v>200</v>
      </c>
      <c r="J26" s="218" t="str">
        <f t="shared" si="1"/>
        <v>ok</v>
      </c>
      <c r="K26" s="271" t="s">
        <v>1506</v>
      </c>
      <c r="L26" s="274">
        <f t="shared" si="2"/>
        <v>0</v>
      </c>
      <c r="M26" t="s">
        <v>2211</v>
      </c>
    </row>
    <row r="27" spans="1:13" ht="19.2" customHeight="1" x14ac:dyDescent="0.3">
      <c r="A27" s="17" t="s">
        <v>1090</v>
      </c>
      <c r="B27" s="267" t="s">
        <v>436</v>
      </c>
      <c r="C27" s="267" t="s">
        <v>436</v>
      </c>
      <c r="D27" s="267" t="s">
        <v>3666</v>
      </c>
      <c r="E27" s="429">
        <v>4076121019</v>
      </c>
      <c r="F27" s="328">
        <v>45664</v>
      </c>
      <c r="G27" s="327">
        <v>1</v>
      </c>
      <c r="H27" s="83">
        <v>528</v>
      </c>
      <c r="I27" s="177">
        <f t="shared" si="3"/>
        <v>528</v>
      </c>
      <c r="J27" s="218" t="str">
        <f t="shared" si="1"/>
        <v>ok</v>
      </c>
      <c r="K27" s="271" t="s">
        <v>3030</v>
      </c>
      <c r="L27" s="274">
        <f t="shared" si="2"/>
        <v>610</v>
      </c>
      <c r="M27" t="s">
        <v>2211</v>
      </c>
    </row>
    <row r="28" spans="1:13" ht="19.2" customHeight="1" x14ac:dyDescent="0.3">
      <c r="A28" s="17" t="s">
        <v>1090</v>
      </c>
      <c r="B28" s="267" t="s">
        <v>436</v>
      </c>
      <c r="C28" s="267" t="s">
        <v>436</v>
      </c>
      <c r="D28" s="267" t="s">
        <v>3667</v>
      </c>
      <c r="E28" s="429">
        <v>4076120088</v>
      </c>
      <c r="F28" s="328">
        <v>45664</v>
      </c>
      <c r="G28" s="327">
        <v>1</v>
      </c>
      <c r="H28" s="83">
        <v>528</v>
      </c>
      <c r="I28" s="177">
        <f t="shared" si="3"/>
        <v>528</v>
      </c>
      <c r="J28" s="218" t="str">
        <f t="shared" si="1"/>
        <v>ok</v>
      </c>
      <c r="K28" s="271" t="s">
        <v>3031</v>
      </c>
      <c r="L28" s="274">
        <f t="shared" si="2"/>
        <v>0</v>
      </c>
      <c r="M28" t="s">
        <v>2211</v>
      </c>
    </row>
    <row r="29" spans="1:13" ht="19.2" customHeight="1" x14ac:dyDescent="0.3">
      <c r="A29" s="428" t="s">
        <v>1090</v>
      </c>
      <c r="B29" s="327" t="s">
        <v>456</v>
      </c>
      <c r="C29" s="327" t="s">
        <v>456</v>
      </c>
      <c r="D29" s="267" t="s">
        <v>1168</v>
      </c>
      <c r="E29" s="429" t="s">
        <v>3671</v>
      </c>
      <c r="F29" s="266">
        <v>45665</v>
      </c>
      <c r="G29" s="512">
        <v>1</v>
      </c>
      <c r="H29" s="177">
        <v>10000</v>
      </c>
      <c r="I29" s="177">
        <f t="shared" si="3"/>
        <v>10000</v>
      </c>
      <c r="J29" s="218" t="str">
        <f t="shared" si="1"/>
        <v>ok</v>
      </c>
    </row>
    <row r="30" spans="1:13" ht="19.2" customHeight="1" x14ac:dyDescent="0.3">
      <c r="A30" s="17" t="s">
        <v>1301</v>
      </c>
      <c r="B30" s="267" t="s">
        <v>2992</v>
      </c>
      <c r="C30" s="267" t="s">
        <v>1037</v>
      </c>
      <c r="D30" s="267" t="s">
        <v>3670</v>
      </c>
      <c r="E30" s="429" t="s">
        <v>3672</v>
      </c>
      <c r="F30" s="266">
        <v>45665</v>
      </c>
      <c r="G30" s="17">
        <v>100</v>
      </c>
      <c r="H30" s="83">
        <v>17</v>
      </c>
      <c r="I30" s="177">
        <f>G30*H30/2</f>
        <v>850</v>
      </c>
      <c r="J30" s="218" t="str">
        <f t="shared" si="1"/>
        <v>ok</v>
      </c>
    </row>
    <row r="31" spans="1:13" ht="19.2" customHeight="1" x14ac:dyDescent="0.3">
      <c r="A31" s="428" t="s">
        <v>1090</v>
      </c>
      <c r="B31" s="267" t="s">
        <v>3715</v>
      </c>
      <c r="C31" s="267" t="s">
        <v>1541</v>
      </c>
      <c r="D31" s="267" t="s">
        <v>3642</v>
      </c>
      <c r="E31" s="429" t="s">
        <v>3673</v>
      </c>
      <c r="F31" s="266">
        <v>45665</v>
      </c>
      <c r="G31" s="327">
        <v>1</v>
      </c>
      <c r="H31" s="83">
        <v>3000</v>
      </c>
      <c r="I31" s="177">
        <f t="shared" ref="I31:I62" si="4">H31*G31</f>
        <v>3000</v>
      </c>
      <c r="J31" s="218" t="str">
        <f t="shared" si="1"/>
        <v>ok</v>
      </c>
    </row>
    <row r="32" spans="1:13" ht="19.2" customHeight="1" x14ac:dyDescent="0.3">
      <c r="A32" s="428" t="s">
        <v>1090</v>
      </c>
      <c r="B32" s="327" t="s">
        <v>1560</v>
      </c>
      <c r="C32" s="327" t="s">
        <v>633</v>
      </c>
      <c r="D32" s="327" t="s">
        <v>3190</v>
      </c>
      <c r="E32" s="271" t="s">
        <v>3675</v>
      </c>
      <c r="F32" s="328">
        <v>45666</v>
      </c>
      <c r="G32" s="327">
        <v>1</v>
      </c>
      <c r="H32" s="83">
        <v>600</v>
      </c>
      <c r="I32" s="177">
        <f t="shared" si="4"/>
        <v>600</v>
      </c>
      <c r="J32" s="218" t="str">
        <f t="shared" si="1"/>
        <v>ok</v>
      </c>
    </row>
    <row r="33" spans="1:12" ht="19.2" customHeight="1" x14ac:dyDescent="0.3">
      <c r="A33" s="428" t="s">
        <v>1090</v>
      </c>
      <c r="B33" s="267" t="s">
        <v>3715</v>
      </c>
      <c r="C33" s="267" t="s">
        <v>1541</v>
      </c>
      <c r="D33" s="267" t="s">
        <v>3642</v>
      </c>
      <c r="E33" s="429" t="s">
        <v>3676</v>
      </c>
      <c r="F33" s="328">
        <v>45666</v>
      </c>
      <c r="G33" s="327">
        <v>1</v>
      </c>
      <c r="H33" s="83">
        <v>3000</v>
      </c>
      <c r="I33" s="177">
        <f t="shared" si="4"/>
        <v>3000</v>
      </c>
      <c r="J33" s="218" t="str">
        <f t="shared" si="1"/>
        <v>ok</v>
      </c>
    </row>
    <row r="34" spans="1:12" ht="19.2" customHeight="1" x14ac:dyDescent="0.3">
      <c r="A34" s="428" t="s">
        <v>1090</v>
      </c>
      <c r="B34" s="267" t="s">
        <v>3715</v>
      </c>
      <c r="C34" s="267" t="s">
        <v>1541</v>
      </c>
      <c r="D34" s="267" t="s">
        <v>3642</v>
      </c>
      <c r="E34" s="429" t="s">
        <v>3676</v>
      </c>
      <c r="F34" s="266">
        <v>45666</v>
      </c>
      <c r="G34" s="327">
        <v>1</v>
      </c>
      <c r="H34" s="83">
        <v>3000</v>
      </c>
      <c r="I34" s="177">
        <f t="shared" si="4"/>
        <v>3000</v>
      </c>
      <c r="J34" s="218" t="str">
        <f t="shared" si="1"/>
        <v>ok</v>
      </c>
    </row>
    <row r="35" spans="1:12" ht="19.2" customHeight="1" x14ac:dyDescent="0.3">
      <c r="A35" s="17" t="s">
        <v>1090</v>
      </c>
      <c r="B35" s="267" t="s">
        <v>633</v>
      </c>
      <c r="C35" s="267" t="s">
        <v>633</v>
      </c>
      <c r="D35" s="267" t="s">
        <v>3677</v>
      </c>
      <c r="E35" s="429">
        <v>4082250557</v>
      </c>
      <c r="F35" s="266">
        <v>45666</v>
      </c>
      <c r="G35" s="267">
        <v>1</v>
      </c>
      <c r="H35" s="83">
        <v>151</v>
      </c>
      <c r="I35" s="177">
        <f t="shared" si="4"/>
        <v>151</v>
      </c>
      <c r="J35" s="218" t="str">
        <f t="shared" si="1"/>
        <v>ok</v>
      </c>
    </row>
    <row r="36" spans="1:12" ht="19.2" customHeight="1" x14ac:dyDescent="0.3">
      <c r="A36" s="428" t="s">
        <v>1090</v>
      </c>
      <c r="B36" s="267" t="s">
        <v>3715</v>
      </c>
      <c r="C36" s="267" t="s">
        <v>1541</v>
      </c>
      <c r="D36" s="267" t="s">
        <v>3642</v>
      </c>
      <c r="E36" s="429" t="s">
        <v>3678</v>
      </c>
      <c r="F36" s="266">
        <v>45667</v>
      </c>
      <c r="G36" s="327">
        <v>1</v>
      </c>
      <c r="H36" s="83">
        <v>12000</v>
      </c>
      <c r="I36" s="177">
        <f t="shared" si="4"/>
        <v>12000</v>
      </c>
      <c r="J36" s="218" t="str">
        <f t="shared" si="1"/>
        <v>ok</v>
      </c>
    </row>
    <row r="37" spans="1:12" ht="19.2" customHeight="1" x14ac:dyDescent="0.3">
      <c r="A37" s="17" t="s">
        <v>1090</v>
      </c>
      <c r="B37" s="327" t="s">
        <v>1299</v>
      </c>
      <c r="C37" s="327" t="s">
        <v>1299</v>
      </c>
      <c r="D37" s="327" t="s">
        <v>1343</v>
      </c>
      <c r="E37" s="429">
        <v>4084080496</v>
      </c>
      <c r="F37" s="328">
        <v>45667</v>
      </c>
      <c r="G37" s="327">
        <v>1</v>
      </c>
      <c r="H37" s="177">
        <v>1500</v>
      </c>
      <c r="I37" s="177">
        <f t="shared" si="4"/>
        <v>1500</v>
      </c>
      <c r="J37" s="218" t="str">
        <f t="shared" si="1"/>
        <v>ok</v>
      </c>
    </row>
    <row r="38" spans="1:12" ht="19.2" customHeight="1" x14ac:dyDescent="0.3">
      <c r="A38" s="17" t="s">
        <v>1090</v>
      </c>
      <c r="B38" s="327" t="s">
        <v>1299</v>
      </c>
      <c r="C38" s="327" t="s">
        <v>1299</v>
      </c>
      <c r="D38" s="327" t="s">
        <v>1343</v>
      </c>
      <c r="E38" s="429">
        <v>4084073903</v>
      </c>
      <c r="F38" s="328">
        <v>45667</v>
      </c>
      <c r="G38" s="327">
        <v>1</v>
      </c>
      <c r="H38" s="177">
        <v>8000</v>
      </c>
      <c r="I38" s="177">
        <f t="shared" si="4"/>
        <v>8000</v>
      </c>
      <c r="J38" s="218" t="str">
        <f t="shared" si="1"/>
        <v>ok</v>
      </c>
    </row>
    <row r="39" spans="1:12" x14ac:dyDescent="0.3">
      <c r="A39" s="17" t="s">
        <v>1090</v>
      </c>
      <c r="B39" s="327" t="s">
        <v>1299</v>
      </c>
      <c r="C39" s="327" t="s">
        <v>1299</v>
      </c>
      <c r="D39" s="327" t="s">
        <v>1343</v>
      </c>
      <c r="E39" s="429">
        <v>4084070058</v>
      </c>
      <c r="F39" s="328">
        <v>45667</v>
      </c>
      <c r="G39" s="327">
        <v>1</v>
      </c>
      <c r="H39" s="177">
        <v>8000</v>
      </c>
      <c r="I39" s="177">
        <f t="shared" si="4"/>
        <v>8000</v>
      </c>
      <c r="J39" s="218" t="str">
        <f t="shared" si="1"/>
        <v>ok</v>
      </c>
    </row>
    <row r="40" spans="1:12" x14ac:dyDescent="0.3">
      <c r="A40" s="17" t="s">
        <v>1090</v>
      </c>
      <c r="B40" s="327" t="s">
        <v>1299</v>
      </c>
      <c r="C40" s="327" t="s">
        <v>1299</v>
      </c>
      <c r="D40" s="327" t="s">
        <v>1343</v>
      </c>
      <c r="E40" s="429" t="s">
        <v>3788</v>
      </c>
      <c r="F40" s="328">
        <v>45667</v>
      </c>
      <c r="G40" s="327">
        <v>1</v>
      </c>
      <c r="H40" s="177">
        <v>232</v>
      </c>
      <c r="I40" s="177">
        <f t="shared" si="4"/>
        <v>232</v>
      </c>
      <c r="J40" s="218"/>
    </row>
    <row r="41" spans="1:12" x14ac:dyDescent="0.3">
      <c r="A41" s="428" t="s">
        <v>1090</v>
      </c>
      <c r="B41" s="327" t="s">
        <v>1546</v>
      </c>
      <c r="C41" s="327" t="s">
        <v>633</v>
      </c>
      <c r="D41" s="327" t="s">
        <v>3696</v>
      </c>
      <c r="E41" s="271" t="s">
        <v>3702</v>
      </c>
      <c r="F41" s="266">
        <v>45670</v>
      </c>
      <c r="G41" s="267">
        <v>1</v>
      </c>
      <c r="H41" s="83">
        <v>115.97</v>
      </c>
      <c r="I41" s="177">
        <f t="shared" si="4"/>
        <v>115.97</v>
      </c>
      <c r="J41" s="218" t="str">
        <f t="shared" ref="J41:J72" si="5">VLOOKUP(C41,K:M,3,0)</f>
        <v>ok</v>
      </c>
    </row>
    <row r="42" spans="1:12" ht="18.600000000000001" customHeight="1" x14ac:dyDescent="0.3">
      <c r="A42" s="428" t="s">
        <v>1090</v>
      </c>
      <c r="B42" s="327" t="s">
        <v>1709</v>
      </c>
      <c r="C42" s="327" t="s">
        <v>654</v>
      </c>
      <c r="D42" s="327" t="s">
        <v>3693</v>
      </c>
      <c r="E42" s="271" t="s">
        <v>3694</v>
      </c>
      <c r="F42" s="266">
        <v>45670</v>
      </c>
      <c r="G42" s="267">
        <v>3</v>
      </c>
      <c r="H42" s="83">
        <v>878.71</v>
      </c>
      <c r="I42" s="177">
        <f t="shared" si="4"/>
        <v>2636.13</v>
      </c>
      <c r="J42" s="218" t="str">
        <f t="shared" si="5"/>
        <v>ok</v>
      </c>
    </row>
    <row r="43" spans="1:12" s="317" customFormat="1" ht="19.2" customHeight="1" x14ac:dyDescent="0.3">
      <c r="A43" s="17" t="s">
        <v>1090</v>
      </c>
      <c r="B43" s="267" t="s">
        <v>1720</v>
      </c>
      <c r="C43" s="267" t="s">
        <v>3807</v>
      </c>
      <c r="D43" s="267" t="s">
        <v>3810</v>
      </c>
      <c r="E43" s="271" t="s">
        <v>3686</v>
      </c>
      <c r="F43" s="266">
        <v>45670</v>
      </c>
      <c r="G43" s="267">
        <v>1</v>
      </c>
      <c r="H43" s="83">
        <v>2738.9</v>
      </c>
      <c r="I43" s="177">
        <f t="shared" si="4"/>
        <v>2738.9</v>
      </c>
      <c r="J43" s="218" t="str">
        <f t="shared" si="5"/>
        <v>ok</v>
      </c>
      <c r="K43"/>
      <c r="L43"/>
    </row>
    <row r="44" spans="1:12" ht="19.2" customHeight="1" x14ac:dyDescent="0.3">
      <c r="A44" s="17" t="s">
        <v>1090</v>
      </c>
      <c r="B44" s="267" t="s">
        <v>658</v>
      </c>
      <c r="C44" s="267" t="s">
        <v>654</v>
      </c>
      <c r="D44" s="267" t="s">
        <v>654</v>
      </c>
      <c r="E44" s="271" t="s">
        <v>3687</v>
      </c>
      <c r="F44" s="266">
        <v>45670</v>
      </c>
      <c r="G44" s="267">
        <v>1</v>
      </c>
      <c r="H44" s="83">
        <v>6800</v>
      </c>
      <c r="I44" s="177">
        <f t="shared" si="4"/>
        <v>6800</v>
      </c>
      <c r="J44" s="218" t="str">
        <f t="shared" si="5"/>
        <v>ok</v>
      </c>
    </row>
    <row r="45" spans="1:12" ht="19.2" customHeight="1" x14ac:dyDescent="0.3">
      <c r="A45" s="17" t="s">
        <v>1090</v>
      </c>
      <c r="B45" s="267" t="s">
        <v>1543</v>
      </c>
      <c r="C45" s="267" t="s">
        <v>1541</v>
      </c>
      <c r="D45" s="267" t="s">
        <v>1341</v>
      </c>
      <c r="E45" s="271" t="s">
        <v>3688</v>
      </c>
      <c r="F45" s="266">
        <v>45670</v>
      </c>
      <c r="G45" s="267">
        <v>1</v>
      </c>
      <c r="H45" s="83">
        <v>5000</v>
      </c>
      <c r="I45" s="177">
        <f t="shared" si="4"/>
        <v>5000</v>
      </c>
      <c r="J45" s="218" t="str">
        <f t="shared" si="5"/>
        <v>ok</v>
      </c>
    </row>
    <row r="46" spans="1:12" ht="19.2" customHeight="1" x14ac:dyDescent="0.3">
      <c r="A46" s="428" t="s">
        <v>1092</v>
      </c>
      <c r="B46" s="327" t="s">
        <v>898</v>
      </c>
      <c r="C46" s="327" t="s">
        <v>898</v>
      </c>
      <c r="D46" s="327" t="s">
        <v>3683</v>
      </c>
      <c r="E46" s="271" t="s">
        <v>3689</v>
      </c>
      <c r="F46" s="266">
        <v>45670</v>
      </c>
      <c r="G46" s="267">
        <v>1</v>
      </c>
      <c r="H46" s="83">
        <v>3000</v>
      </c>
      <c r="I46" s="177">
        <f t="shared" si="4"/>
        <v>3000</v>
      </c>
      <c r="J46" s="218" t="e">
        <f t="shared" si="5"/>
        <v>#N/A</v>
      </c>
    </row>
    <row r="47" spans="1:12" ht="19.2" customHeight="1" x14ac:dyDescent="0.3">
      <c r="A47" s="428" t="s">
        <v>1091</v>
      </c>
      <c r="B47" s="327" t="s">
        <v>918</v>
      </c>
      <c r="C47" s="327" t="s">
        <v>918</v>
      </c>
      <c r="D47" s="327" t="s">
        <v>3682</v>
      </c>
      <c r="E47" s="271" t="s">
        <v>3690</v>
      </c>
      <c r="F47" s="266">
        <v>45670</v>
      </c>
      <c r="G47" s="267">
        <v>1</v>
      </c>
      <c r="H47" s="83">
        <v>172.8</v>
      </c>
      <c r="I47" s="177">
        <f t="shared" si="4"/>
        <v>172.8</v>
      </c>
      <c r="J47" s="218" t="str">
        <f t="shared" si="5"/>
        <v>ok</v>
      </c>
    </row>
    <row r="48" spans="1:12" ht="19.2" customHeight="1" x14ac:dyDescent="0.3">
      <c r="A48" s="428" t="s">
        <v>1091</v>
      </c>
      <c r="B48" s="327" t="s">
        <v>918</v>
      </c>
      <c r="C48" s="327" t="s">
        <v>918</v>
      </c>
      <c r="D48" s="327" t="s">
        <v>3681</v>
      </c>
      <c r="E48" s="271" t="s">
        <v>3691</v>
      </c>
      <c r="F48" s="266">
        <v>45670</v>
      </c>
      <c r="G48" s="267">
        <v>1</v>
      </c>
      <c r="H48" s="83">
        <v>1120</v>
      </c>
      <c r="I48" s="177">
        <f t="shared" si="4"/>
        <v>1120</v>
      </c>
      <c r="J48" s="218" t="str">
        <f t="shared" si="5"/>
        <v>ok</v>
      </c>
    </row>
    <row r="49" spans="1:10" ht="19.2" customHeight="1" x14ac:dyDescent="0.3">
      <c r="A49" s="428" t="s">
        <v>1091</v>
      </c>
      <c r="B49" s="327" t="s">
        <v>918</v>
      </c>
      <c r="C49" s="327" t="s">
        <v>918</v>
      </c>
      <c r="D49" s="327" t="s">
        <v>3680</v>
      </c>
      <c r="E49" s="271" t="s">
        <v>3692</v>
      </c>
      <c r="F49" s="266">
        <v>45670</v>
      </c>
      <c r="G49" s="267">
        <v>1</v>
      </c>
      <c r="H49" s="83">
        <v>119.4</v>
      </c>
      <c r="I49" s="177">
        <f t="shared" si="4"/>
        <v>119.4</v>
      </c>
      <c r="J49" s="218" t="str">
        <f t="shared" si="5"/>
        <v>ok</v>
      </c>
    </row>
    <row r="50" spans="1:10" ht="19.2" customHeight="1" x14ac:dyDescent="0.3">
      <c r="A50" s="428" t="s">
        <v>1090</v>
      </c>
      <c r="B50" s="327" t="s">
        <v>648</v>
      </c>
      <c r="C50" s="327" t="s">
        <v>654</v>
      </c>
      <c r="D50" s="327" t="s">
        <v>3695</v>
      </c>
      <c r="E50" s="271">
        <v>4089072790</v>
      </c>
      <c r="F50" s="266">
        <v>45670</v>
      </c>
      <c r="G50" s="267">
        <v>1</v>
      </c>
      <c r="H50" s="83">
        <v>4299</v>
      </c>
      <c r="I50" s="177">
        <f t="shared" si="4"/>
        <v>4299</v>
      </c>
      <c r="J50" s="218" t="str">
        <f t="shared" si="5"/>
        <v>ok</v>
      </c>
    </row>
    <row r="51" spans="1:10" ht="19.2" customHeight="1" x14ac:dyDescent="0.3">
      <c r="A51" s="17" t="s">
        <v>1090</v>
      </c>
      <c r="B51" s="327" t="s">
        <v>1299</v>
      </c>
      <c r="C51" s="327" t="s">
        <v>1299</v>
      </c>
      <c r="D51" s="327" t="s">
        <v>1343</v>
      </c>
      <c r="E51" s="429">
        <v>4084073903</v>
      </c>
      <c r="F51" s="266">
        <v>45670</v>
      </c>
      <c r="G51" s="327">
        <v>1</v>
      </c>
      <c r="H51" s="177">
        <v>8000</v>
      </c>
      <c r="I51" s="177">
        <f t="shared" si="4"/>
        <v>8000</v>
      </c>
      <c r="J51" s="218" t="str">
        <f t="shared" si="5"/>
        <v>ok</v>
      </c>
    </row>
    <row r="52" spans="1:10" ht="19.2" customHeight="1" x14ac:dyDescent="0.3">
      <c r="A52" s="17" t="s">
        <v>1090</v>
      </c>
      <c r="B52" s="327" t="s">
        <v>1299</v>
      </c>
      <c r="C52" s="327" t="s">
        <v>1299</v>
      </c>
      <c r="D52" s="327" t="s">
        <v>1343</v>
      </c>
      <c r="E52" s="429">
        <v>4084073903</v>
      </c>
      <c r="F52" s="266">
        <v>45670</v>
      </c>
      <c r="G52" s="327">
        <v>1</v>
      </c>
      <c r="H52" s="83">
        <v>1000</v>
      </c>
      <c r="I52" s="177">
        <f t="shared" si="4"/>
        <v>1000</v>
      </c>
      <c r="J52" s="218" t="str">
        <f t="shared" si="5"/>
        <v>ok</v>
      </c>
    </row>
    <row r="53" spans="1:10" ht="19.2" customHeight="1" x14ac:dyDescent="0.3">
      <c r="A53" s="17" t="s">
        <v>1090</v>
      </c>
      <c r="B53" s="327" t="s">
        <v>3740</v>
      </c>
      <c r="C53" s="327" t="s">
        <v>3740</v>
      </c>
      <c r="D53" s="327" t="s">
        <v>3740</v>
      </c>
      <c r="E53" s="429"/>
      <c r="F53" s="266">
        <v>45670</v>
      </c>
      <c r="G53" s="327">
        <v>1</v>
      </c>
      <c r="H53" s="83">
        <v>99315</v>
      </c>
      <c r="I53" s="177">
        <f t="shared" si="4"/>
        <v>99315</v>
      </c>
      <c r="J53" s="218" t="e">
        <f t="shared" si="5"/>
        <v>#N/A</v>
      </c>
    </row>
    <row r="54" spans="1:10" ht="19.2" customHeight="1" x14ac:dyDescent="0.3">
      <c r="A54" s="428" t="s">
        <v>1090</v>
      </c>
      <c r="B54" s="267" t="s">
        <v>3715</v>
      </c>
      <c r="C54" s="267" t="s">
        <v>1541</v>
      </c>
      <c r="D54" s="267" t="s">
        <v>3642</v>
      </c>
      <c r="E54" s="429" t="s">
        <v>3701</v>
      </c>
      <c r="F54" s="266">
        <v>45671</v>
      </c>
      <c r="G54" s="267">
        <v>2</v>
      </c>
      <c r="H54" s="83">
        <v>5000</v>
      </c>
      <c r="I54" s="177">
        <f t="shared" si="4"/>
        <v>10000</v>
      </c>
      <c r="J54" s="218" t="str">
        <f t="shared" si="5"/>
        <v>ok</v>
      </c>
    </row>
    <row r="55" spans="1:10" ht="19.2" customHeight="1" x14ac:dyDescent="0.3">
      <c r="A55" s="17" t="s">
        <v>1090</v>
      </c>
      <c r="B55" s="267" t="s">
        <v>3327</v>
      </c>
      <c r="C55" s="327" t="s">
        <v>633</v>
      </c>
      <c r="D55" s="267" t="s">
        <v>3698</v>
      </c>
      <c r="E55" s="271" t="s">
        <v>3700</v>
      </c>
      <c r="F55" s="266">
        <v>45672</v>
      </c>
      <c r="G55" s="267">
        <v>1</v>
      </c>
      <c r="H55" s="177">
        <v>495</v>
      </c>
      <c r="I55" s="177">
        <f t="shared" si="4"/>
        <v>495</v>
      </c>
      <c r="J55" s="218" t="str">
        <f t="shared" si="5"/>
        <v>ok</v>
      </c>
    </row>
    <row r="56" spans="1:10" ht="19.2" customHeight="1" x14ac:dyDescent="0.3">
      <c r="A56" s="17" t="s">
        <v>1091</v>
      </c>
      <c r="B56" s="327" t="s">
        <v>1037</v>
      </c>
      <c r="C56" s="327" t="s">
        <v>1037</v>
      </c>
      <c r="D56" s="386" t="s">
        <v>3704</v>
      </c>
      <c r="E56" s="271" t="s">
        <v>3723</v>
      </c>
      <c r="F56" s="266">
        <v>45673</v>
      </c>
      <c r="G56" s="327">
        <v>1</v>
      </c>
      <c r="H56" s="83">
        <v>2340</v>
      </c>
      <c r="I56" s="177">
        <f t="shared" si="4"/>
        <v>2340</v>
      </c>
      <c r="J56" s="218" t="str">
        <f t="shared" si="5"/>
        <v>ok</v>
      </c>
    </row>
    <row r="57" spans="1:10" ht="18.600000000000001" customHeight="1" x14ac:dyDescent="0.3">
      <c r="A57" s="17" t="s">
        <v>1091</v>
      </c>
      <c r="B57" s="327" t="s">
        <v>1037</v>
      </c>
      <c r="C57" s="327" t="s">
        <v>1037</v>
      </c>
      <c r="D57" s="267" t="s">
        <v>3703</v>
      </c>
      <c r="E57" s="271" t="s">
        <v>3724</v>
      </c>
      <c r="F57" s="266">
        <v>45673</v>
      </c>
      <c r="G57" s="327">
        <v>1</v>
      </c>
      <c r="H57" s="83">
        <v>4125</v>
      </c>
      <c r="I57" s="177">
        <f t="shared" si="4"/>
        <v>4125</v>
      </c>
      <c r="J57" s="218" t="str">
        <f t="shared" si="5"/>
        <v>ok</v>
      </c>
    </row>
    <row r="58" spans="1:10" ht="18.600000000000001" customHeight="1" x14ac:dyDescent="0.3">
      <c r="A58" s="428" t="s">
        <v>1090</v>
      </c>
      <c r="B58" s="267" t="s">
        <v>1378</v>
      </c>
      <c r="C58" s="267" t="s">
        <v>1541</v>
      </c>
      <c r="D58" s="267" t="s">
        <v>3642</v>
      </c>
      <c r="E58" s="271" t="s">
        <v>3721</v>
      </c>
      <c r="F58" s="266">
        <v>45673</v>
      </c>
      <c r="G58" s="267">
        <v>1</v>
      </c>
      <c r="H58" s="177">
        <v>500</v>
      </c>
      <c r="I58" s="177">
        <f t="shared" si="4"/>
        <v>500</v>
      </c>
      <c r="J58" s="218" t="str">
        <f t="shared" si="5"/>
        <v>ok</v>
      </c>
    </row>
    <row r="59" spans="1:10" ht="18.600000000000001" customHeight="1" x14ac:dyDescent="0.3">
      <c r="A59" s="428" t="s">
        <v>1090</v>
      </c>
      <c r="B59" s="267" t="s">
        <v>3715</v>
      </c>
      <c r="C59" s="267" t="s">
        <v>1541</v>
      </c>
      <c r="D59" s="267" t="s">
        <v>3642</v>
      </c>
      <c r="E59" s="429" t="s">
        <v>3725</v>
      </c>
      <c r="F59" s="266">
        <v>45673</v>
      </c>
      <c r="G59" s="267">
        <v>1</v>
      </c>
      <c r="H59" s="83">
        <v>5000</v>
      </c>
      <c r="I59" s="177">
        <f t="shared" si="4"/>
        <v>5000</v>
      </c>
      <c r="J59" s="218" t="str">
        <f t="shared" si="5"/>
        <v>ok</v>
      </c>
    </row>
    <row r="60" spans="1:10" ht="18.600000000000001" customHeight="1" x14ac:dyDescent="0.3">
      <c r="A60" s="428" t="s">
        <v>1090</v>
      </c>
      <c r="B60" s="267" t="s">
        <v>3715</v>
      </c>
      <c r="C60" s="267" t="s">
        <v>1541</v>
      </c>
      <c r="D60" s="267" t="s">
        <v>3697</v>
      </c>
      <c r="E60" s="271" t="s">
        <v>3699</v>
      </c>
      <c r="F60" s="266">
        <v>45673</v>
      </c>
      <c r="G60" s="267">
        <v>1000</v>
      </c>
      <c r="H60" s="177">
        <v>20</v>
      </c>
      <c r="I60" s="177">
        <f t="shared" si="4"/>
        <v>20000</v>
      </c>
      <c r="J60" s="218" t="str">
        <f t="shared" si="5"/>
        <v>ok</v>
      </c>
    </row>
    <row r="61" spans="1:10" ht="28.8" x14ac:dyDescent="0.3">
      <c r="A61" s="17" t="s">
        <v>1091</v>
      </c>
      <c r="B61" s="327" t="s">
        <v>1037</v>
      </c>
      <c r="C61" s="327" t="s">
        <v>1037</v>
      </c>
      <c r="D61" s="386" t="s">
        <v>3864</v>
      </c>
      <c r="E61" s="271" t="s">
        <v>3722</v>
      </c>
      <c r="F61" s="266">
        <v>45673</v>
      </c>
      <c r="G61" s="327">
        <v>1</v>
      </c>
      <c r="H61" s="177">
        <v>2650</v>
      </c>
      <c r="I61" s="177">
        <f t="shared" si="4"/>
        <v>2650</v>
      </c>
      <c r="J61" s="218" t="str">
        <f t="shared" si="5"/>
        <v>ok</v>
      </c>
    </row>
    <row r="62" spans="1:10" x14ac:dyDescent="0.3">
      <c r="A62" s="17" t="s">
        <v>1090</v>
      </c>
      <c r="B62" s="327" t="s">
        <v>1299</v>
      </c>
      <c r="C62" s="327" t="s">
        <v>1299</v>
      </c>
      <c r="D62" s="327" t="s">
        <v>1343</v>
      </c>
      <c r="E62" s="429">
        <v>4097296806</v>
      </c>
      <c r="F62" s="266">
        <v>45673</v>
      </c>
      <c r="G62" s="327">
        <v>1</v>
      </c>
      <c r="H62" s="83">
        <v>2000</v>
      </c>
      <c r="I62" s="177">
        <f t="shared" si="4"/>
        <v>2000</v>
      </c>
      <c r="J62" s="218" t="str">
        <f t="shared" si="5"/>
        <v>ok</v>
      </c>
    </row>
    <row r="63" spans="1:10" x14ac:dyDescent="0.3">
      <c r="A63" s="17" t="s">
        <v>1090</v>
      </c>
      <c r="B63" s="327" t="s">
        <v>1299</v>
      </c>
      <c r="C63" s="327" t="s">
        <v>1299</v>
      </c>
      <c r="D63" s="327" t="s">
        <v>1343</v>
      </c>
      <c r="E63" s="429">
        <v>4097296190</v>
      </c>
      <c r="F63" s="266">
        <v>45673</v>
      </c>
      <c r="G63" s="327">
        <v>1</v>
      </c>
      <c r="H63" s="177">
        <v>8000</v>
      </c>
      <c r="I63" s="177">
        <f t="shared" ref="I63:I94" si="6">H63*G63</f>
        <v>8000</v>
      </c>
      <c r="J63" s="218" t="str">
        <f t="shared" si="5"/>
        <v>ok</v>
      </c>
    </row>
    <row r="64" spans="1:10" ht="18.600000000000001" customHeight="1" x14ac:dyDescent="0.3">
      <c r="A64" s="428" t="s">
        <v>1302</v>
      </c>
      <c r="B64" s="327" t="s">
        <v>1280</v>
      </c>
      <c r="C64" s="327" t="s">
        <v>1280</v>
      </c>
      <c r="D64" s="327" t="s">
        <v>3639</v>
      </c>
      <c r="E64" s="271" t="s">
        <v>3732</v>
      </c>
      <c r="F64" s="266">
        <v>45674</v>
      </c>
      <c r="G64" s="267">
        <v>1</v>
      </c>
      <c r="H64" s="83">
        <v>25000</v>
      </c>
      <c r="I64" s="177">
        <f t="shared" si="6"/>
        <v>25000</v>
      </c>
      <c r="J64" s="218" t="str">
        <f t="shared" si="5"/>
        <v>ok</v>
      </c>
    </row>
    <row r="65" spans="1:12" ht="18.600000000000001" customHeight="1" x14ac:dyDescent="0.3">
      <c r="A65" s="428" t="s">
        <v>1090</v>
      </c>
      <c r="B65" s="267" t="s">
        <v>1378</v>
      </c>
      <c r="C65" s="267" t="s">
        <v>1541</v>
      </c>
      <c r="D65" s="267" t="s">
        <v>3642</v>
      </c>
      <c r="E65" s="271" t="s">
        <v>3731</v>
      </c>
      <c r="F65" s="266">
        <v>45674</v>
      </c>
      <c r="G65" s="267">
        <v>1</v>
      </c>
      <c r="H65" s="83">
        <v>250</v>
      </c>
      <c r="I65" s="177">
        <f t="shared" si="6"/>
        <v>250</v>
      </c>
      <c r="J65" s="218" t="str">
        <f t="shared" si="5"/>
        <v>ok</v>
      </c>
      <c r="K65" s="317"/>
      <c r="L65" s="317"/>
    </row>
    <row r="66" spans="1:12" ht="18.600000000000001" customHeight="1" x14ac:dyDescent="0.3">
      <c r="A66" s="428" t="s">
        <v>1090</v>
      </c>
      <c r="B66" s="267" t="s">
        <v>3715</v>
      </c>
      <c r="C66" s="267" t="s">
        <v>1541</v>
      </c>
      <c r="D66" s="267" t="s">
        <v>3642</v>
      </c>
      <c r="E66" s="271" t="s">
        <v>3727</v>
      </c>
      <c r="F66" s="266">
        <v>45674</v>
      </c>
      <c r="G66" s="267">
        <v>1</v>
      </c>
      <c r="H66" s="83">
        <v>5000</v>
      </c>
      <c r="I66" s="177">
        <f t="shared" si="6"/>
        <v>5000</v>
      </c>
      <c r="J66" s="218" t="str">
        <f t="shared" si="5"/>
        <v>ok</v>
      </c>
      <c r="K66" s="317"/>
      <c r="L66" s="317"/>
    </row>
    <row r="67" spans="1:12" ht="18.600000000000001" customHeight="1" x14ac:dyDescent="0.3">
      <c r="A67" s="428" t="s">
        <v>1091</v>
      </c>
      <c r="B67" s="327" t="s">
        <v>456</v>
      </c>
      <c r="C67" s="327" t="s">
        <v>456</v>
      </c>
      <c r="D67" s="327" t="s">
        <v>3189</v>
      </c>
      <c r="E67" s="271" t="s">
        <v>3730</v>
      </c>
      <c r="F67" s="266">
        <v>45674</v>
      </c>
      <c r="G67" s="267">
        <v>1</v>
      </c>
      <c r="H67" s="83">
        <v>1250</v>
      </c>
      <c r="I67" s="177">
        <f t="shared" si="6"/>
        <v>1250</v>
      </c>
      <c r="J67" s="218" t="str">
        <f t="shared" si="5"/>
        <v>ok</v>
      </c>
      <c r="K67" s="317"/>
      <c r="L67" s="317"/>
    </row>
    <row r="68" spans="1:12" ht="18.600000000000001" customHeight="1" x14ac:dyDescent="0.3">
      <c r="A68" s="428" t="s">
        <v>1091</v>
      </c>
      <c r="B68" s="327" t="s">
        <v>918</v>
      </c>
      <c r="C68" s="327" t="s">
        <v>918</v>
      </c>
      <c r="D68" s="327" t="s">
        <v>3709</v>
      </c>
      <c r="E68" s="271" t="s">
        <v>3728</v>
      </c>
      <c r="F68" s="266">
        <v>45674</v>
      </c>
      <c r="G68" s="267">
        <v>1</v>
      </c>
      <c r="H68" s="83">
        <v>115.2</v>
      </c>
      <c r="I68" s="177">
        <f t="shared" si="6"/>
        <v>115.2</v>
      </c>
      <c r="J68" s="218" t="str">
        <f t="shared" si="5"/>
        <v>ok</v>
      </c>
      <c r="K68" s="317"/>
      <c r="L68" s="317"/>
    </row>
    <row r="69" spans="1:12" ht="18.600000000000001" customHeight="1" x14ac:dyDescent="0.3">
      <c r="A69" s="428" t="s">
        <v>1091</v>
      </c>
      <c r="B69" s="327" t="s">
        <v>918</v>
      </c>
      <c r="C69" s="327" t="s">
        <v>918</v>
      </c>
      <c r="D69" s="327" t="s">
        <v>3708</v>
      </c>
      <c r="E69" s="271" t="s">
        <v>3735</v>
      </c>
      <c r="F69" s="266">
        <v>45674</v>
      </c>
      <c r="G69" s="267">
        <v>1</v>
      </c>
      <c r="H69" s="83">
        <v>1250</v>
      </c>
      <c r="I69" s="177">
        <f t="shared" si="6"/>
        <v>1250</v>
      </c>
      <c r="J69" s="218" t="str">
        <f t="shared" si="5"/>
        <v>ok</v>
      </c>
      <c r="K69" s="317"/>
      <c r="L69" s="317"/>
    </row>
    <row r="70" spans="1:12" s="317" customFormat="1" ht="18.600000000000001" customHeight="1" x14ac:dyDescent="0.3">
      <c r="A70" s="428" t="s">
        <v>1091</v>
      </c>
      <c r="B70" s="327" t="s">
        <v>918</v>
      </c>
      <c r="C70" s="327" t="s">
        <v>918</v>
      </c>
      <c r="D70" s="327" t="s">
        <v>3710</v>
      </c>
      <c r="E70" s="271" t="s">
        <v>3729</v>
      </c>
      <c r="F70" s="266">
        <v>45674</v>
      </c>
      <c r="G70" s="267">
        <v>1</v>
      </c>
      <c r="H70" s="83">
        <v>56.6</v>
      </c>
      <c r="I70" s="177">
        <f t="shared" si="6"/>
        <v>56.6</v>
      </c>
      <c r="J70" s="218" t="str">
        <f t="shared" si="5"/>
        <v>ok</v>
      </c>
    </row>
    <row r="71" spans="1:12" s="317" customFormat="1" ht="18.600000000000001" customHeight="1" x14ac:dyDescent="0.3">
      <c r="A71" s="17" t="s">
        <v>1090</v>
      </c>
      <c r="B71" s="267" t="s">
        <v>3327</v>
      </c>
      <c r="C71" s="327" t="s">
        <v>633</v>
      </c>
      <c r="D71" s="267" t="s">
        <v>3705</v>
      </c>
      <c r="E71" s="271" t="s">
        <v>3726</v>
      </c>
      <c r="F71" s="266">
        <v>45674</v>
      </c>
      <c r="G71" s="267">
        <v>1</v>
      </c>
      <c r="H71" s="83">
        <v>173.36</v>
      </c>
      <c r="I71" s="177">
        <f t="shared" si="6"/>
        <v>173.36</v>
      </c>
      <c r="J71" s="218" t="str">
        <f t="shared" si="5"/>
        <v>ok</v>
      </c>
    </row>
    <row r="72" spans="1:12" s="317" customFormat="1" ht="18.600000000000001" customHeight="1" x14ac:dyDescent="0.3">
      <c r="A72" s="17" t="s">
        <v>1091</v>
      </c>
      <c r="B72" s="327" t="s">
        <v>1037</v>
      </c>
      <c r="C72" s="327" t="s">
        <v>1037</v>
      </c>
      <c r="D72" s="267" t="s">
        <v>3706</v>
      </c>
      <c r="E72" s="271" t="s">
        <v>3733</v>
      </c>
      <c r="F72" s="266">
        <v>45674</v>
      </c>
      <c r="G72" s="267">
        <v>1</v>
      </c>
      <c r="H72" s="83">
        <v>215</v>
      </c>
      <c r="I72" s="177">
        <f t="shared" si="6"/>
        <v>215</v>
      </c>
      <c r="J72" s="218" t="str">
        <f t="shared" si="5"/>
        <v>ok</v>
      </c>
    </row>
    <row r="73" spans="1:12" s="317" customFormat="1" ht="18.600000000000001" customHeight="1" x14ac:dyDescent="0.3">
      <c r="A73" s="17" t="s">
        <v>1091</v>
      </c>
      <c r="B73" s="327" t="s">
        <v>1037</v>
      </c>
      <c r="C73" s="327" t="s">
        <v>1037</v>
      </c>
      <c r="D73" s="327" t="s">
        <v>3707</v>
      </c>
      <c r="E73" s="439" t="s">
        <v>3734</v>
      </c>
      <c r="F73" s="266">
        <v>45674</v>
      </c>
      <c r="G73" s="267">
        <v>1</v>
      </c>
      <c r="H73" s="83">
        <v>119.4</v>
      </c>
      <c r="I73" s="177">
        <f t="shared" si="6"/>
        <v>119.4</v>
      </c>
      <c r="J73" s="218" t="str">
        <f t="shared" ref="J73:J104" si="7">VLOOKUP(C73,K:M,3,0)</f>
        <v>ok</v>
      </c>
    </row>
    <row r="74" spans="1:12" s="317" customFormat="1" ht="18.600000000000001" customHeight="1" x14ac:dyDescent="0.3">
      <c r="A74" s="17" t="s">
        <v>1090</v>
      </c>
      <c r="B74" s="267" t="s">
        <v>3711</v>
      </c>
      <c r="C74" s="267" t="s">
        <v>989</v>
      </c>
      <c r="D74" s="327" t="s">
        <v>3712</v>
      </c>
      <c r="E74" s="271" t="s">
        <v>3736</v>
      </c>
      <c r="F74" s="266">
        <v>45677</v>
      </c>
      <c r="G74" s="267">
        <v>1</v>
      </c>
      <c r="H74" s="83">
        <v>9108</v>
      </c>
      <c r="I74" s="177">
        <f t="shared" si="6"/>
        <v>9108</v>
      </c>
      <c r="J74" s="218" t="str">
        <f t="shared" si="7"/>
        <v>ok</v>
      </c>
    </row>
    <row r="75" spans="1:12" s="317" customFormat="1" ht="18.600000000000001" customHeight="1" x14ac:dyDescent="0.3">
      <c r="A75" s="428" t="s">
        <v>1091</v>
      </c>
      <c r="B75" s="327" t="s">
        <v>918</v>
      </c>
      <c r="C75" s="327" t="s">
        <v>918</v>
      </c>
      <c r="D75" s="327" t="s">
        <v>3713</v>
      </c>
      <c r="E75" s="271" t="s">
        <v>3737</v>
      </c>
      <c r="F75" s="266">
        <v>45677</v>
      </c>
      <c r="G75" s="267">
        <v>1</v>
      </c>
      <c r="H75" s="83">
        <v>134.4</v>
      </c>
      <c r="I75" s="177">
        <f t="shared" si="6"/>
        <v>134.4</v>
      </c>
      <c r="J75" s="218" t="str">
        <f t="shared" si="7"/>
        <v>ok</v>
      </c>
    </row>
    <row r="76" spans="1:12" s="317" customFormat="1" ht="18.600000000000001" customHeight="1" x14ac:dyDescent="0.3">
      <c r="A76" s="428" t="s">
        <v>1091</v>
      </c>
      <c r="B76" s="327" t="s">
        <v>918</v>
      </c>
      <c r="C76" s="327" t="s">
        <v>918</v>
      </c>
      <c r="D76" s="267" t="s">
        <v>3714</v>
      </c>
      <c r="E76" s="271" t="s">
        <v>3738</v>
      </c>
      <c r="F76" s="266">
        <v>45677</v>
      </c>
      <c r="G76" s="267">
        <v>1</v>
      </c>
      <c r="H76" s="83">
        <v>1040</v>
      </c>
      <c r="I76" s="177">
        <f t="shared" si="6"/>
        <v>1040</v>
      </c>
      <c r="J76" s="218" t="str">
        <f t="shared" si="7"/>
        <v>ok</v>
      </c>
    </row>
    <row r="77" spans="1:12" s="317" customFormat="1" ht="18.600000000000001" customHeight="1" x14ac:dyDescent="0.3">
      <c r="A77" s="17" t="s">
        <v>1090</v>
      </c>
      <c r="B77" s="327" t="s">
        <v>1299</v>
      </c>
      <c r="C77" s="327" t="s">
        <v>1299</v>
      </c>
      <c r="D77" s="327" t="s">
        <v>1343</v>
      </c>
      <c r="E77" s="429">
        <v>4105621327</v>
      </c>
      <c r="F77" s="266">
        <v>45677</v>
      </c>
      <c r="G77" s="327">
        <v>1</v>
      </c>
      <c r="H77" s="177">
        <v>8000</v>
      </c>
      <c r="I77" s="177">
        <f t="shared" si="6"/>
        <v>8000</v>
      </c>
      <c r="J77" s="218" t="str">
        <f t="shared" si="7"/>
        <v>ok</v>
      </c>
    </row>
    <row r="78" spans="1:12" s="317" customFormat="1" ht="18.600000000000001" customHeight="1" x14ac:dyDescent="0.3">
      <c r="A78" s="17" t="s">
        <v>1090</v>
      </c>
      <c r="B78" s="327" t="s">
        <v>1299</v>
      </c>
      <c r="C78" s="327" t="s">
        <v>1299</v>
      </c>
      <c r="D78" s="327" t="s">
        <v>1343</v>
      </c>
      <c r="E78" s="429">
        <v>4105620190</v>
      </c>
      <c r="F78" s="266">
        <v>45677</v>
      </c>
      <c r="G78" s="327">
        <v>1</v>
      </c>
      <c r="H78" s="177">
        <v>3500</v>
      </c>
      <c r="I78" s="177">
        <f t="shared" si="6"/>
        <v>3500</v>
      </c>
      <c r="J78" s="218" t="str">
        <f t="shared" si="7"/>
        <v>ok</v>
      </c>
    </row>
    <row r="79" spans="1:12" s="317" customFormat="1" ht="18.600000000000001" customHeight="1" x14ac:dyDescent="0.3">
      <c r="A79" s="17" t="s">
        <v>1090</v>
      </c>
      <c r="B79" s="327" t="s">
        <v>1299</v>
      </c>
      <c r="C79" s="327" t="s">
        <v>1299</v>
      </c>
      <c r="D79" s="327" t="s">
        <v>1343</v>
      </c>
      <c r="E79" s="429">
        <v>4105558685</v>
      </c>
      <c r="F79" s="266">
        <v>45677</v>
      </c>
      <c r="G79" s="327">
        <v>1</v>
      </c>
      <c r="H79" s="177">
        <v>1000</v>
      </c>
      <c r="I79" s="177">
        <f t="shared" si="6"/>
        <v>1000</v>
      </c>
      <c r="J79" s="218" t="str">
        <f t="shared" si="7"/>
        <v>ok</v>
      </c>
    </row>
    <row r="80" spans="1:12" s="317" customFormat="1" ht="18.600000000000001" customHeight="1" x14ac:dyDescent="0.3">
      <c r="A80" s="428" t="s">
        <v>1090</v>
      </c>
      <c r="B80" s="267" t="s">
        <v>3715</v>
      </c>
      <c r="C80" s="267" t="s">
        <v>1541</v>
      </c>
      <c r="D80" s="267" t="s">
        <v>3642</v>
      </c>
      <c r="E80" s="429" t="s">
        <v>3739</v>
      </c>
      <c r="F80" s="266">
        <v>45677</v>
      </c>
      <c r="G80" s="327">
        <v>1</v>
      </c>
      <c r="H80" s="177">
        <v>5000</v>
      </c>
      <c r="I80" s="177">
        <f t="shared" si="6"/>
        <v>5000</v>
      </c>
      <c r="J80" s="218" t="str">
        <f t="shared" si="7"/>
        <v>ok</v>
      </c>
    </row>
    <row r="81" spans="1:10" s="317" customFormat="1" ht="18.600000000000001" customHeight="1" x14ac:dyDescent="0.3">
      <c r="A81" s="428" t="s">
        <v>1090</v>
      </c>
      <c r="B81" s="267" t="s">
        <v>3740</v>
      </c>
      <c r="C81" s="267" t="s">
        <v>3740</v>
      </c>
      <c r="D81" s="267" t="s">
        <v>3789</v>
      </c>
      <c r="E81" s="429" t="s">
        <v>3741</v>
      </c>
      <c r="F81" s="266">
        <v>45677</v>
      </c>
      <c r="G81" s="327">
        <v>1</v>
      </c>
      <c r="H81" s="177">
        <v>16602.09</v>
      </c>
      <c r="I81" s="177">
        <f t="shared" si="6"/>
        <v>16602.09</v>
      </c>
      <c r="J81" s="218" t="e">
        <f t="shared" si="7"/>
        <v>#N/A</v>
      </c>
    </row>
    <row r="82" spans="1:10" s="317" customFormat="1" ht="18.600000000000001" customHeight="1" x14ac:dyDescent="0.3">
      <c r="A82" s="17" t="s">
        <v>1091</v>
      </c>
      <c r="B82" s="327" t="s">
        <v>1037</v>
      </c>
      <c r="C82" s="327" t="s">
        <v>1037</v>
      </c>
      <c r="D82" s="327" t="s">
        <v>1841</v>
      </c>
      <c r="E82" s="429" t="s">
        <v>3742</v>
      </c>
      <c r="F82" s="266">
        <v>45678</v>
      </c>
      <c r="G82" s="327">
        <v>1</v>
      </c>
      <c r="H82" s="177">
        <v>2277</v>
      </c>
      <c r="I82" s="177">
        <f t="shared" si="6"/>
        <v>2277</v>
      </c>
      <c r="J82" s="218" t="str">
        <f t="shared" si="7"/>
        <v>ok</v>
      </c>
    </row>
    <row r="83" spans="1:10" s="317" customFormat="1" ht="18.600000000000001" customHeight="1" x14ac:dyDescent="0.3">
      <c r="A83" s="428" t="s">
        <v>1302</v>
      </c>
      <c r="B83" s="327" t="s">
        <v>1280</v>
      </c>
      <c r="C83" s="327" t="s">
        <v>1280</v>
      </c>
      <c r="D83" s="327" t="s">
        <v>3639</v>
      </c>
      <c r="E83" s="271" t="s">
        <v>3743</v>
      </c>
      <c r="F83" s="266">
        <v>45678</v>
      </c>
      <c r="G83" s="327">
        <v>1</v>
      </c>
      <c r="H83" s="83">
        <v>20000</v>
      </c>
      <c r="I83" s="177">
        <f t="shared" si="6"/>
        <v>20000</v>
      </c>
      <c r="J83" s="218" t="str">
        <f t="shared" si="7"/>
        <v>ok</v>
      </c>
    </row>
    <row r="84" spans="1:10" s="317" customFormat="1" ht="18.600000000000001" customHeight="1" x14ac:dyDescent="0.3">
      <c r="A84" s="428" t="s">
        <v>1090</v>
      </c>
      <c r="B84" s="327" t="s">
        <v>3716</v>
      </c>
      <c r="C84" s="327" t="s">
        <v>990</v>
      </c>
      <c r="D84" s="327" t="s">
        <v>3717</v>
      </c>
      <c r="E84" s="271" t="s">
        <v>3744</v>
      </c>
      <c r="F84" s="266">
        <v>45680</v>
      </c>
      <c r="G84" s="267">
        <v>1</v>
      </c>
      <c r="H84" s="83">
        <v>20</v>
      </c>
      <c r="I84" s="177">
        <f t="shared" si="6"/>
        <v>20</v>
      </c>
      <c r="J84" s="218" t="str">
        <f t="shared" si="7"/>
        <v>ok</v>
      </c>
    </row>
    <row r="85" spans="1:10" s="317" customFormat="1" ht="18.600000000000001" customHeight="1" x14ac:dyDescent="0.3">
      <c r="A85" s="428" t="s">
        <v>1091</v>
      </c>
      <c r="B85" s="327" t="s">
        <v>3036</v>
      </c>
      <c r="C85" s="327" t="s">
        <v>918</v>
      </c>
      <c r="D85" s="267" t="s">
        <v>3718</v>
      </c>
      <c r="E85" s="271" t="s">
        <v>3745</v>
      </c>
      <c r="F85" s="266">
        <v>45680</v>
      </c>
      <c r="G85" s="267">
        <v>1</v>
      </c>
      <c r="H85" s="83">
        <v>115.2</v>
      </c>
      <c r="I85" s="177">
        <f t="shared" si="6"/>
        <v>115.2</v>
      </c>
      <c r="J85" s="218" t="str">
        <f t="shared" si="7"/>
        <v>ok</v>
      </c>
    </row>
    <row r="86" spans="1:10" s="317" customFormat="1" ht="18.600000000000001" customHeight="1" x14ac:dyDescent="0.3">
      <c r="A86" s="428" t="s">
        <v>1090</v>
      </c>
      <c r="B86" s="267" t="s">
        <v>3715</v>
      </c>
      <c r="C86" s="267" t="s">
        <v>1541</v>
      </c>
      <c r="D86" s="267" t="s">
        <v>3642</v>
      </c>
      <c r="E86" s="271" t="s">
        <v>3746</v>
      </c>
      <c r="F86" s="266">
        <v>45680</v>
      </c>
      <c r="G86" s="267">
        <v>1</v>
      </c>
      <c r="H86" s="83">
        <v>10000</v>
      </c>
      <c r="I86" s="177">
        <f t="shared" si="6"/>
        <v>10000</v>
      </c>
      <c r="J86" s="218" t="str">
        <f t="shared" si="7"/>
        <v>ok</v>
      </c>
    </row>
    <row r="87" spans="1:10" s="317" customFormat="1" ht="18.600000000000001" customHeight="1" x14ac:dyDescent="0.3">
      <c r="A87" s="428" t="s">
        <v>1302</v>
      </c>
      <c r="B87" s="327" t="s">
        <v>1280</v>
      </c>
      <c r="C87" s="327" t="s">
        <v>1280</v>
      </c>
      <c r="D87" s="327" t="s">
        <v>3639</v>
      </c>
      <c r="E87" s="271" t="s">
        <v>3747</v>
      </c>
      <c r="F87" s="266">
        <v>45680</v>
      </c>
      <c r="G87" s="267">
        <v>1</v>
      </c>
      <c r="H87" s="83">
        <v>25000</v>
      </c>
      <c r="I87" s="177">
        <f t="shared" si="6"/>
        <v>25000</v>
      </c>
      <c r="J87" s="218" t="str">
        <f t="shared" si="7"/>
        <v>ok</v>
      </c>
    </row>
    <row r="88" spans="1:10" s="317" customFormat="1" ht="28.8" x14ac:dyDescent="0.3">
      <c r="A88" s="17" t="s">
        <v>1091</v>
      </c>
      <c r="B88" s="327" t="s">
        <v>1037</v>
      </c>
      <c r="C88" s="327" t="s">
        <v>1037</v>
      </c>
      <c r="D88" s="386" t="s">
        <v>3719</v>
      </c>
      <c r="E88" s="271" t="s">
        <v>3748</v>
      </c>
      <c r="F88" s="266">
        <v>45681</v>
      </c>
      <c r="G88" s="267">
        <v>1</v>
      </c>
      <c r="H88" s="83">
        <v>2340</v>
      </c>
      <c r="I88" s="177">
        <f t="shared" si="6"/>
        <v>2340</v>
      </c>
      <c r="J88" s="218" t="str">
        <f t="shared" si="7"/>
        <v>ok</v>
      </c>
    </row>
    <row r="89" spans="1:10" s="317" customFormat="1" ht="18.600000000000001" customHeight="1" x14ac:dyDescent="0.3">
      <c r="A89" s="428" t="s">
        <v>1091</v>
      </c>
      <c r="B89" s="327" t="s">
        <v>3036</v>
      </c>
      <c r="C89" s="327" t="s">
        <v>918</v>
      </c>
      <c r="D89" s="327" t="s">
        <v>3720</v>
      </c>
      <c r="E89" s="271" t="s">
        <v>3749</v>
      </c>
      <c r="F89" s="266">
        <v>45681</v>
      </c>
      <c r="G89" s="267">
        <v>1</v>
      </c>
      <c r="H89" s="83">
        <v>970</v>
      </c>
      <c r="I89" s="177">
        <f t="shared" si="6"/>
        <v>970</v>
      </c>
      <c r="J89" s="218" t="str">
        <f t="shared" si="7"/>
        <v>ok</v>
      </c>
    </row>
    <row r="90" spans="1:10" s="317" customFormat="1" ht="18.600000000000001" customHeight="1" x14ac:dyDescent="0.3">
      <c r="A90" s="17" t="s">
        <v>1090</v>
      </c>
      <c r="B90" s="327" t="s">
        <v>1299</v>
      </c>
      <c r="C90" s="327" t="s">
        <v>1299</v>
      </c>
      <c r="D90" s="327" t="s">
        <v>1343</v>
      </c>
      <c r="E90" s="271" t="s">
        <v>3750</v>
      </c>
      <c r="F90" s="266">
        <v>45681</v>
      </c>
      <c r="G90" s="267">
        <v>1</v>
      </c>
      <c r="H90" s="83">
        <v>8000</v>
      </c>
      <c r="I90" s="177">
        <f t="shared" si="6"/>
        <v>8000</v>
      </c>
      <c r="J90" s="218" t="str">
        <f t="shared" si="7"/>
        <v>ok</v>
      </c>
    </row>
    <row r="91" spans="1:10" s="317" customFormat="1" x14ac:dyDescent="0.3">
      <c r="A91" s="17" t="s">
        <v>1090</v>
      </c>
      <c r="B91" s="327" t="s">
        <v>1299</v>
      </c>
      <c r="C91" s="327" t="s">
        <v>1299</v>
      </c>
      <c r="D91" s="327" t="s">
        <v>1343</v>
      </c>
      <c r="E91" s="271" t="s">
        <v>3751</v>
      </c>
      <c r="F91" s="266">
        <v>45681</v>
      </c>
      <c r="G91" s="267">
        <v>1</v>
      </c>
      <c r="H91" s="83">
        <v>3500</v>
      </c>
      <c r="I91" s="177">
        <f t="shared" si="6"/>
        <v>3500</v>
      </c>
      <c r="J91" s="218" t="str">
        <f t="shared" si="7"/>
        <v>ok</v>
      </c>
    </row>
    <row r="92" spans="1:10" s="317" customFormat="1" ht="18.600000000000001" customHeight="1" x14ac:dyDescent="0.3">
      <c r="A92" s="17" t="s">
        <v>1090</v>
      </c>
      <c r="B92" s="327" t="s">
        <v>1299</v>
      </c>
      <c r="C92" s="327" t="s">
        <v>1299</v>
      </c>
      <c r="D92" s="327" t="s">
        <v>2492</v>
      </c>
      <c r="E92" s="271" t="s">
        <v>3752</v>
      </c>
      <c r="F92" s="266">
        <v>45681</v>
      </c>
      <c r="G92" s="267">
        <v>1</v>
      </c>
      <c r="H92" s="83">
        <v>3500</v>
      </c>
      <c r="I92" s="177">
        <f t="shared" si="6"/>
        <v>3500</v>
      </c>
      <c r="J92" s="218" t="str">
        <f t="shared" si="7"/>
        <v>ok</v>
      </c>
    </row>
    <row r="93" spans="1:10" s="317" customFormat="1" ht="18.600000000000001" customHeight="1" x14ac:dyDescent="0.3">
      <c r="A93" s="428" t="s">
        <v>1090</v>
      </c>
      <c r="B93" s="267" t="s">
        <v>3715</v>
      </c>
      <c r="C93" s="267" t="s">
        <v>1541</v>
      </c>
      <c r="D93" s="267" t="s">
        <v>3642</v>
      </c>
      <c r="E93" s="271" t="s">
        <v>3754</v>
      </c>
      <c r="F93" s="266">
        <v>45681</v>
      </c>
      <c r="G93" s="267">
        <v>1</v>
      </c>
      <c r="H93" s="83">
        <v>15000</v>
      </c>
      <c r="I93" s="177">
        <f t="shared" si="6"/>
        <v>15000</v>
      </c>
      <c r="J93" s="218" t="str">
        <f t="shared" si="7"/>
        <v>ok</v>
      </c>
    </row>
    <row r="94" spans="1:10" s="317" customFormat="1" ht="18.600000000000001" customHeight="1" x14ac:dyDescent="0.3">
      <c r="A94" s="17" t="s">
        <v>1090</v>
      </c>
      <c r="B94" s="267" t="s">
        <v>3226</v>
      </c>
      <c r="C94" s="267" t="s">
        <v>985</v>
      </c>
      <c r="D94" s="267" t="s">
        <v>3226</v>
      </c>
      <c r="E94" s="271" t="s">
        <v>3753</v>
      </c>
      <c r="F94" s="266">
        <v>45681</v>
      </c>
      <c r="G94" s="267">
        <v>1</v>
      </c>
      <c r="H94" s="83">
        <v>50000</v>
      </c>
      <c r="I94" s="177">
        <f t="shared" si="6"/>
        <v>50000</v>
      </c>
      <c r="J94" s="218" t="str">
        <f t="shared" si="7"/>
        <v>ok</v>
      </c>
    </row>
    <row r="95" spans="1:10" s="317" customFormat="1" ht="18.600000000000001" customHeight="1" x14ac:dyDescent="0.3">
      <c r="A95" s="428" t="s">
        <v>1090</v>
      </c>
      <c r="B95" s="267" t="s">
        <v>3715</v>
      </c>
      <c r="C95" s="267" t="s">
        <v>1541</v>
      </c>
      <c r="D95" s="267" t="s">
        <v>3642</v>
      </c>
      <c r="E95" s="271" t="s">
        <v>3787</v>
      </c>
      <c r="F95" s="266">
        <v>45684</v>
      </c>
      <c r="G95" s="267">
        <v>1</v>
      </c>
      <c r="H95" s="83">
        <v>20000</v>
      </c>
      <c r="I95" s="177">
        <f t="shared" ref="I95:I117" si="8">H95*G95</f>
        <v>20000</v>
      </c>
      <c r="J95" s="218" t="str">
        <f t="shared" si="7"/>
        <v>ok</v>
      </c>
    </row>
    <row r="96" spans="1:10" s="317" customFormat="1" ht="18.600000000000001" customHeight="1" x14ac:dyDescent="0.3">
      <c r="A96" s="428" t="s">
        <v>1091</v>
      </c>
      <c r="B96" s="327" t="s">
        <v>3036</v>
      </c>
      <c r="C96" s="327" t="s">
        <v>918</v>
      </c>
      <c r="D96" s="267" t="s">
        <v>3755</v>
      </c>
      <c r="E96" s="271" t="s">
        <v>3762</v>
      </c>
      <c r="F96" s="266">
        <v>45684</v>
      </c>
      <c r="G96" s="267">
        <v>1</v>
      </c>
      <c r="H96" s="83">
        <v>740</v>
      </c>
      <c r="I96" s="177">
        <f t="shared" si="8"/>
        <v>740</v>
      </c>
      <c r="J96" s="218" t="str">
        <f t="shared" si="7"/>
        <v>ok</v>
      </c>
    </row>
    <row r="97" spans="1:12" s="317" customFormat="1" ht="18.600000000000001" customHeight="1" x14ac:dyDescent="0.3">
      <c r="A97" s="428" t="s">
        <v>1091</v>
      </c>
      <c r="B97" s="327" t="s">
        <v>3036</v>
      </c>
      <c r="C97" s="327" t="s">
        <v>918</v>
      </c>
      <c r="D97" s="267" t="s">
        <v>3756</v>
      </c>
      <c r="E97" s="271" t="s">
        <v>3761</v>
      </c>
      <c r="F97" s="266">
        <v>45684</v>
      </c>
      <c r="G97" s="267">
        <v>1</v>
      </c>
      <c r="H97" s="83">
        <v>96</v>
      </c>
      <c r="I97" s="177">
        <f t="shared" si="8"/>
        <v>96</v>
      </c>
      <c r="J97" s="218" t="str">
        <f t="shared" si="7"/>
        <v>ok</v>
      </c>
    </row>
    <row r="98" spans="1:12" s="317" customFormat="1" ht="18.600000000000001" customHeight="1" x14ac:dyDescent="0.3">
      <c r="A98" s="428" t="s">
        <v>1091</v>
      </c>
      <c r="B98" s="327" t="s">
        <v>3036</v>
      </c>
      <c r="C98" s="327" t="s">
        <v>918</v>
      </c>
      <c r="D98" s="327" t="s">
        <v>3757</v>
      </c>
      <c r="E98" s="271" t="s">
        <v>3760</v>
      </c>
      <c r="F98" s="266">
        <v>45684</v>
      </c>
      <c r="G98" s="267">
        <v>1</v>
      </c>
      <c r="H98" s="83">
        <v>153.6</v>
      </c>
      <c r="I98" s="177">
        <f t="shared" si="8"/>
        <v>153.6</v>
      </c>
      <c r="J98" s="218" t="str">
        <f t="shared" si="7"/>
        <v>ok</v>
      </c>
    </row>
    <row r="99" spans="1:12" s="317" customFormat="1" ht="18.600000000000001" customHeight="1" x14ac:dyDescent="0.3">
      <c r="A99" s="428" t="s">
        <v>1091</v>
      </c>
      <c r="B99" s="327" t="s">
        <v>3036</v>
      </c>
      <c r="C99" s="327" t="s">
        <v>918</v>
      </c>
      <c r="D99" s="327" t="s">
        <v>3758</v>
      </c>
      <c r="E99" s="271" t="s">
        <v>3759</v>
      </c>
      <c r="F99" s="266">
        <v>45684</v>
      </c>
      <c r="G99" s="267">
        <v>1</v>
      </c>
      <c r="H99" s="83">
        <v>1080</v>
      </c>
      <c r="I99" s="177">
        <f t="shared" si="8"/>
        <v>1080</v>
      </c>
      <c r="J99" s="218" t="str">
        <f t="shared" si="7"/>
        <v>ok</v>
      </c>
    </row>
    <row r="100" spans="1:12" s="317" customFormat="1" ht="18.600000000000001" customHeight="1" x14ac:dyDescent="0.3">
      <c r="A100" s="428" t="s">
        <v>1090</v>
      </c>
      <c r="B100" s="267" t="s">
        <v>3715</v>
      </c>
      <c r="C100" s="267" t="s">
        <v>1541</v>
      </c>
      <c r="D100" s="267" t="s">
        <v>3697</v>
      </c>
      <c r="E100" s="271" t="s">
        <v>3699</v>
      </c>
      <c r="F100" s="266">
        <v>45684</v>
      </c>
      <c r="G100" s="267">
        <v>1000</v>
      </c>
      <c r="H100" s="177">
        <v>20</v>
      </c>
      <c r="I100" s="177">
        <f t="shared" si="8"/>
        <v>20000</v>
      </c>
      <c r="J100" s="218" t="str">
        <f t="shared" si="7"/>
        <v>ok</v>
      </c>
    </row>
    <row r="101" spans="1:12" s="317" customFormat="1" ht="18.600000000000001" customHeight="1" x14ac:dyDescent="0.3">
      <c r="A101" s="428" t="s">
        <v>1302</v>
      </c>
      <c r="B101" s="327" t="s">
        <v>1280</v>
      </c>
      <c r="C101" s="327" t="s">
        <v>1280</v>
      </c>
      <c r="D101" s="327" t="s">
        <v>3639</v>
      </c>
      <c r="E101" s="271" t="s">
        <v>3778</v>
      </c>
      <c r="F101" s="266">
        <v>45684</v>
      </c>
      <c r="G101" s="267">
        <v>1</v>
      </c>
      <c r="H101" s="83">
        <v>30000</v>
      </c>
      <c r="I101" s="177">
        <f t="shared" si="8"/>
        <v>30000</v>
      </c>
      <c r="J101" s="218" t="str">
        <f t="shared" si="7"/>
        <v>ok</v>
      </c>
    </row>
    <row r="102" spans="1:12" x14ac:dyDescent="0.3">
      <c r="A102" s="428" t="s">
        <v>1090</v>
      </c>
      <c r="B102" s="267" t="s">
        <v>3715</v>
      </c>
      <c r="C102" s="267" t="s">
        <v>1541</v>
      </c>
      <c r="D102" s="267" t="s">
        <v>3642</v>
      </c>
      <c r="E102" s="271" t="s">
        <v>3779</v>
      </c>
      <c r="F102" s="266">
        <v>45684</v>
      </c>
      <c r="G102" s="267">
        <v>1</v>
      </c>
      <c r="H102" s="83">
        <v>10000</v>
      </c>
      <c r="I102" s="177">
        <f t="shared" si="8"/>
        <v>10000</v>
      </c>
      <c r="J102" s="218" t="str">
        <f t="shared" si="7"/>
        <v>ok</v>
      </c>
    </row>
    <row r="103" spans="1:12" s="317" customFormat="1" ht="18.600000000000001" customHeight="1" x14ac:dyDescent="0.3">
      <c r="A103" s="428" t="s">
        <v>1091</v>
      </c>
      <c r="B103" s="327" t="s">
        <v>456</v>
      </c>
      <c r="C103" s="327" t="s">
        <v>456</v>
      </c>
      <c r="D103" s="327" t="s">
        <v>3189</v>
      </c>
      <c r="E103" s="271" t="s">
        <v>3773</v>
      </c>
      <c r="F103" s="266">
        <v>45685</v>
      </c>
      <c r="G103" s="267">
        <v>1</v>
      </c>
      <c r="H103" s="83">
        <v>1250</v>
      </c>
      <c r="I103" s="177">
        <f t="shared" si="8"/>
        <v>1250</v>
      </c>
      <c r="J103" s="218" t="str">
        <f t="shared" si="7"/>
        <v>ok</v>
      </c>
    </row>
    <row r="104" spans="1:12" s="317" customFormat="1" ht="18.600000000000001" customHeight="1" x14ac:dyDescent="0.3">
      <c r="A104" s="17" t="s">
        <v>1090</v>
      </c>
      <c r="B104" s="327" t="s">
        <v>1299</v>
      </c>
      <c r="C104" s="327" t="s">
        <v>1299</v>
      </c>
      <c r="D104" s="327" t="s">
        <v>2492</v>
      </c>
      <c r="E104" s="271" t="s">
        <v>3775</v>
      </c>
      <c r="F104" s="266">
        <v>45685</v>
      </c>
      <c r="G104" s="267">
        <v>1</v>
      </c>
      <c r="H104" s="83">
        <v>5000</v>
      </c>
      <c r="I104" s="177">
        <f t="shared" si="8"/>
        <v>5000</v>
      </c>
      <c r="J104" s="218" t="str">
        <f t="shared" si="7"/>
        <v>ok</v>
      </c>
      <c r="K104" s="5"/>
      <c r="L104"/>
    </row>
    <row r="105" spans="1:12" s="317" customFormat="1" ht="18.600000000000001" customHeight="1" x14ac:dyDescent="0.3">
      <c r="A105" s="428" t="s">
        <v>1090</v>
      </c>
      <c r="B105" s="267" t="s">
        <v>1378</v>
      </c>
      <c r="C105" s="267" t="s">
        <v>1541</v>
      </c>
      <c r="D105" s="267" t="s">
        <v>3642</v>
      </c>
      <c r="E105" s="271" t="s">
        <v>3774</v>
      </c>
      <c r="F105" s="266">
        <v>45685</v>
      </c>
      <c r="G105" s="267">
        <v>1</v>
      </c>
      <c r="H105" s="83">
        <v>250</v>
      </c>
      <c r="I105" s="177">
        <f t="shared" si="8"/>
        <v>250</v>
      </c>
      <c r="J105" s="218" t="str">
        <f t="shared" ref="J105:J109" si="9">VLOOKUP(C105,K:M,3,0)</f>
        <v>ok</v>
      </c>
      <c r="K105" s="2"/>
      <c r="L105"/>
    </row>
    <row r="106" spans="1:12" s="317" customFormat="1" ht="28.8" x14ac:dyDescent="0.3">
      <c r="A106" s="327" t="s">
        <v>3763</v>
      </c>
      <c r="B106" s="327" t="s">
        <v>3036</v>
      </c>
      <c r="C106" s="327" t="s">
        <v>918</v>
      </c>
      <c r="D106" s="386" t="s">
        <v>3764</v>
      </c>
      <c r="E106" s="271" t="s">
        <v>3776</v>
      </c>
      <c r="F106" s="266">
        <v>45685</v>
      </c>
      <c r="G106" s="267">
        <v>1</v>
      </c>
      <c r="H106" s="83">
        <v>550</v>
      </c>
      <c r="I106" s="177">
        <f t="shared" si="8"/>
        <v>550</v>
      </c>
      <c r="J106" s="218" t="str">
        <f t="shared" si="9"/>
        <v>ok</v>
      </c>
      <c r="K106" s="2"/>
      <c r="L106"/>
    </row>
    <row r="107" spans="1:12" s="317" customFormat="1" ht="18.600000000000001" customHeight="1" x14ac:dyDescent="0.3">
      <c r="A107" s="428" t="s">
        <v>3763</v>
      </c>
      <c r="B107" s="327" t="s">
        <v>3036</v>
      </c>
      <c r="C107" s="327" t="s">
        <v>918</v>
      </c>
      <c r="D107" s="327" t="s">
        <v>3765</v>
      </c>
      <c r="E107" s="271" t="s">
        <v>3777</v>
      </c>
      <c r="F107" s="266">
        <v>45685</v>
      </c>
      <c r="G107" s="267">
        <v>1</v>
      </c>
      <c r="H107" s="83">
        <v>356</v>
      </c>
      <c r="I107" s="177">
        <f t="shared" si="8"/>
        <v>356</v>
      </c>
      <c r="J107" s="218" t="str">
        <f t="shared" si="9"/>
        <v>ok</v>
      </c>
      <c r="K107"/>
      <c r="L107"/>
    </row>
    <row r="108" spans="1:12" x14ac:dyDescent="0.3">
      <c r="A108" s="17" t="s">
        <v>1090</v>
      </c>
      <c r="B108" s="327" t="s">
        <v>1299</v>
      </c>
      <c r="C108" s="327" t="s">
        <v>1299</v>
      </c>
      <c r="D108" s="327" t="s">
        <v>1343</v>
      </c>
      <c r="E108" s="429" t="s">
        <v>3771</v>
      </c>
      <c r="F108" s="266">
        <v>45686</v>
      </c>
      <c r="G108" s="267">
        <v>1</v>
      </c>
      <c r="H108" s="83">
        <v>1000</v>
      </c>
      <c r="I108" s="177">
        <f t="shared" si="8"/>
        <v>1000</v>
      </c>
      <c r="J108" s="218" t="str">
        <f t="shared" si="9"/>
        <v>ok</v>
      </c>
      <c r="K108" s="2"/>
    </row>
    <row r="109" spans="1:12" x14ac:dyDescent="0.3">
      <c r="A109" s="428" t="s">
        <v>1090</v>
      </c>
      <c r="B109" s="327" t="s">
        <v>436</v>
      </c>
      <c r="C109" s="327" t="s">
        <v>436</v>
      </c>
      <c r="D109" s="327" t="s">
        <v>3766</v>
      </c>
      <c r="E109" s="271" t="s">
        <v>3772</v>
      </c>
      <c r="F109" s="266">
        <v>45686</v>
      </c>
      <c r="G109" s="267">
        <v>1</v>
      </c>
      <c r="H109" s="83">
        <v>126.69</v>
      </c>
      <c r="I109" s="177">
        <f t="shared" si="8"/>
        <v>126.69</v>
      </c>
      <c r="J109" s="218" t="str">
        <f t="shared" si="9"/>
        <v>ok</v>
      </c>
      <c r="K109" s="69"/>
      <c r="L109" s="69"/>
    </row>
    <row r="110" spans="1:12" x14ac:dyDescent="0.3">
      <c r="A110" s="327" t="s">
        <v>1091</v>
      </c>
      <c r="B110" s="327" t="s">
        <v>3036</v>
      </c>
      <c r="C110" s="327" t="s">
        <v>918</v>
      </c>
      <c r="D110" s="327" t="s">
        <v>3767</v>
      </c>
      <c r="E110" s="271" t="s">
        <v>3770</v>
      </c>
      <c r="F110" s="266">
        <v>45686</v>
      </c>
      <c r="G110" s="267">
        <v>1</v>
      </c>
      <c r="H110" s="83">
        <v>115.2</v>
      </c>
      <c r="I110" s="177">
        <f t="shared" si="8"/>
        <v>115.2</v>
      </c>
      <c r="J110" s="218" t="str">
        <f t="shared" ref="J110:J117" si="10">VLOOKUP(C109,K:M,3,0)</f>
        <v>ok</v>
      </c>
      <c r="K110" s="69"/>
      <c r="L110" s="69"/>
    </row>
    <row r="111" spans="1:12" x14ac:dyDescent="0.3">
      <c r="A111" s="17" t="s">
        <v>1090</v>
      </c>
      <c r="B111" s="267" t="s">
        <v>1280</v>
      </c>
      <c r="C111" s="267" t="s">
        <v>1280</v>
      </c>
      <c r="D111" s="267" t="s">
        <v>1934</v>
      </c>
      <c r="E111" s="429" t="s">
        <v>3769</v>
      </c>
      <c r="F111" s="266">
        <v>45687</v>
      </c>
      <c r="G111" s="267">
        <v>1</v>
      </c>
      <c r="H111" s="83">
        <v>25000</v>
      </c>
      <c r="I111" s="177">
        <f t="shared" si="8"/>
        <v>25000</v>
      </c>
      <c r="J111" s="218" t="str">
        <f t="shared" si="10"/>
        <v>ok</v>
      </c>
    </row>
    <row r="112" spans="1:12" x14ac:dyDescent="0.3">
      <c r="A112" s="428" t="s">
        <v>1090</v>
      </c>
      <c r="B112" s="267" t="s">
        <v>3715</v>
      </c>
      <c r="C112" s="267" t="s">
        <v>1541</v>
      </c>
      <c r="D112" s="267" t="s">
        <v>3642</v>
      </c>
      <c r="E112" s="271" t="s">
        <v>3768</v>
      </c>
      <c r="F112" s="266">
        <v>45687</v>
      </c>
      <c r="G112" s="267">
        <v>1</v>
      </c>
      <c r="H112" s="83">
        <v>10000</v>
      </c>
      <c r="I112" s="177">
        <f t="shared" si="8"/>
        <v>10000</v>
      </c>
      <c r="J112" s="218" t="str">
        <f t="shared" si="10"/>
        <v>ok</v>
      </c>
    </row>
    <row r="113" spans="1:12" s="69" customFormat="1" x14ac:dyDescent="0.3">
      <c r="A113" s="327" t="s">
        <v>1091</v>
      </c>
      <c r="B113" s="327" t="s">
        <v>3036</v>
      </c>
      <c r="C113" s="327" t="s">
        <v>918</v>
      </c>
      <c r="D113" s="327" t="s">
        <v>3780</v>
      </c>
      <c r="E113" s="271" t="s">
        <v>3781</v>
      </c>
      <c r="F113" s="266">
        <v>45687</v>
      </c>
      <c r="G113" s="267">
        <v>1</v>
      </c>
      <c r="H113" s="83">
        <v>890.8</v>
      </c>
      <c r="I113" s="177">
        <f t="shared" si="8"/>
        <v>890.8</v>
      </c>
      <c r="J113" s="218" t="str">
        <f t="shared" si="10"/>
        <v>ok</v>
      </c>
      <c r="K113"/>
      <c r="L113"/>
    </row>
    <row r="114" spans="1:12" s="69" customFormat="1" x14ac:dyDescent="0.3">
      <c r="A114" s="327" t="s">
        <v>1091</v>
      </c>
      <c r="B114" s="327" t="s">
        <v>3036</v>
      </c>
      <c r="C114" s="327" t="s">
        <v>918</v>
      </c>
      <c r="D114" s="327" t="s">
        <v>3780</v>
      </c>
      <c r="E114" s="271" t="s">
        <v>3783</v>
      </c>
      <c r="F114" s="266">
        <v>45687</v>
      </c>
      <c r="G114" s="267">
        <v>1</v>
      </c>
      <c r="H114" s="83">
        <v>30</v>
      </c>
      <c r="I114" s="177">
        <f t="shared" si="8"/>
        <v>30</v>
      </c>
      <c r="J114" s="218" t="str">
        <f t="shared" si="10"/>
        <v>ok</v>
      </c>
      <c r="K114"/>
      <c r="L114"/>
    </row>
    <row r="115" spans="1:12" x14ac:dyDescent="0.3">
      <c r="A115" s="428" t="s">
        <v>1090</v>
      </c>
      <c r="B115" s="267" t="s">
        <v>691</v>
      </c>
      <c r="C115" s="327" t="s">
        <v>989</v>
      </c>
      <c r="D115" s="267" t="s">
        <v>3600</v>
      </c>
      <c r="E115" s="271" t="s">
        <v>3782</v>
      </c>
      <c r="F115" s="266">
        <v>45688</v>
      </c>
      <c r="G115" s="267">
        <v>1</v>
      </c>
      <c r="H115" s="83">
        <v>98640.67</v>
      </c>
      <c r="I115" s="177">
        <f t="shared" si="8"/>
        <v>98640.67</v>
      </c>
      <c r="J115" s="218" t="str">
        <f t="shared" si="10"/>
        <v>ok</v>
      </c>
    </row>
    <row r="116" spans="1:12" x14ac:dyDescent="0.3">
      <c r="A116" s="17" t="s">
        <v>1090</v>
      </c>
      <c r="B116" s="267" t="s">
        <v>680</v>
      </c>
      <c r="C116" s="267" t="s">
        <v>989</v>
      </c>
      <c r="D116" s="267" t="s">
        <v>3790</v>
      </c>
      <c r="E116" s="271" t="s">
        <v>3785</v>
      </c>
      <c r="F116" s="266">
        <v>45688</v>
      </c>
      <c r="G116" s="267">
        <v>1</v>
      </c>
      <c r="H116" s="83">
        <v>3036</v>
      </c>
      <c r="I116" s="177">
        <f t="shared" si="8"/>
        <v>3036</v>
      </c>
      <c r="J116" s="218" t="str">
        <f t="shared" si="10"/>
        <v>ok</v>
      </c>
    </row>
    <row r="117" spans="1:12" x14ac:dyDescent="0.3">
      <c r="A117" s="428" t="s">
        <v>1090</v>
      </c>
      <c r="B117" s="267" t="s">
        <v>691</v>
      </c>
      <c r="C117" s="327" t="s">
        <v>989</v>
      </c>
      <c r="D117" s="327" t="s">
        <v>3784</v>
      </c>
      <c r="E117" s="271" t="s">
        <v>3786</v>
      </c>
      <c r="F117" s="266">
        <v>45688</v>
      </c>
      <c r="G117" s="267">
        <v>1</v>
      </c>
      <c r="H117" s="83">
        <v>1500</v>
      </c>
      <c r="I117" s="177">
        <f t="shared" si="8"/>
        <v>1500</v>
      </c>
      <c r="J117" s="218" t="str">
        <f t="shared" si="10"/>
        <v>ok</v>
      </c>
    </row>
    <row r="118" spans="1:12" x14ac:dyDescent="0.3">
      <c r="A118" s="428" t="s">
        <v>1090</v>
      </c>
      <c r="B118" s="327" t="s">
        <v>633</v>
      </c>
      <c r="C118" s="327" t="s">
        <v>654</v>
      </c>
      <c r="D118" s="267" t="s">
        <v>3791</v>
      </c>
      <c r="E118" s="271" t="s">
        <v>3793</v>
      </c>
      <c r="F118" s="266">
        <v>45688</v>
      </c>
      <c r="G118" s="267">
        <v>1</v>
      </c>
      <c r="H118" s="83">
        <v>51.59</v>
      </c>
      <c r="I118" s="177">
        <f t="shared" ref="I118:I120" si="11">H118*G118</f>
        <v>51.59</v>
      </c>
      <c r="J118" s="218" t="str">
        <f>VLOOKUP(C118,K:M,3,0)</f>
        <v>ok</v>
      </c>
    </row>
    <row r="119" spans="1:12" x14ac:dyDescent="0.3">
      <c r="A119" s="17" t="s">
        <v>1090</v>
      </c>
      <c r="B119" s="327" t="s">
        <v>1037</v>
      </c>
      <c r="C119" s="327" t="s">
        <v>1037</v>
      </c>
      <c r="D119" s="327" t="s">
        <v>3792</v>
      </c>
      <c r="E119" s="271" t="s">
        <v>3794</v>
      </c>
      <c r="F119" s="266">
        <v>45688</v>
      </c>
      <c r="G119" s="267">
        <v>1</v>
      </c>
      <c r="H119" s="83">
        <v>405</v>
      </c>
      <c r="I119" s="177">
        <f t="shared" si="11"/>
        <v>405</v>
      </c>
      <c r="J119" s="218" t="str">
        <f t="shared" ref="J119:J130" si="12">VLOOKUP(C118,K:M,3,0)</f>
        <v>ok</v>
      </c>
    </row>
    <row r="120" spans="1:12" x14ac:dyDescent="0.3">
      <c r="A120" s="17" t="s">
        <v>1092</v>
      </c>
      <c r="B120" s="267" t="s">
        <v>37</v>
      </c>
      <c r="C120" s="327" t="s">
        <v>37</v>
      </c>
      <c r="D120" s="327" t="s">
        <v>1567</v>
      </c>
      <c r="E120" s="316"/>
      <c r="F120" s="266">
        <v>45688</v>
      </c>
      <c r="G120" s="267">
        <v>1</v>
      </c>
      <c r="H120" s="83">
        <v>16.900000000000002</v>
      </c>
      <c r="I120" s="177">
        <f t="shared" si="11"/>
        <v>16.900000000000002</v>
      </c>
      <c r="J120" s="218" t="str">
        <f t="shared" si="12"/>
        <v>ok</v>
      </c>
    </row>
    <row r="121" spans="1:12" x14ac:dyDescent="0.3">
      <c r="A121" s="17" t="s">
        <v>1092</v>
      </c>
      <c r="B121" s="267" t="s">
        <v>3798</v>
      </c>
      <c r="C121" s="267" t="s">
        <v>3030</v>
      </c>
      <c r="D121" s="327" t="s">
        <v>1914</v>
      </c>
      <c r="E121" s="316"/>
      <c r="F121" s="266">
        <v>45688</v>
      </c>
      <c r="G121" s="267">
        <v>1</v>
      </c>
      <c r="H121" s="83">
        <v>610</v>
      </c>
      <c r="I121" s="177">
        <f t="shared" ref="I121:I157" si="13">H121*G121</f>
        <v>610</v>
      </c>
      <c r="J121" s="218" t="str">
        <f t="shared" si="12"/>
        <v>ok</v>
      </c>
    </row>
    <row r="122" spans="1:12" x14ac:dyDescent="0.3">
      <c r="A122" s="17" t="s">
        <v>1092</v>
      </c>
      <c r="B122" s="327" t="s">
        <v>654</v>
      </c>
      <c r="C122" s="267" t="s">
        <v>654</v>
      </c>
      <c r="D122" s="267" t="s">
        <v>1915</v>
      </c>
      <c r="E122" s="316"/>
      <c r="F122" s="266">
        <v>45688</v>
      </c>
      <c r="G122" s="267">
        <v>1</v>
      </c>
      <c r="H122" s="83">
        <v>1974.9</v>
      </c>
      <c r="I122" s="177">
        <f t="shared" si="13"/>
        <v>1974.9</v>
      </c>
      <c r="J122" s="218" t="str">
        <f t="shared" si="12"/>
        <v>ok</v>
      </c>
    </row>
    <row r="123" spans="1:12" x14ac:dyDescent="0.3">
      <c r="A123" s="17" t="s">
        <v>1092</v>
      </c>
      <c r="B123" s="267" t="s">
        <v>436</v>
      </c>
      <c r="C123" s="327" t="s">
        <v>436</v>
      </c>
      <c r="D123" s="327" t="s">
        <v>3636</v>
      </c>
      <c r="E123" s="316"/>
      <c r="F123" s="266">
        <v>45688</v>
      </c>
      <c r="G123" s="267">
        <v>1</v>
      </c>
      <c r="H123" s="83">
        <v>2456</v>
      </c>
      <c r="I123" s="177">
        <f t="shared" si="13"/>
        <v>2456</v>
      </c>
      <c r="J123" s="218" t="str">
        <f t="shared" si="12"/>
        <v>ok</v>
      </c>
    </row>
    <row r="124" spans="1:12" x14ac:dyDescent="0.3">
      <c r="A124" s="17" t="s">
        <v>1092</v>
      </c>
      <c r="B124" s="327" t="s">
        <v>654</v>
      </c>
      <c r="C124" s="267" t="s">
        <v>654</v>
      </c>
      <c r="D124" s="327" t="s">
        <v>3319</v>
      </c>
      <c r="E124" s="316"/>
      <c r="F124" s="266">
        <v>45688</v>
      </c>
      <c r="G124" s="267">
        <v>1</v>
      </c>
      <c r="H124" s="83">
        <v>250</v>
      </c>
      <c r="I124" s="177">
        <f t="shared" si="13"/>
        <v>250</v>
      </c>
      <c r="J124" s="218" t="str">
        <f t="shared" si="12"/>
        <v>ok</v>
      </c>
    </row>
    <row r="125" spans="1:12" x14ac:dyDescent="0.3">
      <c r="A125" s="17" t="s">
        <v>1092</v>
      </c>
      <c r="B125" s="327" t="s">
        <v>654</v>
      </c>
      <c r="C125" s="267" t="s">
        <v>654</v>
      </c>
      <c r="D125" s="327" t="s">
        <v>1917</v>
      </c>
      <c r="E125" s="316"/>
      <c r="F125" s="266">
        <v>45688</v>
      </c>
      <c r="G125" s="267">
        <v>1</v>
      </c>
      <c r="H125" s="83">
        <v>20</v>
      </c>
      <c r="I125" s="177">
        <f t="shared" si="13"/>
        <v>20</v>
      </c>
      <c r="J125" s="218" t="str">
        <f t="shared" si="12"/>
        <v>ok</v>
      </c>
    </row>
    <row r="126" spans="1:12" x14ac:dyDescent="0.3">
      <c r="A126" s="17" t="s">
        <v>1092</v>
      </c>
      <c r="B126" s="327" t="s">
        <v>654</v>
      </c>
      <c r="C126" s="267" t="s">
        <v>654</v>
      </c>
      <c r="D126" s="327" t="s">
        <v>3795</v>
      </c>
      <c r="E126" s="316"/>
      <c r="F126" s="266">
        <v>45688</v>
      </c>
      <c r="G126" s="267">
        <v>1</v>
      </c>
      <c r="H126" s="83">
        <v>390</v>
      </c>
      <c r="I126" s="177">
        <f t="shared" si="13"/>
        <v>390</v>
      </c>
      <c r="J126" s="218" t="str">
        <f t="shared" si="12"/>
        <v>ok</v>
      </c>
    </row>
    <row r="127" spans="1:12" x14ac:dyDescent="0.3">
      <c r="A127" s="17" t="s">
        <v>1092</v>
      </c>
      <c r="B127" s="327" t="s">
        <v>654</v>
      </c>
      <c r="C127" s="267" t="s">
        <v>654</v>
      </c>
      <c r="D127" s="327" t="s">
        <v>3638</v>
      </c>
      <c r="E127" s="316"/>
      <c r="F127" s="266">
        <v>45688</v>
      </c>
      <c r="G127" s="267">
        <v>1</v>
      </c>
      <c r="H127" s="83">
        <v>789</v>
      </c>
      <c r="I127" s="177">
        <f t="shared" si="13"/>
        <v>789</v>
      </c>
      <c r="J127" s="218" t="str">
        <f t="shared" si="12"/>
        <v>ok</v>
      </c>
    </row>
    <row r="128" spans="1:12" x14ac:dyDescent="0.3">
      <c r="A128" s="17" t="s">
        <v>1092</v>
      </c>
      <c r="B128" s="327" t="s">
        <v>654</v>
      </c>
      <c r="C128" s="267" t="s">
        <v>654</v>
      </c>
      <c r="D128" s="327" t="s">
        <v>3796</v>
      </c>
      <c r="E128" s="316"/>
      <c r="F128" s="266">
        <v>45688</v>
      </c>
      <c r="G128" s="267">
        <v>1</v>
      </c>
      <c r="H128" s="83">
        <v>200</v>
      </c>
      <c r="I128" s="177">
        <f t="shared" si="13"/>
        <v>200</v>
      </c>
      <c r="J128" s="218" t="str">
        <f t="shared" si="12"/>
        <v>ok</v>
      </c>
    </row>
    <row r="129" spans="1:10" x14ac:dyDescent="0.3">
      <c r="A129" s="17" t="s">
        <v>1092</v>
      </c>
      <c r="B129" s="267" t="s">
        <v>691</v>
      </c>
      <c r="C129" s="327" t="s">
        <v>989</v>
      </c>
      <c r="D129" s="327" t="s">
        <v>3797</v>
      </c>
      <c r="E129" s="316"/>
      <c r="F129" s="266">
        <v>45688</v>
      </c>
      <c r="G129" s="267">
        <v>1</v>
      </c>
      <c r="H129" s="83">
        <v>1040</v>
      </c>
      <c r="I129" s="177">
        <f t="shared" si="13"/>
        <v>1040</v>
      </c>
      <c r="J129" s="218" t="str">
        <f t="shared" si="12"/>
        <v>ok</v>
      </c>
    </row>
    <row r="130" spans="1:10" x14ac:dyDescent="0.3">
      <c r="A130" s="17" t="s">
        <v>3029</v>
      </c>
      <c r="B130" s="267" t="s">
        <v>668</v>
      </c>
      <c r="C130" s="267" t="s">
        <v>3807</v>
      </c>
      <c r="D130" s="327" t="s">
        <v>3799</v>
      </c>
      <c r="E130" s="316"/>
      <c r="F130" s="266">
        <v>45688</v>
      </c>
      <c r="G130" s="267">
        <v>1</v>
      </c>
      <c r="H130" s="83">
        <v>220.65</v>
      </c>
      <c r="I130" s="177">
        <f t="shared" si="13"/>
        <v>220.65</v>
      </c>
      <c r="J130" s="218" t="str">
        <f t="shared" si="12"/>
        <v>ok</v>
      </c>
    </row>
    <row r="131" spans="1:10" x14ac:dyDescent="0.3">
      <c r="A131" s="17" t="s">
        <v>3029</v>
      </c>
      <c r="B131" s="267" t="s">
        <v>3808</v>
      </c>
      <c r="C131" s="267" t="s">
        <v>3807</v>
      </c>
      <c r="D131" s="327" t="s">
        <v>3800</v>
      </c>
      <c r="E131" s="316"/>
      <c r="F131" s="266">
        <v>45688</v>
      </c>
      <c r="G131" s="267">
        <v>1</v>
      </c>
      <c r="H131" s="83">
        <v>1</v>
      </c>
      <c r="I131" s="177">
        <f t="shared" si="13"/>
        <v>1</v>
      </c>
      <c r="J131" s="218" t="str">
        <f t="shared" ref="J131:J140" si="14">VLOOKUP(C130,K:M,3,0)</f>
        <v>ok</v>
      </c>
    </row>
    <row r="132" spans="1:10" x14ac:dyDescent="0.3">
      <c r="A132" s="17" t="s">
        <v>3029</v>
      </c>
      <c r="B132" s="267" t="s">
        <v>659</v>
      </c>
      <c r="C132" s="267" t="s">
        <v>3807</v>
      </c>
      <c r="D132" s="327" t="s">
        <v>3801</v>
      </c>
      <c r="E132" s="316"/>
      <c r="F132" s="266">
        <v>45688</v>
      </c>
      <c r="G132" s="267">
        <v>1</v>
      </c>
      <c r="H132" s="83">
        <v>612.44000000000005</v>
      </c>
      <c r="I132" s="177">
        <f t="shared" si="13"/>
        <v>612.44000000000005</v>
      </c>
      <c r="J132" s="218" t="str">
        <f t="shared" si="14"/>
        <v>ok</v>
      </c>
    </row>
    <row r="133" spans="1:10" x14ac:dyDescent="0.3">
      <c r="A133" s="17" t="s">
        <v>3029</v>
      </c>
      <c r="B133" s="267" t="s">
        <v>659</v>
      </c>
      <c r="C133" s="267" t="s">
        <v>3807</v>
      </c>
      <c r="D133" s="267" t="s">
        <v>3809</v>
      </c>
      <c r="E133" s="316"/>
      <c r="F133" s="266">
        <v>45688</v>
      </c>
      <c r="G133" s="267">
        <v>1</v>
      </c>
      <c r="H133" s="83">
        <v>65.650000000000006</v>
      </c>
      <c r="I133" s="177">
        <f t="shared" si="13"/>
        <v>65.650000000000006</v>
      </c>
      <c r="J133" s="218" t="str">
        <f t="shared" si="14"/>
        <v>ok</v>
      </c>
    </row>
    <row r="134" spans="1:10" x14ac:dyDescent="0.3">
      <c r="A134" s="17" t="s">
        <v>3029</v>
      </c>
      <c r="B134" s="267" t="s">
        <v>3798</v>
      </c>
      <c r="C134" s="267" t="s">
        <v>3807</v>
      </c>
      <c r="D134" s="267" t="s">
        <v>3803</v>
      </c>
      <c r="E134" s="429"/>
      <c r="F134" s="266">
        <v>45688</v>
      </c>
      <c r="G134" s="267">
        <v>1</v>
      </c>
      <c r="H134" s="83">
        <v>20</v>
      </c>
      <c r="I134" s="177">
        <f t="shared" si="13"/>
        <v>20</v>
      </c>
      <c r="J134" s="218" t="str">
        <f t="shared" si="14"/>
        <v>ok</v>
      </c>
    </row>
    <row r="135" spans="1:10" x14ac:dyDescent="0.3">
      <c r="A135" s="17" t="s">
        <v>3029</v>
      </c>
      <c r="B135" s="267" t="s">
        <v>659</v>
      </c>
      <c r="C135" s="267" t="s">
        <v>3807</v>
      </c>
      <c r="D135" s="267" t="s">
        <v>3804</v>
      </c>
      <c r="E135" s="429"/>
      <c r="F135" s="266">
        <v>45688</v>
      </c>
      <c r="G135" s="267">
        <v>1</v>
      </c>
      <c r="H135" s="83">
        <v>235.52</v>
      </c>
      <c r="I135" s="177">
        <f t="shared" si="13"/>
        <v>235.52</v>
      </c>
      <c r="J135" s="218" t="str">
        <f t="shared" si="14"/>
        <v>ok</v>
      </c>
    </row>
    <row r="136" spans="1:10" x14ac:dyDescent="0.3">
      <c r="A136" s="17" t="s">
        <v>3029</v>
      </c>
      <c r="B136" s="267" t="s">
        <v>659</v>
      </c>
      <c r="C136" s="267" t="s">
        <v>3807</v>
      </c>
      <c r="D136" s="267" t="s">
        <v>3805</v>
      </c>
      <c r="E136" s="429"/>
      <c r="F136" s="266">
        <v>45688</v>
      </c>
      <c r="G136" s="267">
        <v>1</v>
      </c>
      <c r="H136" s="83">
        <v>166.58</v>
      </c>
      <c r="I136" s="177">
        <f t="shared" si="13"/>
        <v>166.58</v>
      </c>
      <c r="J136" s="218" t="str">
        <f t="shared" si="14"/>
        <v>ok</v>
      </c>
    </row>
    <row r="137" spans="1:10" x14ac:dyDescent="0.3">
      <c r="A137" s="17" t="s">
        <v>3029</v>
      </c>
      <c r="B137" s="267" t="s">
        <v>659</v>
      </c>
      <c r="C137" s="267" t="s">
        <v>3807</v>
      </c>
      <c r="D137" s="267" t="s">
        <v>3802</v>
      </c>
      <c r="E137" s="429"/>
      <c r="F137" s="266">
        <v>45688</v>
      </c>
      <c r="G137" s="267">
        <v>1</v>
      </c>
      <c r="H137" s="83">
        <v>45</v>
      </c>
      <c r="I137" s="177">
        <f t="shared" si="13"/>
        <v>45</v>
      </c>
      <c r="J137" s="218" t="str">
        <f t="shared" si="14"/>
        <v>ok</v>
      </c>
    </row>
    <row r="138" spans="1:10" x14ac:dyDescent="0.3">
      <c r="A138" s="17" t="s">
        <v>3029</v>
      </c>
      <c r="B138" s="267" t="s">
        <v>668</v>
      </c>
      <c r="C138" s="267" t="s">
        <v>3807</v>
      </c>
      <c r="D138" s="267" t="s">
        <v>3806</v>
      </c>
      <c r="E138" s="429"/>
      <c r="F138" s="266">
        <v>45688</v>
      </c>
      <c r="G138" s="267">
        <v>1</v>
      </c>
      <c r="H138" s="83">
        <v>295</v>
      </c>
      <c r="I138" s="177">
        <f t="shared" si="13"/>
        <v>295</v>
      </c>
      <c r="J138" s="218" t="str">
        <f t="shared" si="14"/>
        <v>ok</v>
      </c>
    </row>
    <row r="139" spans="1:10" x14ac:dyDescent="0.3">
      <c r="A139" s="17" t="s">
        <v>3029</v>
      </c>
      <c r="B139" s="267" t="s">
        <v>3808</v>
      </c>
      <c r="C139" s="267" t="s">
        <v>3807</v>
      </c>
      <c r="D139" s="267" t="s">
        <v>3800</v>
      </c>
      <c r="E139" s="429"/>
      <c r="F139" s="266">
        <v>45688</v>
      </c>
      <c r="G139" s="267">
        <v>1</v>
      </c>
      <c r="H139" s="83">
        <v>13.05</v>
      </c>
      <c r="I139" s="177">
        <f t="shared" si="13"/>
        <v>13.05</v>
      </c>
      <c r="J139" s="218" t="str">
        <f t="shared" si="14"/>
        <v>ok</v>
      </c>
    </row>
    <row r="140" spans="1:10" x14ac:dyDescent="0.3">
      <c r="A140" s="17" t="s">
        <v>3029</v>
      </c>
      <c r="B140" s="267" t="s">
        <v>659</v>
      </c>
      <c r="C140" s="267" t="s">
        <v>3807</v>
      </c>
      <c r="D140" s="267" t="s">
        <v>3661</v>
      </c>
      <c r="E140" s="429"/>
      <c r="F140" s="266">
        <v>45688</v>
      </c>
      <c r="G140" s="267">
        <v>1</v>
      </c>
      <c r="H140" s="83">
        <v>85.32</v>
      </c>
      <c r="I140" s="177">
        <f t="shared" si="13"/>
        <v>85.32</v>
      </c>
      <c r="J140" s="218" t="str">
        <f t="shared" si="14"/>
        <v>ok</v>
      </c>
    </row>
    <row r="141" spans="1:10" x14ac:dyDescent="0.3">
      <c r="A141" s="428" t="s">
        <v>1302</v>
      </c>
      <c r="B141" s="327" t="s">
        <v>1280</v>
      </c>
      <c r="C141" s="327" t="s">
        <v>1280</v>
      </c>
      <c r="D141" s="327" t="s">
        <v>3639</v>
      </c>
      <c r="E141" s="429"/>
      <c r="F141" s="266">
        <v>45688</v>
      </c>
      <c r="G141" s="267">
        <v>1</v>
      </c>
      <c r="H141" s="83">
        <v>20000</v>
      </c>
      <c r="I141" s="177">
        <f t="shared" si="13"/>
        <v>20000</v>
      </c>
      <c r="J141" s="218" t="str">
        <f t="shared" ref="J141:J161" si="15">VLOOKUP(C140,K:M,3,0)</f>
        <v>ok</v>
      </c>
    </row>
    <row r="142" spans="1:10" x14ac:dyDescent="0.3">
      <c r="A142" s="428" t="s">
        <v>1090</v>
      </c>
      <c r="B142" s="267" t="s">
        <v>3715</v>
      </c>
      <c r="C142" s="267" t="s">
        <v>1541</v>
      </c>
      <c r="D142" s="267" t="s">
        <v>3642</v>
      </c>
      <c r="E142" s="429"/>
      <c r="F142" s="266">
        <v>45688</v>
      </c>
      <c r="G142" s="267">
        <v>1</v>
      </c>
      <c r="H142" s="83">
        <v>15000</v>
      </c>
      <c r="I142" s="177">
        <f t="shared" si="13"/>
        <v>15000</v>
      </c>
      <c r="J142" s="218" t="str">
        <f t="shared" si="15"/>
        <v>ok</v>
      </c>
    </row>
    <row r="143" spans="1:10" x14ac:dyDescent="0.3">
      <c r="A143" s="17"/>
      <c r="B143" s="267"/>
      <c r="C143" s="267"/>
      <c r="D143" s="267"/>
      <c r="E143" s="429"/>
      <c r="F143" s="266"/>
      <c r="G143" s="267"/>
      <c r="H143" s="83"/>
      <c r="I143" s="177">
        <f t="shared" si="13"/>
        <v>0</v>
      </c>
      <c r="J143" s="218" t="str">
        <f t="shared" si="15"/>
        <v>ok</v>
      </c>
    </row>
    <row r="144" spans="1:10" x14ac:dyDescent="0.3">
      <c r="A144" s="17"/>
      <c r="B144" s="267"/>
      <c r="C144" s="267"/>
      <c r="D144" s="267"/>
      <c r="E144" s="316"/>
      <c r="F144" s="266"/>
      <c r="G144" s="267"/>
      <c r="H144" s="83"/>
      <c r="I144" s="177">
        <f t="shared" si="13"/>
        <v>0</v>
      </c>
      <c r="J144" s="218" t="e">
        <f t="shared" si="15"/>
        <v>#N/A</v>
      </c>
    </row>
    <row r="145" spans="1:10" x14ac:dyDescent="0.3">
      <c r="A145" s="17"/>
      <c r="B145" s="267"/>
      <c r="C145" s="267"/>
      <c r="D145" s="267"/>
      <c r="E145" s="316"/>
      <c r="F145" s="266"/>
      <c r="G145" s="267"/>
      <c r="H145" s="83"/>
      <c r="I145" s="177">
        <f t="shared" si="13"/>
        <v>0</v>
      </c>
      <c r="J145" s="218" t="e">
        <f t="shared" si="15"/>
        <v>#N/A</v>
      </c>
    </row>
    <row r="146" spans="1:10" x14ac:dyDescent="0.3">
      <c r="A146" s="17"/>
      <c r="B146" s="267"/>
      <c r="C146" s="267"/>
      <c r="D146" s="267"/>
      <c r="E146" s="316"/>
      <c r="F146" s="266"/>
      <c r="G146" s="267"/>
      <c r="H146" s="83"/>
      <c r="I146" s="177">
        <f t="shared" si="13"/>
        <v>0</v>
      </c>
      <c r="J146" s="218" t="e">
        <f t="shared" si="15"/>
        <v>#N/A</v>
      </c>
    </row>
    <row r="147" spans="1:10" x14ac:dyDescent="0.3">
      <c r="A147" s="17"/>
      <c r="B147" s="267"/>
      <c r="C147" s="267"/>
      <c r="D147" s="267"/>
      <c r="E147" s="316"/>
      <c r="F147" s="266"/>
      <c r="G147" s="267"/>
      <c r="H147" s="83"/>
      <c r="I147" s="177">
        <f t="shared" si="13"/>
        <v>0</v>
      </c>
      <c r="J147" s="218" t="e">
        <f t="shared" si="15"/>
        <v>#N/A</v>
      </c>
    </row>
    <row r="148" spans="1:10" x14ac:dyDescent="0.3">
      <c r="A148" s="17"/>
      <c r="B148" s="267"/>
      <c r="C148" s="267"/>
      <c r="D148" s="267"/>
      <c r="E148" s="316"/>
      <c r="F148" s="266"/>
      <c r="G148" s="267"/>
      <c r="H148" s="83"/>
      <c r="I148" s="177">
        <f t="shared" si="13"/>
        <v>0</v>
      </c>
      <c r="J148" s="218" t="e">
        <f t="shared" si="15"/>
        <v>#N/A</v>
      </c>
    </row>
    <row r="149" spans="1:10" x14ac:dyDescent="0.3">
      <c r="A149" s="17"/>
      <c r="B149" s="267"/>
      <c r="C149" s="267"/>
      <c r="D149" s="267"/>
      <c r="E149" s="316"/>
      <c r="F149" s="266"/>
      <c r="G149" s="267"/>
      <c r="H149" s="83"/>
      <c r="I149" s="177">
        <f t="shared" si="13"/>
        <v>0</v>
      </c>
      <c r="J149" s="218" t="e">
        <f t="shared" si="15"/>
        <v>#N/A</v>
      </c>
    </row>
    <row r="150" spans="1:10" x14ac:dyDescent="0.3">
      <c r="A150" s="17"/>
      <c r="B150" s="267"/>
      <c r="C150" s="267"/>
      <c r="D150" s="267"/>
      <c r="E150" s="316"/>
      <c r="F150" s="266"/>
      <c r="G150" s="267"/>
      <c r="H150" s="83"/>
      <c r="I150" s="177">
        <f t="shared" si="13"/>
        <v>0</v>
      </c>
      <c r="J150" s="218" t="e">
        <f t="shared" si="15"/>
        <v>#N/A</v>
      </c>
    </row>
    <row r="151" spans="1:10" x14ac:dyDescent="0.3">
      <c r="A151" s="17"/>
      <c r="B151" s="267"/>
      <c r="C151" s="267"/>
      <c r="D151" s="267"/>
      <c r="E151" s="271"/>
      <c r="F151" s="266"/>
      <c r="G151" s="267"/>
      <c r="H151" s="83"/>
      <c r="I151" s="177">
        <f t="shared" si="13"/>
        <v>0</v>
      </c>
      <c r="J151" s="218" t="e">
        <f t="shared" si="15"/>
        <v>#N/A</v>
      </c>
    </row>
    <row r="152" spans="1:10" x14ac:dyDescent="0.3">
      <c r="A152" s="17"/>
      <c r="B152" s="267"/>
      <c r="C152" s="267"/>
      <c r="D152" s="267"/>
      <c r="E152" s="271"/>
      <c r="F152" s="266"/>
      <c r="G152" s="267"/>
      <c r="H152" s="83"/>
      <c r="I152" s="177">
        <f t="shared" si="13"/>
        <v>0</v>
      </c>
      <c r="J152" s="218" t="e">
        <f t="shared" si="15"/>
        <v>#N/A</v>
      </c>
    </row>
    <row r="153" spans="1:10" x14ac:dyDescent="0.3">
      <c r="A153" s="17"/>
      <c r="B153" s="267"/>
      <c r="C153" s="267"/>
      <c r="D153" s="267"/>
      <c r="E153" s="271"/>
      <c r="F153" s="266"/>
      <c r="G153" s="267"/>
      <c r="H153" s="83"/>
      <c r="I153" s="177">
        <f t="shared" si="13"/>
        <v>0</v>
      </c>
      <c r="J153" s="218" t="e">
        <f t="shared" si="15"/>
        <v>#N/A</v>
      </c>
    </row>
    <row r="154" spans="1:10" x14ac:dyDescent="0.3">
      <c r="A154" s="17"/>
      <c r="B154" s="267"/>
      <c r="C154" s="267"/>
      <c r="D154" s="267"/>
      <c r="E154" s="271"/>
      <c r="F154" s="266"/>
      <c r="G154" s="267"/>
      <c r="H154" s="83"/>
      <c r="I154" s="177">
        <f t="shared" si="13"/>
        <v>0</v>
      </c>
      <c r="J154" s="218" t="e">
        <f t="shared" si="15"/>
        <v>#N/A</v>
      </c>
    </row>
    <row r="155" spans="1:10" x14ac:dyDescent="0.3">
      <c r="A155" s="17"/>
      <c r="B155" s="267"/>
      <c r="C155" s="267"/>
      <c r="D155" s="267"/>
      <c r="E155" s="271"/>
      <c r="F155" s="266"/>
      <c r="G155" s="267"/>
      <c r="H155" s="83"/>
      <c r="I155" s="177">
        <f t="shared" si="13"/>
        <v>0</v>
      </c>
      <c r="J155" s="218" t="e">
        <f t="shared" si="15"/>
        <v>#N/A</v>
      </c>
    </row>
    <row r="156" spans="1:10" x14ac:dyDescent="0.3">
      <c r="A156" s="17"/>
      <c r="B156" s="267"/>
      <c r="C156" s="267"/>
      <c r="D156" s="267"/>
      <c r="E156" s="271"/>
      <c r="F156" s="266"/>
      <c r="G156" s="267"/>
      <c r="H156" s="83"/>
      <c r="I156" s="177">
        <f t="shared" si="13"/>
        <v>0</v>
      </c>
      <c r="J156" s="218" t="e">
        <f t="shared" si="15"/>
        <v>#N/A</v>
      </c>
    </row>
    <row r="157" spans="1:10" x14ac:dyDescent="0.3">
      <c r="A157" s="17"/>
      <c r="B157" s="267"/>
      <c r="C157" s="267"/>
      <c r="D157" s="267"/>
      <c r="E157" s="271"/>
      <c r="F157" s="266"/>
      <c r="G157" s="267"/>
      <c r="H157" s="83"/>
      <c r="I157" s="177">
        <f t="shared" si="13"/>
        <v>0</v>
      </c>
      <c r="J157" s="218" t="e">
        <f t="shared" si="15"/>
        <v>#N/A</v>
      </c>
    </row>
    <row r="158" spans="1:10" x14ac:dyDescent="0.3">
      <c r="A158" s="17"/>
      <c r="B158" s="267"/>
      <c r="C158" s="267"/>
      <c r="D158" s="267"/>
      <c r="E158" s="271"/>
      <c r="F158" s="266"/>
      <c r="G158" s="267"/>
      <c r="H158" s="83"/>
      <c r="I158" s="177">
        <f t="shared" ref="I158" si="16">H158*G158</f>
        <v>0</v>
      </c>
      <c r="J158" s="218" t="e">
        <f t="shared" si="15"/>
        <v>#N/A</v>
      </c>
    </row>
    <row r="159" spans="1:10" x14ac:dyDescent="0.3">
      <c r="F159" s="76"/>
      <c r="J159" s="218" t="e">
        <f t="shared" si="15"/>
        <v>#N/A</v>
      </c>
    </row>
    <row r="160" spans="1:10" x14ac:dyDescent="0.3">
      <c r="F160" s="76"/>
      <c r="J160" s="218" t="e">
        <f t="shared" si="15"/>
        <v>#N/A</v>
      </c>
    </row>
    <row r="161" spans="4:10" x14ac:dyDescent="0.3">
      <c r="J161" s="218" t="e">
        <f t="shared" si="15"/>
        <v>#N/A</v>
      </c>
    </row>
    <row r="162" spans="4:10" x14ac:dyDescent="0.3">
      <c r="D162" s="76"/>
    </row>
    <row r="165" spans="4:10" x14ac:dyDescent="0.3">
      <c r="E165" s="438"/>
    </row>
  </sheetData>
  <autoFilter ref="A2:I157" xr:uid="{34E374A9-7D10-4B9D-BFC6-BAFD0A24B65C}"/>
  <hyperlinks>
    <hyperlink ref="E1" r:id="rId1" xr:uid="{5FF5F340-032A-4351-9303-1A8498A922CA}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2"/>
  <legacyDrawing r:id="rId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C2BAB-D2D6-4876-9671-C90619103B6B}">
  <dimension ref="A1:O168"/>
  <sheetViews>
    <sheetView topLeftCell="E4" zoomScaleNormal="100" workbookViewId="0">
      <selection activeCell="L16" sqref="L16"/>
    </sheetView>
  </sheetViews>
  <sheetFormatPr defaultRowHeight="14.4" x14ac:dyDescent="0.3"/>
  <cols>
    <col min="1" max="1" width="13.6640625" style="4" bestFit="1" customWidth="1"/>
    <col min="2" max="2" width="34.21875" style="4" bestFit="1" customWidth="1"/>
    <col min="3" max="3" width="26.44140625" style="4" bestFit="1" customWidth="1"/>
    <col min="4" max="4" width="72.44140625" style="4" bestFit="1" customWidth="1"/>
    <col min="5" max="5" width="39.109375" style="4" customWidth="1"/>
    <col min="6" max="6" width="17.21875" style="4" customWidth="1"/>
    <col min="7" max="7" width="10.5546875" style="4" customWidth="1"/>
    <col min="8" max="8" width="15" customWidth="1"/>
    <col min="9" max="9" width="15" bestFit="1" customWidth="1"/>
    <col min="10" max="10" width="19.21875" style="513" customWidth="1"/>
    <col min="11" max="11" width="23.33203125" bestFit="1" customWidth="1"/>
    <col min="12" max="12" width="20.77734375" customWidth="1"/>
    <col min="13" max="13" width="35.6640625" bestFit="1" customWidth="1"/>
  </cols>
  <sheetData>
    <row r="1" spans="1:15" ht="18" x14ac:dyDescent="0.35">
      <c r="E1" s="312" t="s">
        <v>940</v>
      </c>
      <c r="I1" s="2"/>
      <c r="K1" s="344" t="s">
        <v>2502</v>
      </c>
      <c r="L1" s="83">
        <v>2000</v>
      </c>
      <c r="M1" s="538" t="s">
        <v>4784</v>
      </c>
    </row>
    <row r="2" spans="1:15" ht="18" x14ac:dyDescent="0.3">
      <c r="A2" s="79" t="s">
        <v>1300</v>
      </c>
      <c r="B2" s="79" t="s">
        <v>636</v>
      </c>
      <c r="C2" s="79" t="s">
        <v>660</v>
      </c>
      <c r="D2" s="79" t="s">
        <v>542</v>
      </c>
      <c r="E2" s="79" t="s">
        <v>919</v>
      </c>
      <c r="F2" s="79" t="s">
        <v>634</v>
      </c>
      <c r="G2" s="79" t="s">
        <v>635</v>
      </c>
      <c r="H2" s="79" t="s">
        <v>42</v>
      </c>
      <c r="I2" s="79" t="s">
        <v>31</v>
      </c>
      <c r="K2" s="344" t="s">
        <v>1176</v>
      </c>
      <c r="L2" s="83">
        <v>10000</v>
      </c>
    </row>
    <row r="3" spans="1:15" ht="21" x14ac:dyDescent="0.3">
      <c r="A3" s="428" t="s">
        <v>1091</v>
      </c>
      <c r="B3" s="267" t="s">
        <v>456</v>
      </c>
      <c r="C3" s="267" t="s">
        <v>456</v>
      </c>
      <c r="D3" s="267" t="s">
        <v>3813</v>
      </c>
      <c r="E3" s="429" t="s">
        <v>3818</v>
      </c>
      <c r="F3" s="328">
        <v>45690</v>
      </c>
      <c r="G3" s="512">
        <v>1</v>
      </c>
      <c r="H3" s="83">
        <v>2500</v>
      </c>
      <c r="I3" s="177">
        <f t="shared" ref="I3:I31" si="0">H3*G3</f>
        <v>2500</v>
      </c>
      <c r="J3" s="218" t="str">
        <f t="shared" ref="J3:J34" si="1">VLOOKUP(C3,K:M,3,0)</f>
        <v>ok</v>
      </c>
      <c r="K3" s="273" t="s">
        <v>581</v>
      </c>
      <c r="L3" s="83">
        <f>SUM(L6:L28)</f>
        <v>532057.69000000006</v>
      </c>
    </row>
    <row r="4" spans="1:15" ht="18.600000000000001" customHeight="1" x14ac:dyDescent="0.3">
      <c r="A4" s="428" t="s">
        <v>1091</v>
      </c>
      <c r="B4" s="327" t="s">
        <v>918</v>
      </c>
      <c r="C4" s="327" t="s">
        <v>918</v>
      </c>
      <c r="D4" s="327" t="s">
        <v>3812</v>
      </c>
      <c r="E4" s="429" t="s">
        <v>3819</v>
      </c>
      <c r="F4" s="328">
        <v>45690</v>
      </c>
      <c r="G4" s="327">
        <v>1</v>
      </c>
      <c r="H4" s="83">
        <v>153.6</v>
      </c>
      <c r="I4" s="177">
        <f t="shared" si="0"/>
        <v>153.6</v>
      </c>
      <c r="J4" s="218" t="str">
        <f t="shared" si="1"/>
        <v>ok</v>
      </c>
    </row>
    <row r="5" spans="1:15" ht="19.2" customHeight="1" x14ac:dyDescent="0.4">
      <c r="A5" s="428" t="s">
        <v>1091</v>
      </c>
      <c r="B5" s="327" t="s">
        <v>918</v>
      </c>
      <c r="C5" s="327" t="s">
        <v>918</v>
      </c>
      <c r="D5" s="267" t="s">
        <v>3814</v>
      </c>
      <c r="E5" s="429" t="s">
        <v>3817</v>
      </c>
      <c r="F5" s="328">
        <v>45690</v>
      </c>
      <c r="G5" s="327">
        <v>1</v>
      </c>
      <c r="H5" s="83">
        <v>1210</v>
      </c>
      <c r="I5" s="177">
        <f t="shared" si="0"/>
        <v>1210</v>
      </c>
      <c r="J5" s="218" t="str">
        <f t="shared" si="1"/>
        <v>ok</v>
      </c>
      <c r="K5" s="272" t="s">
        <v>662</v>
      </c>
      <c r="L5" s="272" t="s">
        <v>42</v>
      </c>
      <c r="O5" s="277"/>
    </row>
    <row r="6" spans="1:15" ht="18.600000000000001" customHeight="1" x14ac:dyDescent="0.3">
      <c r="A6" s="428" t="s">
        <v>1090</v>
      </c>
      <c r="B6" s="327" t="s">
        <v>3609</v>
      </c>
      <c r="C6" s="327" t="s">
        <v>3609</v>
      </c>
      <c r="D6" s="267" t="s">
        <v>3875</v>
      </c>
      <c r="E6" s="429" t="s">
        <v>3826</v>
      </c>
      <c r="F6" s="328">
        <v>45691</v>
      </c>
      <c r="G6" s="327">
        <v>1</v>
      </c>
      <c r="H6" s="177">
        <v>102372.66</v>
      </c>
      <c r="I6" s="177">
        <f t="shared" si="0"/>
        <v>102372.66</v>
      </c>
      <c r="J6" s="218" t="e">
        <f t="shared" si="1"/>
        <v>#N/A</v>
      </c>
      <c r="K6" s="271" t="s">
        <v>654</v>
      </c>
      <c r="L6" s="274">
        <f t="shared" ref="L6:L29" si="2">SUMIF(C:C,K6,I:I)</f>
        <v>17058.09</v>
      </c>
      <c r="M6" t="s">
        <v>2211</v>
      </c>
    </row>
    <row r="7" spans="1:15" ht="18.600000000000001" customHeight="1" x14ac:dyDescent="0.3">
      <c r="A7" s="428" t="s">
        <v>1090</v>
      </c>
      <c r="B7" s="327" t="s">
        <v>456</v>
      </c>
      <c r="C7" s="327" t="s">
        <v>456</v>
      </c>
      <c r="D7" s="267" t="s">
        <v>1168</v>
      </c>
      <c r="E7" s="429" t="s">
        <v>3815</v>
      </c>
      <c r="F7" s="266">
        <v>45691</v>
      </c>
      <c r="G7" s="327">
        <v>1</v>
      </c>
      <c r="H7" s="177">
        <v>10000</v>
      </c>
      <c r="I7" s="177">
        <f t="shared" si="0"/>
        <v>10000</v>
      </c>
      <c r="J7" s="218" t="str">
        <f t="shared" si="1"/>
        <v>ok</v>
      </c>
      <c r="K7" s="271" t="s">
        <v>3807</v>
      </c>
      <c r="L7" s="274">
        <f t="shared" si="2"/>
        <v>4489.09</v>
      </c>
      <c r="M7" t="s">
        <v>2211</v>
      </c>
    </row>
    <row r="8" spans="1:15" ht="18.600000000000001" customHeight="1" x14ac:dyDescent="0.3">
      <c r="A8" s="17" t="s">
        <v>1090</v>
      </c>
      <c r="B8" s="327" t="s">
        <v>710</v>
      </c>
      <c r="C8" s="327" t="s">
        <v>436</v>
      </c>
      <c r="D8" s="267" t="s">
        <v>3632</v>
      </c>
      <c r="E8" s="271" t="s">
        <v>3816</v>
      </c>
      <c r="F8" s="328">
        <v>45691</v>
      </c>
      <c r="G8" s="267">
        <v>1</v>
      </c>
      <c r="H8" s="83">
        <v>1012.28</v>
      </c>
      <c r="I8" s="177">
        <f t="shared" si="0"/>
        <v>1012.28</v>
      </c>
      <c r="J8" s="218" t="str">
        <f t="shared" si="1"/>
        <v>ok</v>
      </c>
      <c r="K8" s="271" t="s">
        <v>456</v>
      </c>
      <c r="L8" s="274">
        <f t="shared" si="2"/>
        <v>13750</v>
      </c>
      <c r="M8" t="s">
        <v>2211</v>
      </c>
    </row>
    <row r="9" spans="1:15" ht="18.600000000000001" customHeight="1" x14ac:dyDescent="0.3">
      <c r="A9" s="17" t="s">
        <v>1090</v>
      </c>
      <c r="B9" s="267" t="s">
        <v>1682</v>
      </c>
      <c r="C9" s="267" t="s">
        <v>3807</v>
      </c>
      <c r="D9" s="267" t="s">
        <v>3684</v>
      </c>
      <c r="E9" s="429" t="s">
        <v>3824</v>
      </c>
      <c r="F9" s="328">
        <v>45691</v>
      </c>
      <c r="G9" s="267">
        <v>1</v>
      </c>
      <c r="H9" s="83">
        <v>248.97</v>
      </c>
      <c r="I9" s="177">
        <f t="shared" si="0"/>
        <v>248.97</v>
      </c>
      <c r="J9" s="218" t="str">
        <f t="shared" si="1"/>
        <v>ok</v>
      </c>
      <c r="K9" s="271" t="s">
        <v>987</v>
      </c>
      <c r="L9" s="274">
        <f t="shared" si="2"/>
        <v>0</v>
      </c>
      <c r="M9" t="s">
        <v>2211</v>
      </c>
    </row>
    <row r="10" spans="1:15" ht="18.600000000000001" customHeight="1" x14ac:dyDescent="0.3">
      <c r="A10" s="17" t="s">
        <v>1090</v>
      </c>
      <c r="B10" s="327" t="s">
        <v>1299</v>
      </c>
      <c r="C10" s="327" t="s">
        <v>1299</v>
      </c>
      <c r="D10" s="327" t="s">
        <v>3821</v>
      </c>
      <c r="E10" s="429" t="s">
        <v>3825</v>
      </c>
      <c r="F10" s="328">
        <v>45691</v>
      </c>
      <c r="G10" s="267">
        <v>1</v>
      </c>
      <c r="H10" s="83">
        <v>1000</v>
      </c>
      <c r="I10" s="177">
        <f t="shared" si="0"/>
        <v>1000</v>
      </c>
      <c r="J10" s="218" t="str">
        <f t="shared" si="1"/>
        <v>ok</v>
      </c>
      <c r="K10" s="271" t="s">
        <v>436</v>
      </c>
      <c r="L10" s="274">
        <f t="shared" si="2"/>
        <v>73746.689999999988</v>
      </c>
      <c r="M10" t="s">
        <v>2211</v>
      </c>
    </row>
    <row r="11" spans="1:15" ht="18.600000000000001" customHeight="1" x14ac:dyDescent="0.3">
      <c r="A11" s="17" t="s">
        <v>1090</v>
      </c>
      <c r="B11" s="267" t="s">
        <v>702</v>
      </c>
      <c r="C11" s="267" t="s">
        <v>654</v>
      </c>
      <c r="D11" s="267" t="s">
        <v>1687</v>
      </c>
      <c r="E11" s="429" t="s">
        <v>3823</v>
      </c>
      <c r="F11" s="328">
        <v>45691</v>
      </c>
      <c r="G11" s="327">
        <v>1</v>
      </c>
      <c r="H11" s="83">
        <v>250</v>
      </c>
      <c r="I11" s="177">
        <f t="shared" si="0"/>
        <v>250</v>
      </c>
      <c r="J11" s="218" t="str">
        <f t="shared" si="1"/>
        <v>ok</v>
      </c>
      <c r="K11" s="271" t="s">
        <v>1496</v>
      </c>
      <c r="L11" s="274">
        <f t="shared" si="2"/>
        <v>0</v>
      </c>
      <c r="M11" t="s">
        <v>2211</v>
      </c>
    </row>
    <row r="12" spans="1:15" ht="18.600000000000001" customHeight="1" x14ac:dyDescent="0.3">
      <c r="A12" s="17" t="s">
        <v>1090</v>
      </c>
      <c r="B12" s="267" t="s">
        <v>702</v>
      </c>
      <c r="C12" s="267" t="s">
        <v>3807</v>
      </c>
      <c r="D12" s="267" t="s">
        <v>3685</v>
      </c>
      <c r="E12" s="429" t="s">
        <v>3822</v>
      </c>
      <c r="F12" s="328">
        <v>45691</v>
      </c>
      <c r="G12" s="327">
        <v>1</v>
      </c>
      <c r="H12" s="83">
        <v>170</v>
      </c>
      <c r="I12" s="177">
        <f t="shared" si="0"/>
        <v>170</v>
      </c>
      <c r="J12" s="218" t="str">
        <f t="shared" si="1"/>
        <v>ok</v>
      </c>
      <c r="K12" s="87" t="s">
        <v>633</v>
      </c>
      <c r="L12" s="274">
        <f t="shared" si="2"/>
        <v>12726.989999999998</v>
      </c>
      <c r="M12" t="s">
        <v>2211</v>
      </c>
    </row>
    <row r="13" spans="1:15" ht="18.600000000000001" customHeight="1" x14ac:dyDescent="0.3">
      <c r="A13" s="428" t="s">
        <v>1302</v>
      </c>
      <c r="B13" s="327" t="s">
        <v>436</v>
      </c>
      <c r="C13" s="327" t="s">
        <v>436</v>
      </c>
      <c r="D13" s="327" t="s">
        <v>3839</v>
      </c>
      <c r="E13" s="429" t="s">
        <v>3846</v>
      </c>
      <c r="F13" s="328">
        <v>45691</v>
      </c>
      <c r="G13" s="327">
        <v>1</v>
      </c>
      <c r="H13" s="83">
        <v>1700</v>
      </c>
      <c r="I13" s="177">
        <f t="shared" si="0"/>
        <v>1700</v>
      </c>
      <c r="J13" s="218" t="str">
        <f t="shared" si="1"/>
        <v>ok</v>
      </c>
      <c r="K13" s="271" t="s">
        <v>41</v>
      </c>
      <c r="L13" s="274">
        <f t="shared" si="2"/>
        <v>0</v>
      </c>
      <c r="M13" t="s">
        <v>2211</v>
      </c>
    </row>
    <row r="14" spans="1:15" x14ac:dyDescent="0.3">
      <c r="A14" s="428" t="s">
        <v>1090</v>
      </c>
      <c r="B14" s="267" t="s">
        <v>3715</v>
      </c>
      <c r="C14" s="267" t="s">
        <v>1541</v>
      </c>
      <c r="D14" s="267" t="s">
        <v>3642</v>
      </c>
      <c r="E14" s="429" t="s">
        <v>3845</v>
      </c>
      <c r="F14" s="328">
        <v>45692</v>
      </c>
      <c r="G14" s="327">
        <v>1</v>
      </c>
      <c r="H14" s="177">
        <v>10000</v>
      </c>
      <c r="I14" s="177">
        <f t="shared" si="0"/>
        <v>10000</v>
      </c>
      <c r="J14" s="218" t="str">
        <f t="shared" si="1"/>
        <v>ok</v>
      </c>
      <c r="K14" s="271" t="s">
        <v>1541</v>
      </c>
      <c r="L14" s="274">
        <f t="shared" si="2"/>
        <v>83300</v>
      </c>
      <c r="M14" t="s">
        <v>2211</v>
      </c>
    </row>
    <row r="15" spans="1:15" ht="18.600000000000001" customHeight="1" x14ac:dyDescent="0.3">
      <c r="A15" s="17" t="s">
        <v>1090</v>
      </c>
      <c r="B15" s="327" t="s">
        <v>401</v>
      </c>
      <c r="C15" s="327" t="s">
        <v>654</v>
      </c>
      <c r="D15" s="327" t="s">
        <v>3840</v>
      </c>
      <c r="E15" s="429" t="s">
        <v>3844</v>
      </c>
      <c r="F15" s="328">
        <v>45692</v>
      </c>
      <c r="G15" s="327">
        <v>1</v>
      </c>
      <c r="H15" s="177">
        <v>1599.3</v>
      </c>
      <c r="I15" s="177">
        <f t="shared" si="0"/>
        <v>1599.3</v>
      </c>
      <c r="J15" s="218" t="str">
        <f t="shared" si="1"/>
        <v>ok</v>
      </c>
      <c r="K15" s="271" t="s">
        <v>989</v>
      </c>
      <c r="L15" s="274">
        <f t="shared" si="2"/>
        <v>114485.89</v>
      </c>
      <c r="M15" t="s">
        <v>2211</v>
      </c>
    </row>
    <row r="16" spans="1:15" ht="18.600000000000001" customHeight="1" x14ac:dyDescent="0.3">
      <c r="A16" s="17" t="s">
        <v>1090</v>
      </c>
      <c r="B16" s="327" t="s">
        <v>1299</v>
      </c>
      <c r="C16" s="327" t="s">
        <v>1299</v>
      </c>
      <c r="D16" s="327" t="s">
        <v>2492</v>
      </c>
      <c r="E16" s="429" t="s">
        <v>3843</v>
      </c>
      <c r="F16" s="328">
        <v>45692</v>
      </c>
      <c r="G16" s="327">
        <v>1</v>
      </c>
      <c r="H16" s="83">
        <v>5000</v>
      </c>
      <c r="I16" s="177">
        <f t="shared" si="0"/>
        <v>5000</v>
      </c>
      <c r="J16" s="218" t="str">
        <f t="shared" si="1"/>
        <v>ok</v>
      </c>
      <c r="K16" s="271" t="s">
        <v>985</v>
      </c>
      <c r="L16" s="274">
        <f t="shared" si="2"/>
        <v>50000</v>
      </c>
      <c r="M16" t="s">
        <v>2211</v>
      </c>
    </row>
    <row r="17" spans="1:13" ht="18.600000000000001" customHeight="1" x14ac:dyDescent="0.3">
      <c r="A17" s="17" t="s">
        <v>1090</v>
      </c>
      <c r="B17" s="327" t="s">
        <v>1299</v>
      </c>
      <c r="C17" s="327" t="s">
        <v>1299</v>
      </c>
      <c r="D17" s="327" t="s">
        <v>1343</v>
      </c>
      <c r="E17" s="429" t="s">
        <v>3842</v>
      </c>
      <c r="F17" s="328">
        <v>45692</v>
      </c>
      <c r="G17" s="327">
        <v>1</v>
      </c>
      <c r="H17" s="83">
        <v>8000</v>
      </c>
      <c r="I17" s="177">
        <f t="shared" si="0"/>
        <v>8000</v>
      </c>
      <c r="J17" s="218" t="str">
        <f t="shared" si="1"/>
        <v>ok</v>
      </c>
      <c r="K17" s="271" t="s">
        <v>986</v>
      </c>
      <c r="L17" s="274">
        <f t="shared" si="2"/>
        <v>0</v>
      </c>
      <c r="M17" t="s">
        <v>2211</v>
      </c>
    </row>
    <row r="18" spans="1:13" x14ac:dyDescent="0.3">
      <c r="A18" s="17" t="s">
        <v>1090</v>
      </c>
      <c r="B18" s="327" t="s">
        <v>1299</v>
      </c>
      <c r="C18" s="327" t="s">
        <v>1299</v>
      </c>
      <c r="D18" s="327" t="s">
        <v>1343</v>
      </c>
      <c r="E18" s="271" t="s">
        <v>3841</v>
      </c>
      <c r="F18" s="328">
        <v>45692</v>
      </c>
      <c r="G18" s="327">
        <v>1</v>
      </c>
      <c r="H18" s="83">
        <v>1000</v>
      </c>
      <c r="I18" s="177">
        <f t="shared" si="0"/>
        <v>1000</v>
      </c>
      <c r="J18" s="218" t="str">
        <f t="shared" si="1"/>
        <v>ok</v>
      </c>
      <c r="K18" s="271" t="s">
        <v>990</v>
      </c>
      <c r="L18" s="274">
        <f t="shared" si="2"/>
        <v>55</v>
      </c>
      <c r="M18" t="s">
        <v>2211</v>
      </c>
    </row>
    <row r="19" spans="1:13" ht="18.600000000000001" customHeight="1" x14ac:dyDescent="0.3">
      <c r="A19" s="428" t="s">
        <v>1090</v>
      </c>
      <c r="B19" s="267" t="s">
        <v>3715</v>
      </c>
      <c r="C19" s="267" t="s">
        <v>1541</v>
      </c>
      <c r="D19" s="267" t="s">
        <v>3642</v>
      </c>
      <c r="E19" s="429" t="s">
        <v>3874</v>
      </c>
      <c r="F19" s="328">
        <v>45692</v>
      </c>
      <c r="G19" s="327">
        <v>1</v>
      </c>
      <c r="H19" s="83">
        <v>2500</v>
      </c>
      <c r="I19" s="177">
        <f t="shared" si="0"/>
        <v>2500</v>
      </c>
      <c r="J19" s="218" t="str">
        <f t="shared" si="1"/>
        <v>ok</v>
      </c>
      <c r="K19" s="271" t="s">
        <v>918</v>
      </c>
      <c r="L19" s="274">
        <f t="shared" si="2"/>
        <v>20757.300000000003</v>
      </c>
      <c r="M19" t="s">
        <v>2211</v>
      </c>
    </row>
    <row r="20" spans="1:13" ht="18.600000000000001" customHeight="1" x14ac:dyDescent="0.3">
      <c r="A20" s="428" t="s">
        <v>1091</v>
      </c>
      <c r="B20" s="327" t="s">
        <v>918</v>
      </c>
      <c r="C20" s="327" t="s">
        <v>918</v>
      </c>
      <c r="D20" s="267" t="s">
        <v>3858</v>
      </c>
      <c r="E20" s="271" t="s">
        <v>3872</v>
      </c>
      <c r="F20" s="328">
        <v>45693</v>
      </c>
      <c r="G20" s="327">
        <v>1</v>
      </c>
      <c r="H20" s="83">
        <v>890</v>
      </c>
      <c r="I20" s="177">
        <f t="shared" si="0"/>
        <v>890</v>
      </c>
      <c r="J20" s="218" t="str">
        <f t="shared" si="1"/>
        <v>ok</v>
      </c>
      <c r="K20" s="271" t="s">
        <v>1008</v>
      </c>
      <c r="L20" s="274">
        <f t="shared" si="2"/>
        <v>0</v>
      </c>
      <c r="M20" t="s">
        <v>2211</v>
      </c>
    </row>
    <row r="21" spans="1:13" x14ac:dyDescent="0.3">
      <c r="A21" s="428" t="s">
        <v>1091</v>
      </c>
      <c r="B21" s="327" t="s">
        <v>918</v>
      </c>
      <c r="C21" s="327" t="s">
        <v>918</v>
      </c>
      <c r="D21" s="327" t="s">
        <v>3857</v>
      </c>
      <c r="E21" s="429" t="s">
        <v>3873</v>
      </c>
      <c r="F21" s="328">
        <v>45693</v>
      </c>
      <c r="G21" s="327">
        <v>1</v>
      </c>
      <c r="H21" s="177">
        <v>115.2</v>
      </c>
      <c r="I21" s="177">
        <f t="shared" si="0"/>
        <v>115.2</v>
      </c>
      <c r="J21" s="218" t="str">
        <f t="shared" si="1"/>
        <v>ok</v>
      </c>
      <c r="K21" s="271" t="s">
        <v>1280</v>
      </c>
      <c r="L21" s="274">
        <f t="shared" si="2"/>
        <v>75000</v>
      </c>
      <c r="M21" t="s">
        <v>2211</v>
      </c>
    </row>
    <row r="22" spans="1:13" x14ac:dyDescent="0.3">
      <c r="A22" s="428" t="s">
        <v>1302</v>
      </c>
      <c r="B22" s="327" t="s">
        <v>1280</v>
      </c>
      <c r="C22" s="327" t="s">
        <v>1280</v>
      </c>
      <c r="D22" s="327" t="s">
        <v>3639</v>
      </c>
      <c r="E22" s="429" t="s">
        <v>3871</v>
      </c>
      <c r="F22" s="328">
        <v>45693</v>
      </c>
      <c r="G22" s="327">
        <v>1</v>
      </c>
      <c r="H22" s="83">
        <v>20000</v>
      </c>
      <c r="I22" s="177">
        <f t="shared" si="0"/>
        <v>20000</v>
      </c>
      <c r="J22" s="218" t="str">
        <f t="shared" si="1"/>
        <v>ok</v>
      </c>
      <c r="K22" s="271" t="s">
        <v>1037</v>
      </c>
      <c r="L22" s="274">
        <f t="shared" si="2"/>
        <v>14216.7</v>
      </c>
      <c r="M22" t="s">
        <v>2211</v>
      </c>
    </row>
    <row r="23" spans="1:13" ht="18.600000000000001" customHeight="1" x14ac:dyDescent="0.3">
      <c r="A23" s="428" t="s">
        <v>1090</v>
      </c>
      <c r="B23" s="267" t="s">
        <v>3715</v>
      </c>
      <c r="C23" s="267" t="s">
        <v>1541</v>
      </c>
      <c r="D23" s="267" t="s">
        <v>3642</v>
      </c>
      <c r="E23" s="429" t="s">
        <v>3870</v>
      </c>
      <c r="F23" s="328">
        <v>45693</v>
      </c>
      <c r="G23" s="327">
        <v>1</v>
      </c>
      <c r="H23" s="83">
        <v>2500</v>
      </c>
      <c r="I23" s="177">
        <f t="shared" si="0"/>
        <v>2500</v>
      </c>
      <c r="J23" s="218" t="str">
        <f t="shared" si="1"/>
        <v>ok</v>
      </c>
      <c r="K23" s="271" t="s">
        <v>1299</v>
      </c>
      <c r="L23" s="274">
        <f t="shared" si="2"/>
        <v>51871.68</v>
      </c>
      <c r="M23" t="s">
        <v>2211</v>
      </c>
    </row>
    <row r="24" spans="1:13" ht="18.600000000000001" customHeight="1" x14ac:dyDescent="0.3">
      <c r="A24" s="267" t="s">
        <v>1091</v>
      </c>
      <c r="B24" s="327" t="s">
        <v>1037</v>
      </c>
      <c r="C24" s="327" t="s">
        <v>1037</v>
      </c>
      <c r="D24" s="267" t="s">
        <v>3866</v>
      </c>
      <c r="E24" s="271" t="s">
        <v>3867</v>
      </c>
      <c r="F24" s="266">
        <v>45694</v>
      </c>
      <c r="G24" s="327">
        <v>1</v>
      </c>
      <c r="H24" s="83">
        <v>1400</v>
      </c>
      <c r="I24" s="177">
        <f t="shared" si="0"/>
        <v>1400</v>
      </c>
      <c r="J24" s="218" t="str">
        <f t="shared" si="1"/>
        <v>ok</v>
      </c>
      <c r="K24" s="271" t="s">
        <v>1184</v>
      </c>
      <c r="L24" s="274">
        <f t="shared" si="2"/>
        <v>0</v>
      </c>
      <c r="M24" t="s">
        <v>2211</v>
      </c>
    </row>
    <row r="25" spans="1:13" ht="28.8" x14ac:dyDescent="0.3">
      <c r="A25" s="267" t="s">
        <v>1091</v>
      </c>
      <c r="B25" s="327" t="s">
        <v>1037</v>
      </c>
      <c r="C25" s="327" t="s">
        <v>1037</v>
      </c>
      <c r="D25" s="386" t="s">
        <v>3865</v>
      </c>
      <c r="E25" s="271" t="s">
        <v>3869</v>
      </c>
      <c r="F25" s="266">
        <v>45694</v>
      </c>
      <c r="G25" s="327">
        <v>1</v>
      </c>
      <c r="H25" s="177">
        <v>2650</v>
      </c>
      <c r="I25" s="177">
        <f t="shared" si="0"/>
        <v>2650</v>
      </c>
      <c r="J25" s="218" t="str">
        <f t="shared" si="1"/>
        <v>ok</v>
      </c>
      <c r="K25" s="271" t="s">
        <v>37</v>
      </c>
      <c r="L25" s="274">
        <f t="shared" si="2"/>
        <v>114.61</v>
      </c>
      <c r="M25" t="s">
        <v>2211</v>
      </c>
    </row>
    <row r="26" spans="1:13" ht="19.2" customHeight="1" x14ac:dyDescent="0.3">
      <c r="A26" s="428" t="s">
        <v>1090</v>
      </c>
      <c r="B26" s="267" t="s">
        <v>3715</v>
      </c>
      <c r="C26" s="267" t="s">
        <v>1541</v>
      </c>
      <c r="D26" s="267" t="s">
        <v>3642</v>
      </c>
      <c r="E26" s="429" t="s">
        <v>3868</v>
      </c>
      <c r="F26" s="328">
        <v>45695</v>
      </c>
      <c r="G26" s="327">
        <v>1</v>
      </c>
      <c r="H26" s="83">
        <v>10000</v>
      </c>
      <c r="I26" s="177">
        <f t="shared" si="0"/>
        <v>10000</v>
      </c>
      <c r="J26" s="218" t="str">
        <f t="shared" si="1"/>
        <v>ok</v>
      </c>
      <c r="K26" s="271" t="s">
        <v>1506</v>
      </c>
      <c r="L26" s="274">
        <f t="shared" si="2"/>
        <v>0</v>
      </c>
      <c r="M26" t="s">
        <v>2211</v>
      </c>
    </row>
    <row r="27" spans="1:13" ht="19.2" customHeight="1" x14ac:dyDescent="0.3">
      <c r="A27" s="17" t="s">
        <v>1090</v>
      </c>
      <c r="B27" s="327" t="s">
        <v>1299</v>
      </c>
      <c r="C27" s="327" t="s">
        <v>1299</v>
      </c>
      <c r="D27" s="327" t="s">
        <v>2492</v>
      </c>
      <c r="E27" s="545">
        <v>4155177831</v>
      </c>
      <c r="F27" s="266">
        <v>45698</v>
      </c>
      <c r="G27" s="327">
        <v>1</v>
      </c>
      <c r="H27" s="83">
        <v>5000</v>
      </c>
      <c r="I27" s="177">
        <f t="shared" si="0"/>
        <v>5000</v>
      </c>
      <c r="J27" s="218" t="str">
        <f t="shared" si="1"/>
        <v>ok</v>
      </c>
      <c r="K27" s="271" t="s">
        <v>3030</v>
      </c>
      <c r="L27" s="274">
        <f t="shared" si="2"/>
        <v>485.65</v>
      </c>
      <c r="M27" t="s">
        <v>2211</v>
      </c>
    </row>
    <row r="28" spans="1:13" ht="19.2" customHeight="1" x14ac:dyDescent="0.3">
      <c r="A28" s="428" t="s">
        <v>1091</v>
      </c>
      <c r="B28" s="327" t="s">
        <v>1037</v>
      </c>
      <c r="C28" s="327" t="s">
        <v>1037</v>
      </c>
      <c r="D28" s="267" t="s">
        <v>4750</v>
      </c>
      <c r="E28" s="429" t="s">
        <v>4755</v>
      </c>
      <c r="F28" s="266">
        <v>45698</v>
      </c>
      <c r="G28" s="327">
        <v>1</v>
      </c>
      <c r="H28" s="83">
        <v>500</v>
      </c>
      <c r="I28" s="177">
        <f t="shared" si="0"/>
        <v>500</v>
      </c>
      <c r="J28" s="218" t="str">
        <f t="shared" si="1"/>
        <v>ok</v>
      </c>
      <c r="K28" s="271" t="s">
        <v>3031</v>
      </c>
      <c r="L28" s="274">
        <f t="shared" si="2"/>
        <v>0</v>
      </c>
      <c r="M28" t="s">
        <v>2211</v>
      </c>
    </row>
    <row r="29" spans="1:13" ht="19.2" customHeight="1" x14ac:dyDescent="0.3">
      <c r="A29" s="428" t="s">
        <v>1302</v>
      </c>
      <c r="B29" s="327" t="s">
        <v>1280</v>
      </c>
      <c r="C29" s="327" t="s">
        <v>1280</v>
      </c>
      <c r="D29" s="327" t="s">
        <v>3639</v>
      </c>
      <c r="E29" s="429" t="s">
        <v>4753</v>
      </c>
      <c r="F29" s="328">
        <v>45698</v>
      </c>
      <c r="G29" s="327">
        <v>1</v>
      </c>
      <c r="H29" s="83">
        <v>20000</v>
      </c>
      <c r="I29" s="177">
        <f t="shared" si="0"/>
        <v>20000</v>
      </c>
      <c r="J29" s="218" t="str">
        <f t="shared" si="1"/>
        <v>ok</v>
      </c>
      <c r="K29" s="271" t="s">
        <v>4764</v>
      </c>
      <c r="L29" s="274">
        <f t="shared" si="2"/>
        <v>1696.47</v>
      </c>
      <c r="M29" t="s">
        <v>2211</v>
      </c>
    </row>
    <row r="30" spans="1:13" ht="19.2" customHeight="1" x14ac:dyDescent="0.3">
      <c r="A30" s="428" t="s">
        <v>1091</v>
      </c>
      <c r="B30" s="327" t="s">
        <v>918</v>
      </c>
      <c r="C30" s="327" t="s">
        <v>918</v>
      </c>
      <c r="D30" s="267" t="s">
        <v>4745</v>
      </c>
      <c r="E30" s="429" t="s">
        <v>4761</v>
      </c>
      <c r="F30" s="266">
        <v>45698</v>
      </c>
      <c r="G30" s="327">
        <v>1</v>
      </c>
      <c r="H30" s="83">
        <v>400</v>
      </c>
      <c r="I30" s="177">
        <f t="shared" si="0"/>
        <v>400</v>
      </c>
      <c r="J30" s="218" t="str">
        <f t="shared" si="1"/>
        <v>ok</v>
      </c>
    </row>
    <row r="31" spans="1:13" ht="19.2" customHeight="1" x14ac:dyDescent="0.3">
      <c r="A31" s="428" t="s">
        <v>1091</v>
      </c>
      <c r="B31" s="327" t="s">
        <v>918</v>
      </c>
      <c r="C31" s="327" t="s">
        <v>918</v>
      </c>
      <c r="D31" s="267" t="s">
        <v>4748</v>
      </c>
      <c r="E31" s="429" t="s">
        <v>4758</v>
      </c>
      <c r="F31" s="266">
        <v>45698</v>
      </c>
      <c r="G31" s="327">
        <v>1</v>
      </c>
      <c r="H31" s="83">
        <v>1180</v>
      </c>
      <c r="I31" s="177">
        <f t="shared" si="0"/>
        <v>1180</v>
      </c>
      <c r="J31" s="218" t="str">
        <f t="shared" si="1"/>
        <v>ok</v>
      </c>
    </row>
    <row r="32" spans="1:13" ht="19.2" customHeight="1" x14ac:dyDescent="0.3">
      <c r="A32" s="428" t="s">
        <v>1091</v>
      </c>
      <c r="B32" s="327" t="s">
        <v>918</v>
      </c>
      <c r="C32" s="327" t="s">
        <v>918</v>
      </c>
      <c r="D32" s="267" t="s">
        <v>4747</v>
      </c>
      <c r="E32" s="429" t="s">
        <v>4760</v>
      </c>
      <c r="F32" s="266">
        <v>45698</v>
      </c>
      <c r="G32" s="327">
        <v>1</v>
      </c>
      <c r="H32" s="83">
        <v>172.8</v>
      </c>
      <c r="I32" s="177">
        <f>G32*H32/2</f>
        <v>86.4</v>
      </c>
      <c r="J32" s="218" t="str">
        <f t="shared" si="1"/>
        <v>ok</v>
      </c>
    </row>
    <row r="33" spans="1:12" ht="19.2" customHeight="1" x14ac:dyDescent="0.3">
      <c r="A33" s="428" t="s">
        <v>1091</v>
      </c>
      <c r="B33" s="327" t="s">
        <v>918</v>
      </c>
      <c r="C33" s="327" t="s">
        <v>918</v>
      </c>
      <c r="D33" s="267" t="s">
        <v>4751</v>
      </c>
      <c r="E33" s="271" t="s">
        <v>4757</v>
      </c>
      <c r="F33" s="266">
        <v>45698</v>
      </c>
      <c r="G33" s="327">
        <v>1</v>
      </c>
      <c r="H33" s="83">
        <v>153.6</v>
      </c>
      <c r="I33" s="177">
        <f t="shared" ref="I33:I64" si="3">H33*G33</f>
        <v>153.6</v>
      </c>
      <c r="J33" s="218" t="str">
        <f t="shared" si="1"/>
        <v>ok</v>
      </c>
    </row>
    <row r="34" spans="1:12" ht="19.2" customHeight="1" x14ac:dyDescent="0.3">
      <c r="A34" s="17" t="s">
        <v>1091</v>
      </c>
      <c r="B34" s="327" t="s">
        <v>1037</v>
      </c>
      <c r="C34" s="327" t="s">
        <v>1037</v>
      </c>
      <c r="D34" s="267" t="s">
        <v>4744</v>
      </c>
      <c r="E34" s="3" t="s">
        <v>4880</v>
      </c>
      <c r="F34" s="266">
        <v>45698</v>
      </c>
      <c r="G34" s="327">
        <v>1</v>
      </c>
      <c r="H34" s="83">
        <v>4125</v>
      </c>
      <c r="I34" s="177">
        <f t="shared" si="3"/>
        <v>4125</v>
      </c>
      <c r="J34" s="218" t="str">
        <f t="shared" si="1"/>
        <v>ok</v>
      </c>
    </row>
    <row r="35" spans="1:12" ht="19.2" customHeight="1" x14ac:dyDescent="0.3">
      <c r="A35" s="428" t="s">
        <v>1091</v>
      </c>
      <c r="B35" s="327" t="s">
        <v>918</v>
      </c>
      <c r="C35" s="327" t="s">
        <v>918</v>
      </c>
      <c r="D35" s="267" t="s">
        <v>4746</v>
      </c>
      <c r="E35" s="429" t="s">
        <v>4759</v>
      </c>
      <c r="F35" s="266">
        <v>45698</v>
      </c>
      <c r="G35" s="327">
        <v>1</v>
      </c>
      <c r="H35" s="177">
        <v>1200</v>
      </c>
      <c r="I35" s="177">
        <f t="shared" si="3"/>
        <v>1200</v>
      </c>
      <c r="J35" s="218" t="str">
        <f t="shared" ref="J35:J66" si="4">VLOOKUP(C35,K:M,3,0)</f>
        <v>ok</v>
      </c>
    </row>
    <row r="36" spans="1:12" ht="19.2" customHeight="1" x14ac:dyDescent="0.3">
      <c r="A36" s="428" t="s">
        <v>1091</v>
      </c>
      <c r="B36" s="327" t="s">
        <v>918</v>
      </c>
      <c r="C36" s="327" t="s">
        <v>918</v>
      </c>
      <c r="D36" s="267" t="s">
        <v>4749</v>
      </c>
      <c r="E36" s="429" t="s">
        <v>4754</v>
      </c>
      <c r="F36" s="266">
        <v>45698</v>
      </c>
      <c r="G36" s="327">
        <v>1</v>
      </c>
      <c r="H36" s="83">
        <v>4000</v>
      </c>
      <c r="I36" s="177">
        <f t="shared" si="3"/>
        <v>4000</v>
      </c>
      <c r="J36" s="218" t="str">
        <f t="shared" si="4"/>
        <v>ok</v>
      </c>
    </row>
    <row r="37" spans="1:12" ht="19.2" customHeight="1" x14ac:dyDescent="0.3">
      <c r="A37" s="428" t="s">
        <v>1090</v>
      </c>
      <c r="B37" s="267" t="s">
        <v>3715</v>
      </c>
      <c r="C37" s="267" t="s">
        <v>1541</v>
      </c>
      <c r="D37" s="267" t="s">
        <v>3642</v>
      </c>
      <c r="E37" s="429" t="s">
        <v>4752</v>
      </c>
      <c r="F37" s="328">
        <v>45698</v>
      </c>
      <c r="G37" s="327">
        <v>1</v>
      </c>
      <c r="H37" s="177">
        <v>2500</v>
      </c>
      <c r="I37" s="177">
        <f t="shared" si="3"/>
        <v>2500</v>
      </c>
      <c r="J37" s="218" t="str">
        <f t="shared" si="4"/>
        <v>ok</v>
      </c>
    </row>
    <row r="38" spans="1:12" ht="19.2" customHeight="1" x14ac:dyDescent="0.3">
      <c r="A38" s="428" t="s">
        <v>1091</v>
      </c>
      <c r="B38" s="327" t="s">
        <v>918</v>
      </c>
      <c r="C38" s="327" t="s">
        <v>918</v>
      </c>
      <c r="D38" s="267" t="s">
        <v>3189</v>
      </c>
      <c r="E38" s="429" t="s">
        <v>4756</v>
      </c>
      <c r="F38" s="266">
        <v>45698</v>
      </c>
      <c r="G38" s="327">
        <v>1</v>
      </c>
      <c r="H38" s="83">
        <v>1250</v>
      </c>
      <c r="I38" s="177">
        <f t="shared" si="3"/>
        <v>1250</v>
      </c>
      <c r="J38" s="218" t="str">
        <f t="shared" si="4"/>
        <v>ok</v>
      </c>
    </row>
    <row r="39" spans="1:12" x14ac:dyDescent="0.3">
      <c r="A39" s="17" t="s">
        <v>1090</v>
      </c>
      <c r="B39" s="327" t="s">
        <v>1299</v>
      </c>
      <c r="C39" s="327" t="s">
        <v>1299</v>
      </c>
      <c r="D39" s="327" t="s">
        <v>1343</v>
      </c>
      <c r="E39" s="271">
        <v>4158696963</v>
      </c>
      <c r="F39" s="328">
        <v>45699</v>
      </c>
      <c r="G39" s="327">
        <v>1</v>
      </c>
      <c r="H39" s="83">
        <v>1000</v>
      </c>
      <c r="I39" s="177">
        <f t="shared" si="3"/>
        <v>1000</v>
      </c>
      <c r="J39" s="218" t="str">
        <f t="shared" si="4"/>
        <v>ok</v>
      </c>
    </row>
    <row r="40" spans="1:12" x14ac:dyDescent="0.3">
      <c r="A40" s="17" t="s">
        <v>1090</v>
      </c>
      <c r="B40" s="327" t="s">
        <v>1299</v>
      </c>
      <c r="C40" s="327" t="s">
        <v>1299</v>
      </c>
      <c r="D40" s="327" t="s">
        <v>4766</v>
      </c>
      <c r="E40" s="271">
        <v>4161514689</v>
      </c>
      <c r="F40" s="266">
        <v>45700</v>
      </c>
      <c r="G40" s="267">
        <v>1</v>
      </c>
      <c r="H40" s="83">
        <v>2097</v>
      </c>
      <c r="I40" s="177">
        <f t="shared" si="3"/>
        <v>2097</v>
      </c>
      <c r="J40" s="218" t="str">
        <f t="shared" si="4"/>
        <v>ok</v>
      </c>
    </row>
    <row r="41" spans="1:12" x14ac:dyDescent="0.3">
      <c r="A41" s="428" t="s">
        <v>1091</v>
      </c>
      <c r="B41" s="327" t="s">
        <v>918</v>
      </c>
      <c r="C41" s="327" t="s">
        <v>918</v>
      </c>
      <c r="D41" s="327" t="s">
        <v>4767</v>
      </c>
      <c r="E41" s="271" t="s">
        <v>4776</v>
      </c>
      <c r="F41" s="266">
        <v>45700</v>
      </c>
      <c r="G41" s="267">
        <v>1</v>
      </c>
      <c r="H41" s="83">
        <v>870</v>
      </c>
      <c r="I41" s="177">
        <f t="shared" si="3"/>
        <v>870</v>
      </c>
      <c r="J41" s="218" t="str">
        <f t="shared" si="4"/>
        <v>ok</v>
      </c>
    </row>
    <row r="42" spans="1:12" ht="18.600000000000001" customHeight="1" x14ac:dyDescent="0.3">
      <c r="A42" s="428" t="s">
        <v>1091</v>
      </c>
      <c r="B42" s="327" t="s">
        <v>918</v>
      </c>
      <c r="C42" s="327" t="s">
        <v>918</v>
      </c>
      <c r="D42" s="327" t="s">
        <v>4769</v>
      </c>
      <c r="E42" s="271" t="s">
        <v>4774</v>
      </c>
      <c r="F42" s="266">
        <v>45700</v>
      </c>
      <c r="G42" s="267">
        <v>1</v>
      </c>
      <c r="H42" s="83">
        <v>153.6</v>
      </c>
      <c r="I42" s="177">
        <f t="shared" si="3"/>
        <v>153.6</v>
      </c>
      <c r="J42" s="218" t="str">
        <f t="shared" si="4"/>
        <v>ok</v>
      </c>
    </row>
    <row r="43" spans="1:12" s="317" customFormat="1" ht="19.2" customHeight="1" x14ac:dyDescent="0.3">
      <c r="A43" s="428" t="s">
        <v>1301</v>
      </c>
      <c r="B43" s="327" t="s">
        <v>4781</v>
      </c>
      <c r="C43" s="327" t="s">
        <v>4764</v>
      </c>
      <c r="D43" s="327" t="s">
        <v>4781</v>
      </c>
      <c r="E43" s="429" t="s">
        <v>4782</v>
      </c>
      <c r="F43" s="266">
        <v>45700</v>
      </c>
      <c r="G43" s="267">
        <v>1</v>
      </c>
      <c r="H43" s="177">
        <v>97.47</v>
      </c>
      <c r="I43" s="177">
        <f t="shared" si="3"/>
        <v>97.47</v>
      </c>
      <c r="J43" s="218" t="str">
        <f t="shared" si="4"/>
        <v>ok</v>
      </c>
      <c r="K43"/>
      <c r="L43"/>
    </row>
    <row r="44" spans="1:12" ht="19.2" customHeight="1" x14ac:dyDescent="0.3">
      <c r="A44" s="428" t="s">
        <v>1091</v>
      </c>
      <c r="B44" s="327" t="s">
        <v>918</v>
      </c>
      <c r="C44" s="327" t="s">
        <v>918</v>
      </c>
      <c r="D44" s="327" t="s">
        <v>4768</v>
      </c>
      <c r="E44" s="271" t="s">
        <v>4775</v>
      </c>
      <c r="F44" s="266">
        <v>45700</v>
      </c>
      <c r="G44" s="267">
        <v>1</v>
      </c>
      <c r="H44" s="83">
        <v>105.2</v>
      </c>
      <c r="I44" s="177">
        <f t="shared" si="3"/>
        <v>105.2</v>
      </c>
      <c r="J44" s="218" t="str">
        <f t="shared" si="4"/>
        <v>ok</v>
      </c>
    </row>
    <row r="45" spans="1:12" ht="19.2" customHeight="1" x14ac:dyDescent="0.3">
      <c r="A45" s="17" t="s">
        <v>1090</v>
      </c>
      <c r="B45" s="267" t="s">
        <v>1176</v>
      </c>
      <c r="C45" s="267" t="s">
        <v>1176</v>
      </c>
      <c r="D45" s="267" t="s">
        <v>1176</v>
      </c>
      <c r="E45" s="271" t="s">
        <v>4780</v>
      </c>
      <c r="F45" s="266">
        <v>45700</v>
      </c>
      <c r="G45" s="267">
        <v>1</v>
      </c>
      <c r="H45" s="83">
        <v>2000</v>
      </c>
      <c r="I45" s="177">
        <f t="shared" si="3"/>
        <v>2000</v>
      </c>
      <c r="J45" s="218">
        <f t="shared" si="4"/>
        <v>0</v>
      </c>
    </row>
    <row r="46" spans="1:12" ht="19.2" customHeight="1" x14ac:dyDescent="0.3">
      <c r="A46" s="428" t="s">
        <v>1090</v>
      </c>
      <c r="B46" s="267" t="s">
        <v>3715</v>
      </c>
      <c r="C46" s="267" t="s">
        <v>1541</v>
      </c>
      <c r="D46" s="267" t="s">
        <v>3642</v>
      </c>
      <c r="E46" s="271" t="s">
        <v>4779</v>
      </c>
      <c r="F46" s="266">
        <v>45700</v>
      </c>
      <c r="G46" s="267">
        <v>1</v>
      </c>
      <c r="H46" s="83">
        <v>7500</v>
      </c>
      <c r="I46" s="177">
        <f t="shared" si="3"/>
        <v>7500</v>
      </c>
      <c r="J46" s="218" t="str">
        <f t="shared" si="4"/>
        <v>ok</v>
      </c>
    </row>
    <row r="47" spans="1:12" ht="19.2" customHeight="1" x14ac:dyDescent="0.3">
      <c r="A47" s="17" t="s">
        <v>1090</v>
      </c>
      <c r="B47" s="267" t="s">
        <v>1543</v>
      </c>
      <c r="C47" s="267" t="s">
        <v>989</v>
      </c>
      <c r="D47" s="267" t="s">
        <v>1341</v>
      </c>
      <c r="E47" s="271" t="s">
        <v>4777</v>
      </c>
      <c r="F47" s="266">
        <v>45700</v>
      </c>
      <c r="G47" s="267">
        <v>1</v>
      </c>
      <c r="H47" s="83">
        <v>5000</v>
      </c>
      <c r="I47" s="177">
        <f t="shared" si="3"/>
        <v>5000</v>
      </c>
      <c r="J47" s="218" t="str">
        <f t="shared" si="4"/>
        <v>ok</v>
      </c>
    </row>
    <row r="48" spans="1:12" ht="19.2" customHeight="1" x14ac:dyDescent="0.3">
      <c r="A48" s="428" t="s">
        <v>1301</v>
      </c>
      <c r="B48" s="327" t="s">
        <v>401</v>
      </c>
      <c r="C48" s="327" t="s">
        <v>4764</v>
      </c>
      <c r="D48" s="327" t="s">
        <v>4765</v>
      </c>
      <c r="E48" s="271" t="s">
        <v>4778</v>
      </c>
      <c r="F48" s="266">
        <v>45700</v>
      </c>
      <c r="G48" s="267">
        <v>1</v>
      </c>
      <c r="H48" s="83">
        <v>1599</v>
      </c>
      <c r="I48" s="177">
        <f t="shared" si="3"/>
        <v>1599</v>
      </c>
      <c r="J48" s="218" t="str">
        <f t="shared" si="4"/>
        <v>ok</v>
      </c>
    </row>
    <row r="49" spans="1:10" ht="19.2" customHeight="1" x14ac:dyDescent="0.3">
      <c r="A49" s="428" t="s">
        <v>1091</v>
      </c>
      <c r="B49" s="327" t="s">
        <v>918</v>
      </c>
      <c r="C49" s="327" t="s">
        <v>918</v>
      </c>
      <c r="D49" s="327" t="s">
        <v>4763</v>
      </c>
      <c r="E49" s="271" t="s">
        <v>4770</v>
      </c>
      <c r="F49" s="328">
        <v>45701</v>
      </c>
      <c r="G49" s="327">
        <v>1</v>
      </c>
      <c r="H49" s="83">
        <v>19.2</v>
      </c>
      <c r="I49" s="177">
        <f t="shared" si="3"/>
        <v>19.2</v>
      </c>
      <c r="J49" s="218" t="str">
        <f t="shared" si="4"/>
        <v>ok</v>
      </c>
    </row>
    <row r="50" spans="1:10" ht="19.2" customHeight="1" x14ac:dyDescent="0.3">
      <c r="A50" s="17" t="s">
        <v>1090</v>
      </c>
      <c r="B50" s="327" t="s">
        <v>1280</v>
      </c>
      <c r="C50" s="327" t="s">
        <v>1280</v>
      </c>
      <c r="D50" s="327" t="s">
        <v>4785</v>
      </c>
      <c r="E50" s="429" t="s">
        <v>4791</v>
      </c>
      <c r="F50" s="266">
        <v>45701</v>
      </c>
      <c r="G50" s="327">
        <v>1</v>
      </c>
      <c r="H50" s="83">
        <v>10000</v>
      </c>
      <c r="I50" s="177">
        <f t="shared" si="3"/>
        <v>10000</v>
      </c>
      <c r="J50" s="218" t="str">
        <f t="shared" si="4"/>
        <v>ok</v>
      </c>
    </row>
    <row r="51" spans="1:10" ht="19.2" customHeight="1" x14ac:dyDescent="0.3">
      <c r="A51" s="428" t="s">
        <v>1090</v>
      </c>
      <c r="B51" s="327" t="s">
        <v>4773</v>
      </c>
      <c r="C51" s="327" t="s">
        <v>4773</v>
      </c>
      <c r="D51" s="327" t="s">
        <v>4773</v>
      </c>
      <c r="E51" s="271" t="s">
        <v>4772</v>
      </c>
      <c r="F51" s="266">
        <v>45701</v>
      </c>
      <c r="G51" s="267">
        <v>1</v>
      </c>
      <c r="H51" s="83">
        <v>62038.32</v>
      </c>
      <c r="I51" s="177">
        <f t="shared" si="3"/>
        <v>62038.32</v>
      </c>
      <c r="J51" s="218" t="e">
        <f t="shared" si="4"/>
        <v>#N/A</v>
      </c>
    </row>
    <row r="52" spans="1:10" ht="19.2" customHeight="1" x14ac:dyDescent="0.3">
      <c r="A52" s="428" t="s">
        <v>1091</v>
      </c>
      <c r="B52" s="327" t="s">
        <v>918</v>
      </c>
      <c r="C52" s="327" t="s">
        <v>918</v>
      </c>
      <c r="D52" s="327" t="s">
        <v>4762</v>
      </c>
      <c r="E52" s="429" t="s">
        <v>4771</v>
      </c>
      <c r="F52" s="328">
        <v>45701</v>
      </c>
      <c r="G52" s="327">
        <v>1</v>
      </c>
      <c r="H52" s="177">
        <v>1570</v>
      </c>
      <c r="I52" s="177">
        <f t="shared" si="3"/>
        <v>1570</v>
      </c>
      <c r="J52" s="218" t="str">
        <f t="shared" si="4"/>
        <v>ok</v>
      </c>
    </row>
    <row r="53" spans="1:10" ht="19.2" customHeight="1" x14ac:dyDescent="0.3">
      <c r="A53" s="17" t="s">
        <v>1090</v>
      </c>
      <c r="B53" s="267" t="s">
        <v>436</v>
      </c>
      <c r="C53" s="267" t="s">
        <v>436</v>
      </c>
      <c r="D53" s="267" t="s">
        <v>1718</v>
      </c>
      <c r="E53" s="429">
        <v>4166363663</v>
      </c>
      <c r="F53" s="266">
        <v>45702</v>
      </c>
      <c r="G53" s="267">
        <v>1</v>
      </c>
      <c r="H53" s="83">
        <v>1950.19</v>
      </c>
      <c r="I53" s="177">
        <f t="shared" si="3"/>
        <v>1950.19</v>
      </c>
      <c r="J53" s="218" t="str">
        <f t="shared" si="4"/>
        <v>ok</v>
      </c>
    </row>
    <row r="54" spans="1:10" ht="19.2" customHeight="1" x14ac:dyDescent="0.3">
      <c r="A54" s="17" t="s">
        <v>1090</v>
      </c>
      <c r="B54" s="267" t="s">
        <v>436</v>
      </c>
      <c r="C54" s="267" t="s">
        <v>436</v>
      </c>
      <c r="D54" s="267" t="s">
        <v>3666</v>
      </c>
      <c r="E54" s="429">
        <v>4166369304</v>
      </c>
      <c r="F54" s="266">
        <v>45702</v>
      </c>
      <c r="G54" s="327">
        <v>1</v>
      </c>
      <c r="H54" s="83">
        <v>528</v>
      </c>
      <c r="I54" s="177">
        <f t="shared" si="3"/>
        <v>528</v>
      </c>
      <c r="J54" s="218" t="str">
        <f t="shared" si="4"/>
        <v>ok</v>
      </c>
    </row>
    <row r="55" spans="1:10" ht="19.2" customHeight="1" x14ac:dyDescent="0.3">
      <c r="A55" s="428" t="s">
        <v>1090</v>
      </c>
      <c r="B55" s="267" t="s">
        <v>3715</v>
      </c>
      <c r="C55" s="267" t="s">
        <v>1541</v>
      </c>
      <c r="D55" s="267" t="s">
        <v>4810</v>
      </c>
      <c r="E55" s="429" t="s">
        <v>4790</v>
      </c>
      <c r="F55" s="266">
        <v>45702</v>
      </c>
      <c r="G55" s="327">
        <v>1</v>
      </c>
      <c r="H55" s="83">
        <v>15800</v>
      </c>
      <c r="I55" s="177">
        <f t="shared" si="3"/>
        <v>15800</v>
      </c>
      <c r="J55" s="218" t="str">
        <f t="shared" si="4"/>
        <v>ok</v>
      </c>
    </row>
    <row r="56" spans="1:10" ht="19.2" customHeight="1" x14ac:dyDescent="0.3">
      <c r="A56" s="17" t="s">
        <v>1090</v>
      </c>
      <c r="B56" s="267" t="s">
        <v>1720</v>
      </c>
      <c r="C56" s="267" t="s">
        <v>3807</v>
      </c>
      <c r="D56" s="267" t="s">
        <v>4787</v>
      </c>
      <c r="E56" s="271" t="s">
        <v>4788</v>
      </c>
      <c r="F56" s="266">
        <v>45702</v>
      </c>
      <c r="G56" s="267">
        <v>1</v>
      </c>
      <c r="H56" s="83">
        <v>2738.9</v>
      </c>
      <c r="I56" s="177">
        <f t="shared" si="3"/>
        <v>2738.9</v>
      </c>
      <c r="J56" s="218" t="str">
        <f t="shared" si="4"/>
        <v>ok</v>
      </c>
    </row>
    <row r="57" spans="1:10" ht="19.2" customHeight="1" x14ac:dyDescent="0.3">
      <c r="A57" s="17" t="s">
        <v>1090</v>
      </c>
      <c r="B57" s="267" t="s">
        <v>658</v>
      </c>
      <c r="C57" s="267" t="s">
        <v>654</v>
      </c>
      <c r="D57" s="267" t="s">
        <v>1062</v>
      </c>
      <c r="E57" s="271" t="s">
        <v>4789</v>
      </c>
      <c r="F57" s="266">
        <v>45702</v>
      </c>
      <c r="G57" s="267">
        <v>1</v>
      </c>
      <c r="H57" s="83">
        <v>6800</v>
      </c>
      <c r="I57" s="177">
        <f t="shared" si="3"/>
        <v>6800</v>
      </c>
      <c r="J57" s="218" t="str">
        <f t="shared" si="4"/>
        <v>ok</v>
      </c>
    </row>
    <row r="58" spans="1:10" ht="18.600000000000001" customHeight="1" x14ac:dyDescent="0.3">
      <c r="A58" s="428" t="s">
        <v>1090</v>
      </c>
      <c r="B58" s="267" t="s">
        <v>3715</v>
      </c>
      <c r="C58" s="267" t="s">
        <v>1541</v>
      </c>
      <c r="D58" s="267" t="s">
        <v>3642</v>
      </c>
      <c r="E58" s="271" t="s">
        <v>4881</v>
      </c>
      <c r="F58" s="266">
        <v>45702</v>
      </c>
      <c r="G58" s="267">
        <v>1</v>
      </c>
      <c r="H58" s="83">
        <v>7500</v>
      </c>
      <c r="I58" s="177">
        <f t="shared" si="3"/>
        <v>7500</v>
      </c>
      <c r="J58" s="218" t="str">
        <f t="shared" si="4"/>
        <v>ok</v>
      </c>
    </row>
    <row r="59" spans="1:10" ht="18.600000000000001" customHeight="1" x14ac:dyDescent="0.3">
      <c r="A59" s="428" t="s">
        <v>1091</v>
      </c>
      <c r="B59" s="327" t="s">
        <v>918</v>
      </c>
      <c r="C59" s="327" t="s">
        <v>918</v>
      </c>
      <c r="D59" s="267" t="s">
        <v>4792</v>
      </c>
      <c r="E59" s="429" t="s">
        <v>4808</v>
      </c>
      <c r="F59" s="266">
        <v>45703</v>
      </c>
      <c r="G59" s="267">
        <v>1</v>
      </c>
      <c r="H59" s="83">
        <v>115.2</v>
      </c>
      <c r="I59" s="177">
        <f t="shared" si="3"/>
        <v>115.2</v>
      </c>
      <c r="J59" s="218" t="str">
        <f t="shared" si="4"/>
        <v>ok</v>
      </c>
    </row>
    <row r="60" spans="1:10" ht="18.600000000000001" customHeight="1" x14ac:dyDescent="0.3">
      <c r="A60" s="428" t="s">
        <v>1091</v>
      </c>
      <c r="B60" s="267" t="s">
        <v>456</v>
      </c>
      <c r="C60" s="267" t="s">
        <v>456</v>
      </c>
      <c r="D60" s="267" t="s">
        <v>3189</v>
      </c>
      <c r="E60" s="271" t="s">
        <v>4809</v>
      </c>
      <c r="F60" s="266">
        <v>45703</v>
      </c>
      <c r="G60" s="267">
        <v>1</v>
      </c>
      <c r="H60" s="177">
        <v>1250</v>
      </c>
      <c r="I60" s="177">
        <f t="shared" si="3"/>
        <v>1250</v>
      </c>
      <c r="J60" s="218" t="str">
        <f t="shared" si="4"/>
        <v>ok</v>
      </c>
    </row>
    <row r="61" spans="1:10" ht="18.600000000000001" customHeight="1" x14ac:dyDescent="0.3">
      <c r="A61" s="17" t="s">
        <v>1090</v>
      </c>
      <c r="B61" s="327" t="s">
        <v>1299</v>
      </c>
      <c r="C61" s="327" t="s">
        <v>1299</v>
      </c>
      <c r="D61" s="327" t="s">
        <v>1343</v>
      </c>
      <c r="E61" s="271" t="s">
        <v>4807</v>
      </c>
      <c r="F61" s="266">
        <v>45703</v>
      </c>
      <c r="G61" s="267">
        <v>1</v>
      </c>
      <c r="H61" s="177">
        <v>774.68</v>
      </c>
      <c r="I61" s="177">
        <f t="shared" si="3"/>
        <v>774.68</v>
      </c>
      <c r="J61" s="218" t="str">
        <f t="shared" si="4"/>
        <v>ok</v>
      </c>
    </row>
    <row r="62" spans="1:10" ht="18.600000000000001" customHeight="1" x14ac:dyDescent="0.3">
      <c r="A62" s="17" t="s">
        <v>1090</v>
      </c>
      <c r="B62" s="327" t="s">
        <v>1299</v>
      </c>
      <c r="C62" s="327" t="s">
        <v>1299</v>
      </c>
      <c r="D62" s="327" t="s">
        <v>1343</v>
      </c>
      <c r="E62" s="271" t="s">
        <v>4806</v>
      </c>
      <c r="F62" s="266">
        <v>45703</v>
      </c>
      <c r="G62" s="267">
        <v>1</v>
      </c>
      <c r="H62" s="177">
        <v>8000</v>
      </c>
      <c r="I62" s="177">
        <f t="shared" si="3"/>
        <v>8000</v>
      </c>
      <c r="J62" s="218" t="str">
        <f t="shared" si="4"/>
        <v>ok</v>
      </c>
    </row>
    <row r="63" spans="1:10" x14ac:dyDescent="0.3">
      <c r="A63" s="17" t="s">
        <v>1090</v>
      </c>
      <c r="B63" s="327" t="s">
        <v>1299</v>
      </c>
      <c r="C63" s="327" t="s">
        <v>1299</v>
      </c>
      <c r="D63" s="327" t="s">
        <v>2492</v>
      </c>
      <c r="E63" s="271">
        <v>4171630948</v>
      </c>
      <c r="F63" s="266">
        <v>45705</v>
      </c>
      <c r="G63" s="327">
        <v>1</v>
      </c>
      <c r="H63" s="83">
        <v>5000</v>
      </c>
      <c r="I63" s="177">
        <f t="shared" si="3"/>
        <v>5000</v>
      </c>
      <c r="J63" s="218" t="str">
        <f t="shared" si="4"/>
        <v>ok</v>
      </c>
    </row>
    <row r="64" spans="1:10" x14ac:dyDescent="0.3">
      <c r="A64" s="428" t="s">
        <v>1091</v>
      </c>
      <c r="B64" s="327" t="s">
        <v>918</v>
      </c>
      <c r="C64" s="327" t="s">
        <v>918</v>
      </c>
      <c r="D64" s="327" t="s">
        <v>4795</v>
      </c>
      <c r="E64" s="316" t="s">
        <v>4803</v>
      </c>
      <c r="F64" s="266">
        <v>45705</v>
      </c>
      <c r="G64" s="327">
        <v>1</v>
      </c>
      <c r="H64" s="83">
        <v>1200</v>
      </c>
      <c r="I64" s="177">
        <f t="shared" si="3"/>
        <v>1200</v>
      </c>
      <c r="J64" s="218" t="str">
        <f t="shared" si="4"/>
        <v>ok</v>
      </c>
    </row>
    <row r="65" spans="1:12" ht="18.600000000000001" customHeight="1" x14ac:dyDescent="0.3">
      <c r="A65" s="428" t="s">
        <v>1091</v>
      </c>
      <c r="B65" s="327" t="s">
        <v>1056</v>
      </c>
      <c r="C65" s="327" t="s">
        <v>436</v>
      </c>
      <c r="D65" s="267" t="s">
        <v>4797</v>
      </c>
      <c r="E65" s="316" t="s">
        <v>4803</v>
      </c>
      <c r="F65" s="266">
        <v>45705</v>
      </c>
      <c r="G65" s="327">
        <v>1</v>
      </c>
      <c r="H65" s="83">
        <v>50</v>
      </c>
      <c r="I65" s="177">
        <f t="shared" ref="I65:I96" si="5">H65*G65</f>
        <v>50</v>
      </c>
      <c r="J65" s="218" t="str">
        <f t="shared" si="4"/>
        <v>ok</v>
      </c>
    </row>
    <row r="66" spans="1:12" ht="18.600000000000001" customHeight="1" x14ac:dyDescent="0.3">
      <c r="A66" s="428" t="s">
        <v>1091</v>
      </c>
      <c r="B66" s="327" t="s">
        <v>918</v>
      </c>
      <c r="C66" s="327" t="s">
        <v>918</v>
      </c>
      <c r="D66" s="327" t="s">
        <v>4793</v>
      </c>
      <c r="E66" s="429" t="s">
        <v>4804</v>
      </c>
      <c r="F66" s="266">
        <v>45705</v>
      </c>
      <c r="G66" s="327">
        <v>1</v>
      </c>
      <c r="H66" s="83">
        <v>172.8</v>
      </c>
      <c r="I66" s="177">
        <f t="shared" si="5"/>
        <v>172.8</v>
      </c>
      <c r="J66" s="218" t="str">
        <f t="shared" si="4"/>
        <v>ok</v>
      </c>
      <c r="K66" s="317"/>
      <c r="L66" s="317"/>
    </row>
    <row r="67" spans="1:12" ht="18.600000000000001" customHeight="1" x14ac:dyDescent="0.3">
      <c r="A67" s="428" t="s">
        <v>1091</v>
      </c>
      <c r="B67" s="327" t="s">
        <v>918</v>
      </c>
      <c r="C67" s="327" t="s">
        <v>918</v>
      </c>
      <c r="D67" s="327" t="s">
        <v>4794</v>
      </c>
      <c r="E67" s="429" t="s">
        <v>4805</v>
      </c>
      <c r="F67" s="266">
        <v>45705</v>
      </c>
      <c r="G67" s="327">
        <v>1</v>
      </c>
      <c r="H67" s="177">
        <v>1300</v>
      </c>
      <c r="I67" s="177">
        <f t="shared" si="5"/>
        <v>1300</v>
      </c>
      <c r="J67" s="218" t="str">
        <f t="shared" ref="J67:J75" si="6">VLOOKUP(C67,K:M,3,0)</f>
        <v>ok</v>
      </c>
      <c r="K67" s="317"/>
      <c r="L67" s="317"/>
    </row>
    <row r="68" spans="1:12" ht="18.600000000000001" customHeight="1" x14ac:dyDescent="0.3">
      <c r="A68" s="17" t="s">
        <v>1090</v>
      </c>
      <c r="B68" s="267" t="s">
        <v>37</v>
      </c>
      <c r="C68" s="267" t="s">
        <v>37</v>
      </c>
      <c r="D68" s="267" t="s">
        <v>4796</v>
      </c>
      <c r="E68" s="271" t="s">
        <v>4802</v>
      </c>
      <c r="F68" s="266">
        <v>45705</v>
      </c>
      <c r="G68" s="327">
        <v>1</v>
      </c>
      <c r="H68" s="83">
        <v>98.36</v>
      </c>
      <c r="I68" s="177">
        <f t="shared" si="5"/>
        <v>98.36</v>
      </c>
      <c r="J68" s="218" t="str">
        <f t="shared" si="6"/>
        <v>ok</v>
      </c>
      <c r="K68" s="317"/>
      <c r="L68" s="317"/>
    </row>
    <row r="69" spans="1:12" ht="18.600000000000001" customHeight="1" x14ac:dyDescent="0.3">
      <c r="A69" s="17" t="s">
        <v>1090</v>
      </c>
      <c r="B69" s="327" t="s">
        <v>1299</v>
      </c>
      <c r="C69" s="327" t="s">
        <v>1299</v>
      </c>
      <c r="D69" s="327" t="s">
        <v>1343</v>
      </c>
      <c r="E69" s="271">
        <v>4175849794</v>
      </c>
      <c r="F69" s="266">
        <v>45706</v>
      </c>
      <c r="G69" s="267">
        <v>1</v>
      </c>
      <c r="H69" s="83">
        <v>1000</v>
      </c>
      <c r="I69" s="177">
        <f t="shared" si="5"/>
        <v>1000</v>
      </c>
      <c r="J69" s="218" t="str">
        <f t="shared" si="6"/>
        <v>ok</v>
      </c>
      <c r="K69" s="317"/>
      <c r="L69" s="317"/>
    </row>
    <row r="70" spans="1:12" ht="18.600000000000001" customHeight="1" x14ac:dyDescent="0.3">
      <c r="A70" s="428" t="s">
        <v>1090</v>
      </c>
      <c r="B70" s="267" t="s">
        <v>3715</v>
      </c>
      <c r="C70" s="267" t="s">
        <v>1541</v>
      </c>
      <c r="D70" s="267" t="s">
        <v>4783</v>
      </c>
      <c r="E70" s="429" t="s">
        <v>4882</v>
      </c>
      <c r="F70" s="266">
        <v>45706</v>
      </c>
      <c r="G70" s="327">
        <v>1</v>
      </c>
      <c r="H70" s="83">
        <v>20000</v>
      </c>
      <c r="I70" s="177">
        <f t="shared" si="5"/>
        <v>20000</v>
      </c>
      <c r="J70" s="218" t="str">
        <f t="shared" si="6"/>
        <v>ok</v>
      </c>
      <c r="K70" s="317"/>
      <c r="L70" s="317"/>
    </row>
    <row r="71" spans="1:12" s="317" customFormat="1" ht="18.600000000000001" customHeight="1" x14ac:dyDescent="0.3">
      <c r="A71" s="428" t="s">
        <v>3763</v>
      </c>
      <c r="B71" s="327" t="s">
        <v>918</v>
      </c>
      <c r="C71" s="327" t="s">
        <v>918</v>
      </c>
      <c r="D71" s="267" t="s">
        <v>4812</v>
      </c>
      <c r="E71" s="271" t="s">
        <v>4813</v>
      </c>
      <c r="F71" s="266">
        <v>45707</v>
      </c>
      <c r="G71" s="267">
        <v>1</v>
      </c>
      <c r="H71" s="83">
        <v>358.5</v>
      </c>
      <c r="I71" s="177">
        <f t="shared" si="5"/>
        <v>358.5</v>
      </c>
      <c r="J71" s="218" t="str">
        <f t="shared" si="6"/>
        <v>ok</v>
      </c>
    </row>
    <row r="72" spans="1:12" s="317" customFormat="1" ht="18.600000000000001" customHeight="1" x14ac:dyDescent="0.3">
      <c r="A72" s="428" t="s">
        <v>3763</v>
      </c>
      <c r="B72" s="327" t="s">
        <v>918</v>
      </c>
      <c r="C72" s="327" t="s">
        <v>918</v>
      </c>
      <c r="D72" s="267" t="s">
        <v>4811</v>
      </c>
      <c r="E72" s="271" t="s">
        <v>4814</v>
      </c>
      <c r="F72" s="266">
        <v>45707</v>
      </c>
      <c r="G72" s="267">
        <v>1</v>
      </c>
      <c r="H72" s="83">
        <v>390</v>
      </c>
      <c r="I72" s="177">
        <f t="shared" si="5"/>
        <v>390</v>
      </c>
      <c r="J72" s="218" t="str">
        <f t="shared" si="6"/>
        <v>ok</v>
      </c>
    </row>
    <row r="73" spans="1:12" s="317" customFormat="1" ht="18.600000000000001" customHeight="1" x14ac:dyDescent="0.3">
      <c r="A73" s="17" t="s">
        <v>1091</v>
      </c>
      <c r="B73" s="327" t="s">
        <v>1037</v>
      </c>
      <c r="C73" s="327" t="s">
        <v>1037</v>
      </c>
      <c r="D73" s="327" t="s">
        <v>1841</v>
      </c>
      <c r="E73" s="429" t="s">
        <v>4883</v>
      </c>
      <c r="F73" s="266">
        <v>45709</v>
      </c>
      <c r="G73" s="327">
        <v>1</v>
      </c>
      <c r="H73" s="177">
        <v>2277</v>
      </c>
      <c r="I73" s="177">
        <f t="shared" si="5"/>
        <v>2277</v>
      </c>
      <c r="J73" s="218" t="str">
        <f t="shared" si="6"/>
        <v>ok</v>
      </c>
    </row>
    <row r="74" spans="1:12" s="317" customFormat="1" ht="18.600000000000001" customHeight="1" x14ac:dyDescent="0.3">
      <c r="A74" s="428" t="s">
        <v>1091</v>
      </c>
      <c r="B74" s="327" t="s">
        <v>918</v>
      </c>
      <c r="C74" s="327" t="s">
        <v>918</v>
      </c>
      <c r="D74" s="327" t="s">
        <v>4849</v>
      </c>
      <c r="E74" s="271" t="s">
        <v>4846</v>
      </c>
      <c r="F74" s="266">
        <v>45711</v>
      </c>
      <c r="G74" s="267">
        <v>1</v>
      </c>
      <c r="H74" s="83">
        <v>1630</v>
      </c>
      <c r="I74" s="177">
        <f t="shared" si="5"/>
        <v>1630</v>
      </c>
      <c r="J74" s="218" t="str">
        <f t="shared" si="6"/>
        <v>ok</v>
      </c>
    </row>
    <row r="75" spans="1:12" s="317" customFormat="1" ht="18.600000000000001" customHeight="1" x14ac:dyDescent="0.3">
      <c r="A75" s="327" t="s">
        <v>1091</v>
      </c>
      <c r="B75" s="327" t="s">
        <v>1701</v>
      </c>
      <c r="C75" s="327" t="s">
        <v>4852</v>
      </c>
      <c r="D75" s="270" t="s">
        <v>4851</v>
      </c>
      <c r="E75" s="271" t="s">
        <v>4848</v>
      </c>
      <c r="F75" s="266">
        <v>45711</v>
      </c>
      <c r="G75" s="267">
        <v>1</v>
      </c>
      <c r="H75" s="83">
        <v>4000</v>
      </c>
      <c r="I75" s="177">
        <f t="shared" si="5"/>
        <v>4000</v>
      </c>
      <c r="J75" s="218" t="e">
        <f t="shared" si="6"/>
        <v>#N/A</v>
      </c>
    </row>
    <row r="76" spans="1:12" s="317" customFormat="1" x14ac:dyDescent="0.3">
      <c r="A76" s="428" t="s">
        <v>1091</v>
      </c>
      <c r="B76" s="327" t="s">
        <v>918</v>
      </c>
      <c r="C76" s="327" t="s">
        <v>918</v>
      </c>
      <c r="D76" s="267" t="s">
        <v>4850</v>
      </c>
      <c r="E76" s="271" t="s">
        <v>4847</v>
      </c>
      <c r="F76" s="266">
        <v>45711</v>
      </c>
      <c r="G76" s="267">
        <v>1</v>
      </c>
      <c r="H76" s="83">
        <v>192</v>
      </c>
      <c r="I76" s="177">
        <f t="shared" si="5"/>
        <v>192</v>
      </c>
      <c r="J76" s="218" t="s">
        <v>4884</v>
      </c>
    </row>
    <row r="77" spans="1:12" s="317" customFormat="1" ht="18.600000000000001" customHeight="1" x14ac:dyDescent="0.3">
      <c r="A77" s="428" t="s">
        <v>1090</v>
      </c>
      <c r="B77" s="327" t="s">
        <v>1299</v>
      </c>
      <c r="C77" s="327" t="s">
        <v>1299</v>
      </c>
      <c r="D77" s="327" t="s">
        <v>1343</v>
      </c>
      <c r="E77" s="271">
        <v>4187868398</v>
      </c>
      <c r="F77" s="266">
        <v>45712</v>
      </c>
      <c r="G77" s="267">
        <v>1</v>
      </c>
      <c r="H77" s="83">
        <v>8000</v>
      </c>
      <c r="I77" s="177">
        <f t="shared" si="5"/>
        <v>8000</v>
      </c>
      <c r="J77" s="218" t="str">
        <f t="shared" ref="J77:J108" si="7">VLOOKUP(C77,K:M,3,0)</f>
        <v>ok</v>
      </c>
    </row>
    <row r="78" spans="1:12" s="317" customFormat="1" ht="18.600000000000001" customHeight="1" x14ac:dyDescent="0.3">
      <c r="A78" s="428" t="s">
        <v>1090</v>
      </c>
      <c r="B78" s="327" t="s">
        <v>1299</v>
      </c>
      <c r="C78" s="327" t="s">
        <v>1299</v>
      </c>
      <c r="D78" s="327" t="s">
        <v>1343</v>
      </c>
      <c r="E78" s="271">
        <v>4187872078</v>
      </c>
      <c r="F78" s="266">
        <v>45712</v>
      </c>
      <c r="G78" s="267">
        <v>1</v>
      </c>
      <c r="H78" s="83">
        <v>1000</v>
      </c>
      <c r="I78" s="177">
        <f t="shared" si="5"/>
        <v>1000</v>
      </c>
      <c r="J78" s="218" t="str">
        <f t="shared" si="7"/>
        <v>ok</v>
      </c>
    </row>
    <row r="79" spans="1:12" s="317" customFormat="1" ht="18.600000000000001" customHeight="1" x14ac:dyDescent="0.3">
      <c r="A79" s="428" t="s">
        <v>1301</v>
      </c>
      <c r="B79" s="327" t="s">
        <v>3327</v>
      </c>
      <c r="C79" s="267" t="s">
        <v>633</v>
      </c>
      <c r="D79" s="327" t="s">
        <v>4843</v>
      </c>
      <c r="E79" s="271" t="s">
        <v>4844</v>
      </c>
      <c r="F79" s="266">
        <v>45712</v>
      </c>
      <c r="G79" s="267">
        <v>1</v>
      </c>
      <c r="H79" s="83">
        <v>29.9</v>
      </c>
      <c r="I79" s="177">
        <f t="shared" si="5"/>
        <v>29.9</v>
      </c>
      <c r="J79" s="218" t="str">
        <f t="shared" si="7"/>
        <v>ok</v>
      </c>
    </row>
    <row r="80" spans="1:12" s="317" customFormat="1" ht="18.600000000000001" customHeight="1" x14ac:dyDescent="0.3">
      <c r="A80" s="428" t="s">
        <v>1301</v>
      </c>
      <c r="B80" s="267" t="s">
        <v>4841</v>
      </c>
      <c r="C80" s="267" t="s">
        <v>633</v>
      </c>
      <c r="D80" s="267" t="s">
        <v>4842</v>
      </c>
      <c r="E80" s="271" t="s">
        <v>4840</v>
      </c>
      <c r="F80" s="266">
        <v>45712</v>
      </c>
      <c r="G80" s="267">
        <v>1</v>
      </c>
      <c r="H80" s="83">
        <v>55</v>
      </c>
      <c r="I80" s="177">
        <f t="shared" si="5"/>
        <v>55</v>
      </c>
      <c r="J80" s="218" t="str">
        <f t="shared" si="7"/>
        <v>ok</v>
      </c>
    </row>
    <row r="81" spans="1:10" s="317" customFormat="1" ht="18.600000000000001" customHeight="1" x14ac:dyDescent="0.3">
      <c r="A81" s="428" t="s">
        <v>1301</v>
      </c>
      <c r="B81" s="327" t="s">
        <v>1021</v>
      </c>
      <c r="C81" s="327" t="s">
        <v>990</v>
      </c>
      <c r="D81" s="267" t="s">
        <v>4838</v>
      </c>
      <c r="E81" s="271" t="s">
        <v>4839</v>
      </c>
      <c r="F81" s="266">
        <v>45712</v>
      </c>
      <c r="G81" s="267">
        <v>1</v>
      </c>
      <c r="H81" s="83">
        <v>55</v>
      </c>
      <c r="I81" s="177">
        <f t="shared" si="5"/>
        <v>55</v>
      </c>
      <c r="J81" s="218" t="str">
        <f t="shared" si="7"/>
        <v>ok</v>
      </c>
    </row>
    <row r="82" spans="1:10" s="317" customFormat="1" ht="18.600000000000001" customHeight="1" x14ac:dyDescent="0.3">
      <c r="A82" s="428" t="s">
        <v>1090</v>
      </c>
      <c r="B82" s="327" t="s">
        <v>4836</v>
      </c>
      <c r="C82" s="327" t="s">
        <v>633</v>
      </c>
      <c r="D82" s="327" t="s">
        <v>4837</v>
      </c>
      <c r="E82" s="271" t="s">
        <v>4835</v>
      </c>
      <c r="F82" s="266">
        <v>45712</v>
      </c>
      <c r="G82" s="267">
        <v>1</v>
      </c>
      <c r="H82" s="83">
        <v>8208.84</v>
      </c>
      <c r="I82" s="177">
        <f t="shared" si="5"/>
        <v>8208.84</v>
      </c>
      <c r="J82" s="218" t="str">
        <f t="shared" si="7"/>
        <v>ok</v>
      </c>
    </row>
    <row r="83" spans="1:10" s="317" customFormat="1" ht="18.600000000000001" customHeight="1" x14ac:dyDescent="0.3">
      <c r="A83" s="428" t="s">
        <v>1301</v>
      </c>
      <c r="B83" s="327" t="s">
        <v>3327</v>
      </c>
      <c r="C83" s="267" t="s">
        <v>633</v>
      </c>
      <c r="D83" s="327" t="s">
        <v>4843</v>
      </c>
      <c r="E83" s="271" t="s">
        <v>4845</v>
      </c>
      <c r="F83" s="266">
        <v>45712</v>
      </c>
      <c r="G83" s="267">
        <v>1</v>
      </c>
      <c r="H83" s="83">
        <v>227.34</v>
      </c>
      <c r="I83" s="177">
        <f t="shared" si="5"/>
        <v>227.34</v>
      </c>
      <c r="J83" s="218" t="str">
        <f t="shared" si="7"/>
        <v>ok</v>
      </c>
    </row>
    <row r="84" spans="1:10" s="317" customFormat="1" ht="18.600000000000001" customHeight="1" x14ac:dyDescent="0.3">
      <c r="A84" s="17" t="s">
        <v>1090</v>
      </c>
      <c r="B84" s="267" t="s">
        <v>1682</v>
      </c>
      <c r="C84" s="267" t="s">
        <v>3807</v>
      </c>
      <c r="D84" s="267" t="s">
        <v>3684</v>
      </c>
      <c r="E84" s="429">
        <v>4190634878</v>
      </c>
      <c r="F84" s="266">
        <v>45713</v>
      </c>
      <c r="G84" s="267">
        <v>1</v>
      </c>
      <c r="H84" s="177">
        <v>439.57</v>
      </c>
      <c r="I84" s="177">
        <f t="shared" si="5"/>
        <v>439.57</v>
      </c>
      <c r="J84" s="218" t="str">
        <f t="shared" si="7"/>
        <v>ok</v>
      </c>
    </row>
    <row r="85" spans="1:10" s="317" customFormat="1" ht="18.600000000000001" customHeight="1" x14ac:dyDescent="0.3">
      <c r="A85" s="17" t="s">
        <v>1090</v>
      </c>
      <c r="B85" s="267" t="s">
        <v>1682</v>
      </c>
      <c r="C85" s="267" t="s">
        <v>654</v>
      </c>
      <c r="D85" s="267" t="s">
        <v>4860</v>
      </c>
      <c r="E85" s="429">
        <v>4190635385</v>
      </c>
      <c r="F85" s="266">
        <v>45713</v>
      </c>
      <c r="G85" s="267">
        <v>1</v>
      </c>
      <c r="H85" s="177">
        <v>2875.39</v>
      </c>
      <c r="I85" s="177">
        <f t="shared" si="5"/>
        <v>2875.39</v>
      </c>
      <c r="J85" s="218" t="str">
        <f t="shared" si="7"/>
        <v>ok</v>
      </c>
    </row>
    <row r="86" spans="1:10" s="317" customFormat="1" ht="18.600000000000001" customHeight="1" x14ac:dyDescent="0.3">
      <c r="A86" s="17" t="s">
        <v>1090</v>
      </c>
      <c r="B86" s="267" t="s">
        <v>680</v>
      </c>
      <c r="C86" s="267" t="s">
        <v>989</v>
      </c>
      <c r="D86" s="267" t="s">
        <v>3790</v>
      </c>
      <c r="E86" s="429" t="s">
        <v>4833</v>
      </c>
      <c r="F86" s="266">
        <v>45713</v>
      </c>
      <c r="G86" s="267">
        <v>1</v>
      </c>
      <c r="H86" s="177">
        <v>3018</v>
      </c>
      <c r="I86" s="177">
        <f t="shared" si="5"/>
        <v>3018</v>
      </c>
      <c r="J86" s="218" t="str">
        <f t="shared" si="7"/>
        <v>ok</v>
      </c>
    </row>
    <row r="87" spans="1:10" s="317" customFormat="1" ht="18.600000000000001" customHeight="1" x14ac:dyDescent="0.3">
      <c r="A87" s="17" t="s">
        <v>1090</v>
      </c>
      <c r="B87" s="327" t="s">
        <v>1701</v>
      </c>
      <c r="C87" s="327" t="s">
        <v>1037</v>
      </c>
      <c r="D87" s="327" t="s">
        <v>4831</v>
      </c>
      <c r="E87" s="429" t="s">
        <v>4832</v>
      </c>
      <c r="F87" s="266">
        <v>45713</v>
      </c>
      <c r="G87" s="267">
        <v>1</v>
      </c>
      <c r="H87" s="177">
        <v>2000</v>
      </c>
      <c r="I87" s="177">
        <f t="shared" si="5"/>
        <v>2000</v>
      </c>
      <c r="J87" s="218" t="str">
        <f t="shared" si="7"/>
        <v>ok</v>
      </c>
    </row>
    <row r="88" spans="1:10" s="317" customFormat="1" ht="18.600000000000001" customHeight="1" x14ac:dyDescent="0.3">
      <c r="A88" s="17" t="s">
        <v>1090</v>
      </c>
      <c r="B88" s="327" t="s">
        <v>4829</v>
      </c>
      <c r="C88" s="327" t="s">
        <v>633</v>
      </c>
      <c r="D88" s="327" t="s">
        <v>4829</v>
      </c>
      <c r="E88" s="429" t="s">
        <v>4830</v>
      </c>
      <c r="F88" s="266">
        <v>45713</v>
      </c>
      <c r="G88" s="267">
        <v>1</v>
      </c>
      <c r="H88" s="177">
        <v>960.22</v>
      </c>
      <c r="I88" s="177">
        <f t="shared" si="5"/>
        <v>960.22</v>
      </c>
      <c r="J88" s="218" t="str">
        <f t="shared" si="7"/>
        <v>ok</v>
      </c>
    </row>
    <row r="89" spans="1:10" s="317" customFormat="1" ht="18.600000000000001" customHeight="1" x14ac:dyDescent="0.3">
      <c r="A89" s="428" t="s">
        <v>1090</v>
      </c>
      <c r="B89" s="327" t="s">
        <v>1299</v>
      </c>
      <c r="C89" s="327" t="s">
        <v>1299</v>
      </c>
      <c r="D89" s="267" t="s">
        <v>4825</v>
      </c>
      <c r="E89" s="271">
        <v>4193813254</v>
      </c>
      <c r="F89" s="266">
        <v>45714</v>
      </c>
      <c r="G89" s="267">
        <v>1</v>
      </c>
      <c r="H89" s="83">
        <v>5000</v>
      </c>
      <c r="I89" s="177">
        <f t="shared" si="5"/>
        <v>5000</v>
      </c>
      <c r="J89" s="218" t="str">
        <f t="shared" si="7"/>
        <v>ok</v>
      </c>
    </row>
    <row r="90" spans="1:10" s="317" customFormat="1" x14ac:dyDescent="0.3">
      <c r="A90" s="17" t="s">
        <v>1092</v>
      </c>
      <c r="B90" s="267" t="s">
        <v>691</v>
      </c>
      <c r="C90" s="327" t="s">
        <v>989</v>
      </c>
      <c r="D90" s="267" t="s">
        <v>3600</v>
      </c>
      <c r="E90" s="271" t="s">
        <v>4824</v>
      </c>
      <c r="F90" s="266">
        <v>45714</v>
      </c>
      <c r="G90" s="267">
        <v>1</v>
      </c>
      <c r="H90" s="83">
        <v>103302.69</v>
      </c>
      <c r="I90" s="177">
        <f t="shared" si="5"/>
        <v>103302.69</v>
      </c>
      <c r="J90" s="218" t="str">
        <f t="shared" si="7"/>
        <v>ok</v>
      </c>
    </row>
    <row r="91" spans="1:10" s="317" customFormat="1" ht="18.600000000000001" customHeight="1" x14ac:dyDescent="0.3">
      <c r="A91" s="17" t="s">
        <v>1092</v>
      </c>
      <c r="B91" s="267" t="s">
        <v>3683</v>
      </c>
      <c r="C91" s="267" t="s">
        <v>3683</v>
      </c>
      <c r="D91" s="327" t="s">
        <v>3683</v>
      </c>
      <c r="E91" s="271" t="s">
        <v>4823</v>
      </c>
      <c r="F91" s="266">
        <v>45714</v>
      </c>
      <c r="G91" s="267">
        <v>1</v>
      </c>
      <c r="H91" s="83">
        <v>9147.98</v>
      </c>
      <c r="I91" s="177">
        <f t="shared" si="5"/>
        <v>9147.98</v>
      </c>
      <c r="J91" s="218" t="e">
        <f t="shared" si="7"/>
        <v>#N/A</v>
      </c>
    </row>
    <row r="92" spans="1:10" s="317" customFormat="1" ht="18.600000000000001" customHeight="1" x14ac:dyDescent="0.3">
      <c r="A92" s="428" t="s">
        <v>1090</v>
      </c>
      <c r="B92" s="327" t="s">
        <v>4826</v>
      </c>
      <c r="C92" s="327" t="s">
        <v>633</v>
      </c>
      <c r="D92" s="327" t="s">
        <v>4827</v>
      </c>
      <c r="E92" s="429" t="s">
        <v>4828</v>
      </c>
      <c r="F92" s="266">
        <v>45714</v>
      </c>
      <c r="G92" s="267">
        <v>1</v>
      </c>
      <c r="H92" s="177">
        <v>266.56</v>
      </c>
      <c r="I92" s="177">
        <f t="shared" si="5"/>
        <v>266.56</v>
      </c>
      <c r="J92" s="218" t="str">
        <f t="shared" si="7"/>
        <v>ok</v>
      </c>
    </row>
    <row r="93" spans="1:10" s="317" customFormat="1" x14ac:dyDescent="0.3">
      <c r="A93" s="428" t="s">
        <v>1090</v>
      </c>
      <c r="B93" s="267" t="s">
        <v>3715</v>
      </c>
      <c r="C93" s="327" t="s">
        <v>1541</v>
      </c>
      <c r="D93" s="267" t="s">
        <v>3811</v>
      </c>
      <c r="E93" s="271" t="s">
        <v>4834</v>
      </c>
      <c r="F93" s="266">
        <v>45714</v>
      </c>
      <c r="G93" s="267">
        <v>1</v>
      </c>
      <c r="H93" s="83">
        <v>5000</v>
      </c>
      <c r="I93" s="177">
        <f t="shared" si="5"/>
        <v>5000</v>
      </c>
      <c r="J93" s="218" t="str">
        <f t="shared" si="7"/>
        <v>ok</v>
      </c>
    </row>
    <row r="94" spans="1:10" s="317" customFormat="1" x14ac:dyDescent="0.3">
      <c r="A94" s="428" t="s">
        <v>1090</v>
      </c>
      <c r="B94" s="267" t="s">
        <v>691</v>
      </c>
      <c r="C94" s="327" t="s">
        <v>989</v>
      </c>
      <c r="D94" s="327" t="s">
        <v>3784</v>
      </c>
      <c r="E94" s="439" t="s">
        <v>4822</v>
      </c>
      <c r="F94" s="266">
        <v>45714</v>
      </c>
      <c r="G94" s="267">
        <v>1</v>
      </c>
      <c r="H94" s="83">
        <v>1500</v>
      </c>
      <c r="I94" s="177">
        <f t="shared" si="5"/>
        <v>1500</v>
      </c>
      <c r="J94" s="218" t="str">
        <f t="shared" si="7"/>
        <v>ok</v>
      </c>
    </row>
    <row r="95" spans="1:10" s="317" customFormat="1" x14ac:dyDescent="0.3">
      <c r="A95" s="428" t="s">
        <v>1090</v>
      </c>
      <c r="B95" s="327" t="s">
        <v>985</v>
      </c>
      <c r="C95" s="327" t="s">
        <v>985</v>
      </c>
      <c r="D95" s="267" t="s">
        <v>4820</v>
      </c>
      <c r="E95" s="271" t="s">
        <v>4821</v>
      </c>
      <c r="F95" s="266">
        <v>45714</v>
      </c>
      <c r="G95" s="267">
        <v>1</v>
      </c>
      <c r="H95" s="83">
        <v>50000</v>
      </c>
      <c r="I95" s="177">
        <f t="shared" si="5"/>
        <v>50000</v>
      </c>
      <c r="J95" s="218" t="str">
        <f t="shared" si="7"/>
        <v>ok</v>
      </c>
    </row>
    <row r="96" spans="1:10" s="317" customFormat="1" ht="18.600000000000001" customHeight="1" x14ac:dyDescent="0.3">
      <c r="A96" s="428" t="s">
        <v>1091</v>
      </c>
      <c r="B96" s="327" t="s">
        <v>918</v>
      </c>
      <c r="C96" s="327" t="s">
        <v>918</v>
      </c>
      <c r="D96" s="327" t="s">
        <v>4871</v>
      </c>
      <c r="E96" s="271" t="s">
        <v>4878</v>
      </c>
      <c r="F96" s="266">
        <v>45715</v>
      </c>
      <c r="G96" s="267">
        <v>1</v>
      </c>
      <c r="H96" s="83">
        <v>2042</v>
      </c>
      <c r="I96" s="177">
        <f t="shared" si="5"/>
        <v>2042</v>
      </c>
      <c r="J96" s="218" t="str">
        <f t="shared" si="7"/>
        <v>ok</v>
      </c>
    </row>
    <row r="97" spans="1:12" s="317" customFormat="1" ht="18.600000000000001" customHeight="1" x14ac:dyDescent="0.3">
      <c r="A97" s="17" t="s">
        <v>3029</v>
      </c>
      <c r="B97" s="267" t="s">
        <v>3032</v>
      </c>
      <c r="C97" s="267" t="s">
        <v>3032</v>
      </c>
      <c r="D97" s="267" t="s">
        <v>3032</v>
      </c>
      <c r="E97" s="316" t="s">
        <v>4879</v>
      </c>
      <c r="F97" s="266">
        <v>45715</v>
      </c>
      <c r="G97" s="267">
        <v>1</v>
      </c>
      <c r="H97" s="83">
        <v>995.85</v>
      </c>
      <c r="I97" s="177">
        <f t="shared" ref="I97:I128" si="8">H97*G97</f>
        <v>995.85</v>
      </c>
      <c r="J97" s="218" t="e">
        <f t="shared" si="7"/>
        <v>#N/A</v>
      </c>
    </row>
    <row r="98" spans="1:12" s="317" customFormat="1" ht="18.600000000000001" customHeight="1" x14ac:dyDescent="0.3">
      <c r="A98" s="428" t="s">
        <v>1090</v>
      </c>
      <c r="B98" s="267" t="s">
        <v>4870</v>
      </c>
      <c r="C98" s="327" t="s">
        <v>436</v>
      </c>
      <c r="D98" s="267" t="s">
        <v>4953</v>
      </c>
      <c r="E98" s="271" t="s">
        <v>4877</v>
      </c>
      <c r="F98" s="266">
        <v>45715</v>
      </c>
      <c r="G98" s="267">
        <v>1</v>
      </c>
      <c r="H98" s="83">
        <v>30000</v>
      </c>
      <c r="I98" s="177">
        <f t="shared" si="8"/>
        <v>30000</v>
      </c>
      <c r="J98" s="218" t="str">
        <f t="shared" si="7"/>
        <v>ok</v>
      </c>
    </row>
    <row r="99" spans="1:12" s="317" customFormat="1" ht="18.600000000000001" customHeight="1" x14ac:dyDescent="0.3">
      <c r="A99" s="428" t="s">
        <v>1090</v>
      </c>
      <c r="B99" s="267" t="s">
        <v>4870</v>
      </c>
      <c r="C99" s="327" t="s">
        <v>436</v>
      </c>
      <c r="D99" s="267" t="s">
        <v>4953</v>
      </c>
      <c r="E99" s="271" t="s">
        <v>4876</v>
      </c>
      <c r="F99" s="266">
        <v>45715</v>
      </c>
      <c r="G99" s="267">
        <v>1</v>
      </c>
      <c r="H99" s="83">
        <v>37717.67</v>
      </c>
      <c r="I99" s="177">
        <f t="shared" si="8"/>
        <v>37717.67</v>
      </c>
      <c r="J99" s="218" t="str">
        <f t="shared" si="7"/>
        <v>ok</v>
      </c>
    </row>
    <row r="100" spans="1:12" s="317" customFormat="1" ht="18.600000000000001" customHeight="1" x14ac:dyDescent="0.3">
      <c r="A100" s="17" t="s">
        <v>1092</v>
      </c>
      <c r="B100" s="267" t="s">
        <v>4857</v>
      </c>
      <c r="C100" s="267" t="s">
        <v>654</v>
      </c>
      <c r="D100" s="327" t="s">
        <v>1915</v>
      </c>
      <c r="E100" s="271"/>
      <c r="F100" s="266">
        <v>45715</v>
      </c>
      <c r="G100" s="267">
        <v>1</v>
      </c>
      <c r="H100" s="83">
        <v>2512.85</v>
      </c>
      <c r="I100" s="177">
        <f t="shared" si="8"/>
        <v>2512.85</v>
      </c>
      <c r="J100" s="218" t="str">
        <f t="shared" si="7"/>
        <v>ok</v>
      </c>
    </row>
    <row r="101" spans="1:12" s="317" customFormat="1" ht="18.600000000000001" customHeight="1" x14ac:dyDescent="0.3">
      <c r="A101" s="17" t="s">
        <v>1092</v>
      </c>
      <c r="B101" s="267" t="s">
        <v>1056</v>
      </c>
      <c r="C101" s="267" t="s">
        <v>3030</v>
      </c>
      <c r="D101" s="327" t="s">
        <v>1916</v>
      </c>
      <c r="E101" s="271"/>
      <c r="F101" s="266">
        <v>45715</v>
      </c>
      <c r="G101" s="267">
        <v>1</v>
      </c>
      <c r="H101" s="83">
        <v>445</v>
      </c>
      <c r="I101" s="177">
        <f t="shared" si="8"/>
        <v>445</v>
      </c>
      <c r="J101" s="218" t="str">
        <f t="shared" si="7"/>
        <v>ok</v>
      </c>
    </row>
    <row r="102" spans="1:12" s="317" customFormat="1" ht="18.600000000000001" customHeight="1" x14ac:dyDescent="0.3">
      <c r="A102" s="17" t="s">
        <v>1092</v>
      </c>
      <c r="B102" s="327" t="s">
        <v>436</v>
      </c>
      <c r="C102" s="327" t="s">
        <v>436</v>
      </c>
      <c r="D102" s="327" t="s">
        <v>3636</v>
      </c>
      <c r="E102" s="271"/>
      <c r="F102" s="266">
        <v>45715</v>
      </c>
      <c r="G102" s="267">
        <v>1</v>
      </c>
      <c r="H102" s="83">
        <v>725</v>
      </c>
      <c r="I102" s="177">
        <f t="shared" si="8"/>
        <v>725</v>
      </c>
      <c r="J102" s="218" t="str">
        <f t="shared" si="7"/>
        <v>ok</v>
      </c>
    </row>
    <row r="103" spans="1:12" s="317" customFormat="1" ht="18.600000000000001" customHeight="1" x14ac:dyDescent="0.3">
      <c r="A103" s="17" t="s">
        <v>1092</v>
      </c>
      <c r="B103" s="327" t="s">
        <v>1834</v>
      </c>
      <c r="C103" s="327" t="s">
        <v>654</v>
      </c>
      <c r="D103" s="327" t="s">
        <v>1917</v>
      </c>
      <c r="E103" s="271"/>
      <c r="F103" s="266">
        <v>45715</v>
      </c>
      <c r="G103" s="267">
        <v>1</v>
      </c>
      <c r="H103" s="83">
        <v>40</v>
      </c>
      <c r="I103" s="177">
        <f t="shared" si="8"/>
        <v>40</v>
      </c>
      <c r="J103" s="218" t="str">
        <f t="shared" si="7"/>
        <v>ok</v>
      </c>
    </row>
    <row r="104" spans="1:12" x14ac:dyDescent="0.3">
      <c r="A104" s="17" t="s">
        <v>1092</v>
      </c>
      <c r="B104" s="327" t="s">
        <v>3009</v>
      </c>
      <c r="C104" s="327" t="s">
        <v>654</v>
      </c>
      <c r="D104" s="327" t="s">
        <v>3638</v>
      </c>
      <c r="E104" s="271"/>
      <c r="F104" s="266">
        <v>45715</v>
      </c>
      <c r="G104" s="267">
        <v>1</v>
      </c>
      <c r="H104" s="83">
        <v>821.73</v>
      </c>
      <c r="I104" s="177">
        <f t="shared" si="8"/>
        <v>821.73</v>
      </c>
      <c r="J104" s="218" t="str">
        <f t="shared" si="7"/>
        <v>ok</v>
      </c>
    </row>
    <row r="105" spans="1:12" s="317" customFormat="1" ht="18.600000000000001" customHeight="1" x14ac:dyDescent="0.3">
      <c r="A105" s="17" t="s">
        <v>1092</v>
      </c>
      <c r="B105" s="327" t="s">
        <v>4858</v>
      </c>
      <c r="C105" s="327" t="s">
        <v>989</v>
      </c>
      <c r="D105" s="327" t="s">
        <v>3797</v>
      </c>
      <c r="E105" s="271"/>
      <c r="F105" s="266">
        <v>45715</v>
      </c>
      <c r="G105" s="267">
        <v>1</v>
      </c>
      <c r="H105" s="83">
        <v>1665.2</v>
      </c>
      <c r="I105" s="177">
        <f t="shared" si="8"/>
        <v>1665.2</v>
      </c>
      <c r="J105" s="218" t="str">
        <f t="shared" si="7"/>
        <v>ok</v>
      </c>
    </row>
    <row r="106" spans="1:12" s="317" customFormat="1" ht="18.600000000000001" customHeight="1" x14ac:dyDescent="0.3">
      <c r="A106" s="17" t="s">
        <v>1092</v>
      </c>
      <c r="B106" s="267" t="s">
        <v>1682</v>
      </c>
      <c r="C106" s="267" t="s">
        <v>654</v>
      </c>
      <c r="D106" s="327" t="s">
        <v>4853</v>
      </c>
      <c r="E106" s="271"/>
      <c r="F106" s="266">
        <v>45715</v>
      </c>
      <c r="G106" s="267">
        <v>1</v>
      </c>
      <c r="H106" s="83">
        <v>1893.82</v>
      </c>
      <c r="I106" s="177">
        <f t="shared" si="8"/>
        <v>1893.82</v>
      </c>
      <c r="J106" s="218" t="str">
        <f t="shared" si="7"/>
        <v>ok</v>
      </c>
      <c r="K106" s="5"/>
      <c r="L106"/>
    </row>
    <row r="107" spans="1:12" s="317" customFormat="1" ht="18.600000000000001" customHeight="1" x14ac:dyDescent="0.3">
      <c r="A107" s="17" t="s">
        <v>1092</v>
      </c>
      <c r="B107" s="327" t="s">
        <v>1560</v>
      </c>
      <c r="C107" s="327" t="s">
        <v>633</v>
      </c>
      <c r="D107" s="327" t="s">
        <v>4854</v>
      </c>
      <c r="E107" s="271"/>
      <c r="F107" s="266">
        <v>45715</v>
      </c>
      <c r="G107" s="267">
        <v>1</v>
      </c>
      <c r="H107" s="83">
        <v>600</v>
      </c>
      <c r="I107" s="177">
        <f t="shared" si="8"/>
        <v>600</v>
      </c>
      <c r="J107" s="218" t="str">
        <f t="shared" si="7"/>
        <v>ok</v>
      </c>
      <c r="K107" s="2"/>
      <c r="L107"/>
    </row>
    <row r="108" spans="1:12" s="317" customFormat="1" x14ac:dyDescent="0.3">
      <c r="A108" s="17" t="s">
        <v>1092</v>
      </c>
      <c r="B108" s="267" t="s">
        <v>671</v>
      </c>
      <c r="C108" s="267" t="s">
        <v>633</v>
      </c>
      <c r="D108" s="327" t="s">
        <v>4855</v>
      </c>
      <c r="E108" s="271"/>
      <c r="F108" s="266">
        <v>45715</v>
      </c>
      <c r="G108" s="267">
        <v>1</v>
      </c>
      <c r="H108" s="83">
        <v>163.13</v>
      </c>
      <c r="I108" s="177">
        <f t="shared" si="8"/>
        <v>163.13</v>
      </c>
      <c r="J108" s="218" t="str">
        <f t="shared" si="7"/>
        <v>ok</v>
      </c>
      <c r="K108" s="2"/>
      <c r="L108"/>
    </row>
    <row r="109" spans="1:12" s="317" customFormat="1" ht="18.600000000000001" customHeight="1" x14ac:dyDescent="0.3">
      <c r="A109" s="17" t="s">
        <v>1092</v>
      </c>
      <c r="B109" s="327" t="s">
        <v>3012</v>
      </c>
      <c r="C109" s="327" t="s">
        <v>654</v>
      </c>
      <c r="D109" s="327" t="s">
        <v>4856</v>
      </c>
      <c r="E109" s="271"/>
      <c r="F109" s="266">
        <v>45715</v>
      </c>
      <c r="G109" s="267">
        <v>1</v>
      </c>
      <c r="H109" s="83">
        <v>265</v>
      </c>
      <c r="I109" s="177">
        <f t="shared" si="8"/>
        <v>265</v>
      </c>
      <c r="J109" s="218" t="str">
        <f t="shared" ref="J109:J140" si="9">VLOOKUP(C109,K:M,3,0)</f>
        <v>ok</v>
      </c>
      <c r="K109"/>
      <c r="L109"/>
    </row>
    <row r="110" spans="1:12" x14ac:dyDescent="0.3">
      <c r="A110" s="17" t="s">
        <v>1092</v>
      </c>
      <c r="B110" s="327" t="s">
        <v>37</v>
      </c>
      <c r="C110" s="327" t="s">
        <v>37</v>
      </c>
      <c r="D110" s="327" t="s">
        <v>4859</v>
      </c>
      <c r="E110" s="271"/>
      <c r="F110" s="266">
        <v>45715</v>
      </c>
      <c r="G110" s="267">
        <v>1</v>
      </c>
      <c r="H110" s="83">
        <v>16.25</v>
      </c>
      <c r="I110" s="177">
        <f t="shared" si="8"/>
        <v>16.25</v>
      </c>
      <c r="J110" s="218" t="str">
        <f t="shared" si="9"/>
        <v>ok</v>
      </c>
      <c r="K110" s="2"/>
    </row>
    <row r="111" spans="1:12" x14ac:dyDescent="0.3">
      <c r="A111" s="428" t="s">
        <v>3029</v>
      </c>
      <c r="B111" s="267" t="s">
        <v>4868</v>
      </c>
      <c r="C111" s="327" t="s">
        <v>3807</v>
      </c>
      <c r="D111" s="327" t="s">
        <v>4861</v>
      </c>
      <c r="E111" s="271"/>
      <c r="F111" s="266">
        <v>45715</v>
      </c>
      <c r="G111" s="267">
        <v>1</v>
      </c>
      <c r="H111" s="83">
        <v>160.65</v>
      </c>
      <c r="I111" s="177">
        <f t="shared" si="8"/>
        <v>160.65</v>
      </c>
      <c r="J111" s="218" t="str">
        <f t="shared" si="9"/>
        <v>ok</v>
      </c>
      <c r="K111" s="69"/>
      <c r="L111" s="69"/>
    </row>
    <row r="112" spans="1:12" x14ac:dyDescent="0.3">
      <c r="A112" s="428" t="s">
        <v>3029</v>
      </c>
      <c r="B112" s="267" t="s">
        <v>4868</v>
      </c>
      <c r="C112" s="327" t="s">
        <v>3807</v>
      </c>
      <c r="D112" s="327" t="s">
        <v>4862</v>
      </c>
      <c r="E112" s="271"/>
      <c r="F112" s="266">
        <v>45715</v>
      </c>
      <c r="G112" s="267">
        <v>1</v>
      </c>
      <c r="H112" s="83">
        <v>9.74</v>
      </c>
      <c r="I112" s="177">
        <f t="shared" si="8"/>
        <v>9.74</v>
      </c>
      <c r="J112" s="218" t="str">
        <f t="shared" si="9"/>
        <v>ok</v>
      </c>
      <c r="K112" s="69"/>
      <c r="L112" s="69"/>
    </row>
    <row r="113" spans="1:12" x14ac:dyDescent="0.3">
      <c r="A113" s="428" t="s">
        <v>3029</v>
      </c>
      <c r="B113" s="327" t="s">
        <v>4869</v>
      </c>
      <c r="C113" s="327" t="s">
        <v>3807</v>
      </c>
      <c r="D113" s="327" t="s">
        <v>4863</v>
      </c>
      <c r="E113" s="271"/>
      <c r="F113" s="266">
        <v>45715</v>
      </c>
      <c r="G113" s="267">
        <v>1</v>
      </c>
      <c r="H113" s="83">
        <v>220.65</v>
      </c>
      <c r="I113" s="177">
        <f t="shared" si="8"/>
        <v>220.65</v>
      </c>
      <c r="J113" s="218" t="str">
        <f t="shared" si="9"/>
        <v>ok</v>
      </c>
    </row>
    <row r="114" spans="1:12" x14ac:dyDescent="0.3">
      <c r="A114" s="428" t="s">
        <v>3029</v>
      </c>
      <c r="B114" s="327" t="s">
        <v>4869</v>
      </c>
      <c r="C114" s="327" t="s">
        <v>3807</v>
      </c>
      <c r="D114" s="327" t="s">
        <v>4864</v>
      </c>
      <c r="E114" s="429"/>
      <c r="F114" s="266">
        <v>45715</v>
      </c>
      <c r="G114" s="267">
        <v>1</v>
      </c>
      <c r="H114" s="83">
        <v>132.65</v>
      </c>
      <c r="I114" s="177">
        <f t="shared" si="8"/>
        <v>132.65</v>
      </c>
      <c r="J114" s="218" t="str">
        <f t="shared" si="9"/>
        <v>ok</v>
      </c>
    </row>
    <row r="115" spans="1:12" s="69" customFormat="1" x14ac:dyDescent="0.3">
      <c r="A115" s="428" t="s">
        <v>3029</v>
      </c>
      <c r="B115" s="327" t="s">
        <v>436</v>
      </c>
      <c r="C115" s="327" t="s">
        <v>436</v>
      </c>
      <c r="D115" s="327" t="s">
        <v>4865</v>
      </c>
      <c r="E115" s="271"/>
      <c r="F115" s="266">
        <v>45715</v>
      </c>
      <c r="G115" s="267">
        <v>1</v>
      </c>
      <c r="H115" s="83">
        <v>50.65</v>
      </c>
      <c r="I115" s="177">
        <f t="shared" si="8"/>
        <v>50.65</v>
      </c>
      <c r="J115" s="218" t="str">
        <f t="shared" si="9"/>
        <v>ok</v>
      </c>
      <c r="K115"/>
      <c r="L115"/>
    </row>
    <row r="116" spans="1:12" s="69" customFormat="1" x14ac:dyDescent="0.3">
      <c r="A116" s="428" t="s">
        <v>3029</v>
      </c>
      <c r="B116" s="267" t="s">
        <v>4868</v>
      </c>
      <c r="C116" s="327" t="s">
        <v>3807</v>
      </c>
      <c r="D116" s="327" t="s">
        <v>4866</v>
      </c>
      <c r="E116" s="271"/>
      <c r="F116" s="266">
        <v>45715</v>
      </c>
      <c r="G116" s="267">
        <v>1</v>
      </c>
      <c r="H116" s="83">
        <v>30.939999999999998</v>
      </c>
      <c r="I116" s="177">
        <f t="shared" si="8"/>
        <v>30.939999999999998</v>
      </c>
      <c r="J116" s="218" t="str">
        <f t="shared" si="9"/>
        <v>ok</v>
      </c>
      <c r="K116"/>
      <c r="L116"/>
    </row>
    <row r="117" spans="1:12" x14ac:dyDescent="0.3">
      <c r="A117" s="428" t="s">
        <v>3029</v>
      </c>
      <c r="B117" s="267" t="s">
        <v>1056</v>
      </c>
      <c r="C117" s="267" t="s">
        <v>3030</v>
      </c>
      <c r="D117" s="327" t="s">
        <v>3803</v>
      </c>
      <c r="E117" s="429"/>
      <c r="F117" s="266">
        <v>45715</v>
      </c>
      <c r="G117" s="267">
        <v>1</v>
      </c>
      <c r="H117" s="83">
        <v>20</v>
      </c>
      <c r="I117" s="177">
        <f t="shared" si="8"/>
        <v>20</v>
      </c>
      <c r="J117" s="218" t="str">
        <f t="shared" si="9"/>
        <v>ok</v>
      </c>
    </row>
    <row r="118" spans="1:12" x14ac:dyDescent="0.3">
      <c r="A118" s="428" t="s">
        <v>3029</v>
      </c>
      <c r="B118" s="267" t="s">
        <v>1056</v>
      </c>
      <c r="C118" s="267" t="s">
        <v>3030</v>
      </c>
      <c r="D118" s="327" t="s">
        <v>3803</v>
      </c>
      <c r="E118" s="271"/>
      <c r="F118" s="266">
        <v>45715</v>
      </c>
      <c r="G118" s="267">
        <v>1</v>
      </c>
      <c r="H118" s="83">
        <v>20.65</v>
      </c>
      <c r="I118" s="177">
        <f t="shared" si="8"/>
        <v>20.65</v>
      </c>
      <c r="J118" s="218" t="str">
        <f t="shared" si="9"/>
        <v>ok</v>
      </c>
    </row>
    <row r="119" spans="1:12" x14ac:dyDescent="0.3">
      <c r="A119" s="428" t="s">
        <v>3029</v>
      </c>
      <c r="B119" s="267" t="s">
        <v>4868</v>
      </c>
      <c r="C119" s="327" t="s">
        <v>3807</v>
      </c>
      <c r="D119" s="327" t="s">
        <v>3801</v>
      </c>
      <c r="E119" s="271"/>
      <c r="F119" s="266">
        <v>45715</v>
      </c>
      <c r="G119" s="267">
        <v>1</v>
      </c>
      <c r="H119" s="83">
        <v>337.02</v>
      </c>
      <c r="I119" s="177">
        <f t="shared" si="8"/>
        <v>337.02</v>
      </c>
      <c r="J119" s="218" t="str">
        <f t="shared" si="9"/>
        <v>ok</v>
      </c>
    </row>
    <row r="120" spans="1:12" x14ac:dyDescent="0.3">
      <c r="A120" s="428" t="s">
        <v>3029</v>
      </c>
      <c r="B120" s="327" t="s">
        <v>436</v>
      </c>
      <c r="C120" s="327" t="s">
        <v>436</v>
      </c>
      <c r="D120" s="327" t="s">
        <v>4867</v>
      </c>
      <c r="E120" s="271"/>
      <c r="F120" s="266">
        <v>45715</v>
      </c>
      <c r="G120" s="267">
        <v>1</v>
      </c>
      <c r="H120" s="83">
        <v>12.9</v>
      </c>
      <c r="I120" s="177">
        <f t="shared" si="8"/>
        <v>12.9</v>
      </c>
      <c r="J120" s="218" t="str">
        <f t="shared" si="9"/>
        <v>ok</v>
      </c>
    </row>
    <row r="121" spans="1:12" x14ac:dyDescent="0.3">
      <c r="A121" s="17" t="s">
        <v>1302</v>
      </c>
      <c r="B121" s="267" t="s">
        <v>1716</v>
      </c>
      <c r="C121" s="267" t="s">
        <v>1037</v>
      </c>
      <c r="D121" s="267" t="s">
        <v>1716</v>
      </c>
      <c r="E121" s="271">
        <v>4199453869</v>
      </c>
      <c r="F121" s="266">
        <v>45716</v>
      </c>
      <c r="G121" s="267">
        <v>1</v>
      </c>
      <c r="H121" s="83">
        <v>1264.7</v>
      </c>
      <c r="I121" s="177">
        <f t="shared" si="8"/>
        <v>1264.7</v>
      </c>
      <c r="J121" s="218" t="str">
        <f t="shared" si="9"/>
        <v>ok</v>
      </c>
    </row>
    <row r="122" spans="1:12" x14ac:dyDescent="0.3">
      <c r="A122" s="428" t="s">
        <v>1090</v>
      </c>
      <c r="B122" s="327" t="s">
        <v>4872</v>
      </c>
      <c r="C122" s="327" t="s">
        <v>633</v>
      </c>
      <c r="D122" s="267" t="s">
        <v>4873</v>
      </c>
      <c r="E122" s="271" t="s">
        <v>4875</v>
      </c>
      <c r="F122" s="266">
        <v>45716</v>
      </c>
      <c r="G122" s="267">
        <v>1</v>
      </c>
      <c r="H122" s="83">
        <v>2000</v>
      </c>
      <c r="I122" s="177">
        <f t="shared" si="8"/>
        <v>2000</v>
      </c>
      <c r="J122" s="218" t="str">
        <f t="shared" si="9"/>
        <v>ok</v>
      </c>
    </row>
    <row r="123" spans="1:12" x14ac:dyDescent="0.3">
      <c r="A123" s="17" t="s">
        <v>1090</v>
      </c>
      <c r="B123" s="267" t="s">
        <v>1280</v>
      </c>
      <c r="C123" s="267" t="s">
        <v>1280</v>
      </c>
      <c r="D123" s="267" t="s">
        <v>1934</v>
      </c>
      <c r="E123" s="271" t="s">
        <v>4874</v>
      </c>
      <c r="F123" s="266">
        <v>45716</v>
      </c>
      <c r="G123" s="267">
        <v>1</v>
      </c>
      <c r="H123" s="83">
        <v>25000</v>
      </c>
      <c r="I123" s="177">
        <f t="shared" si="8"/>
        <v>25000</v>
      </c>
      <c r="J123" s="218" t="str">
        <f t="shared" si="9"/>
        <v>ok</v>
      </c>
    </row>
    <row r="124" spans="1:12" x14ac:dyDescent="0.3">
      <c r="A124" s="17" t="s">
        <v>1090</v>
      </c>
      <c r="B124" s="267" t="s">
        <v>4885</v>
      </c>
      <c r="C124" s="267" t="s">
        <v>633</v>
      </c>
      <c r="D124" s="327" t="s">
        <v>4886</v>
      </c>
      <c r="E124" s="316"/>
      <c r="F124" s="266">
        <v>45716</v>
      </c>
      <c r="G124" s="267">
        <v>1</v>
      </c>
      <c r="H124" s="83">
        <v>216</v>
      </c>
      <c r="I124" s="177">
        <f t="shared" si="8"/>
        <v>216</v>
      </c>
      <c r="J124" s="218" t="str">
        <f t="shared" si="9"/>
        <v>ok</v>
      </c>
    </row>
    <row r="125" spans="1:12" x14ac:dyDescent="0.3">
      <c r="A125" s="17"/>
      <c r="B125" s="327"/>
      <c r="C125" s="267"/>
      <c r="D125" s="267"/>
      <c r="E125" s="316"/>
      <c r="F125" s="266"/>
      <c r="G125" s="267"/>
      <c r="H125" s="83"/>
      <c r="I125" s="177">
        <f t="shared" si="8"/>
        <v>0</v>
      </c>
      <c r="J125" s="218" t="e">
        <f t="shared" si="9"/>
        <v>#N/A</v>
      </c>
    </row>
    <row r="126" spans="1:12" x14ac:dyDescent="0.3">
      <c r="A126" s="17"/>
      <c r="B126" s="267"/>
      <c r="C126" s="327"/>
      <c r="D126" s="327"/>
      <c r="E126" s="316"/>
      <c r="F126" s="266"/>
      <c r="G126" s="267"/>
      <c r="H126" s="83"/>
      <c r="I126" s="177">
        <f t="shared" si="8"/>
        <v>0</v>
      </c>
      <c r="J126" s="218" t="e">
        <f t="shared" si="9"/>
        <v>#N/A</v>
      </c>
    </row>
    <row r="127" spans="1:12" x14ac:dyDescent="0.3">
      <c r="A127" s="17"/>
      <c r="B127" s="327"/>
      <c r="C127" s="267"/>
      <c r="D127" s="327"/>
      <c r="E127" s="316"/>
      <c r="F127" s="266"/>
      <c r="G127" s="267"/>
      <c r="H127" s="83"/>
      <c r="I127" s="177">
        <f t="shared" si="8"/>
        <v>0</v>
      </c>
      <c r="J127" s="218" t="e">
        <f t="shared" si="9"/>
        <v>#N/A</v>
      </c>
    </row>
    <row r="128" spans="1:12" x14ac:dyDescent="0.3">
      <c r="A128" s="17"/>
      <c r="B128" s="327"/>
      <c r="C128" s="267"/>
      <c r="D128" s="327"/>
      <c r="E128" s="316"/>
      <c r="F128" s="266"/>
      <c r="G128" s="267"/>
      <c r="H128" s="83"/>
      <c r="I128" s="177">
        <f t="shared" si="8"/>
        <v>0</v>
      </c>
      <c r="J128" s="218" t="e">
        <f t="shared" si="9"/>
        <v>#N/A</v>
      </c>
    </row>
    <row r="129" spans="1:10" x14ac:dyDescent="0.3">
      <c r="A129" s="17"/>
      <c r="B129" s="327"/>
      <c r="C129" s="267"/>
      <c r="D129" s="327"/>
      <c r="E129" s="316"/>
      <c r="F129" s="266"/>
      <c r="G129" s="267"/>
      <c r="H129" s="83"/>
      <c r="I129" s="177">
        <f t="shared" ref="I129:I160" si="10">H129*G129</f>
        <v>0</v>
      </c>
      <c r="J129" s="218" t="e">
        <f t="shared" si="9"/>
        <v>#N/A</v>
      </c>
    </row>
    <row r="130" spans="1:10" x14ac:dyDescent="0.3">
      <c r="A130" s="17"/>
      <c r="B130" s="327"/>
      <c r="C130" s="267"/>
      <c r="D130" s="327"/>
      <c r="E130" s="316"/>
      <c r="F130" s="266"/>
      <c r="G130" s="267"/>
      <c r="H130" s="83"/>
      <c r="I130" s="177">
        <f t="shared" si="10"/>
        <v>0</v>
      </c>
      <c r="J130" s="218" t="e">
        <f t="shared" si="9"/>
        <v>#N/A</v>
      </c>
    </row>
    <row r="131" spans="1:10" x14ac:dyDescent="0.3">
      <c r="A131" s="17"/>
      <c r="B131" s="327"/>
      <c r="C131" s="267"/>
      <c r="D131" s="327"/>
      <c r="E131" s="316"/>
      <c r="F131" s="266"/>
      <c r="G131" s="267"/>
      <c r="H131" s="83"/>
      <c r="I131" s="177">
        <f t="shared" si="10"/>
        <v>0</v>
      </c>
      <c r="J131" s="218" t="e">
        <f t="shared" si="9"/>
        <v>#N/A</v>
      </c>
    </row>
    <row r="132" spans="1:10" x14ac:dyDescent="0.3">
      <c r="A132" s="17"/>
      <c r="B132" s="267"/>
      <c r="C132" s="327"/>
      <c r="D132" s="327"/>
      <c r="E132" s="316"/>
      <c r="F132" s="266"/>
      <c r="G132" s="267"/>
      <c r="H132" s="83"/>
      <c r="I132" s="177">
        <f t="shared" si="10"/>
        <v>0</v>
      </c>
      <c r="J132" s="218" t="e">
        <f t="shared" si="9"/>
        <v>#N/A</v>
      </c>
    </row>
    <row r="133" spans="1:10" x14ac:dyDescent="0.3">
      <c r="A133" s="17"/>
      <c r="B133" s="267"/>
      <c r="C133" s="267"/>
      <c r="D133" s="327"/>
      <c r="E133" s="316"/>
      <c r="F133" s="266"/>
      <c r="G133" s="267"/>
      <c r="H133" s="83"/>
      <c r="I133" s="177">
        <f t="shared" si="10"/>
        <v>0</v>
      </c>
      <c r="J133" s="218" t="e">
        <f t="shared" si="9"/>
        <v>#N/A</v>
      </c>
    </row>
    <row r="134" spans="1:10" x14ac:dyDescent="0.3">
      <c r="A134" s="17"/>
      <c r="B134" s="267"/>
      <c r="C134" s="267"/>
      <c r="D134" s="327"/>
      <c r="E134" s="316"/>
      <c r="F134" s="266"/>
      <c r="G134" s="267"/>
      <c r="H134" s="83"/>
      <c r="I134" s="177">
        <f t="shared" si="10"/>
        <v>0</v>
      </c>
      <c r="J134" s="218" t="e">
        <f t="shared" si="9"/>
        <v>#N/A</v>
      </c>
    </row>
    <row r="135" spans="1:10" x14ac:dyDescent="0.3">
      <c r="A135" s="17"/>
      <c r="B135" s="267"/>
      <c r="C135" s="267"/>
      <c r="D135" s="327"/>
      <c r="E135" s="316"/>
      <c r="F135" s="266"/>
      <c r="G135" s="267"/>
      <c r="H135" s="83"/>
      <c r="I135" s="177">
        <f t="shared" si="10"/>
        <v>0</v>
      </c>
      <c r="J135" s="218" t="e">
        <f t="shared" si="9"/>
        <v>#N/A</v>
      </c>
    </row>
    <row r="136" spans="1:10" x14ac:dyDescent="0.3">
      <c r="A136" s="17"/>
      <c r="B136" s="267"/>
      <c r="C136" s="267"/>
      <c r="D136" s="267"/>
      <c r="E136" s="316"/>
      <c r="F136" s="266"/>
      <c r="G136" s="267"/>
      <c r="H136" s="83"/>
      <c r="I136" s="177">
        <f t="shared" si="10"/>
        <v>0</v>
      </c>
      <c r="J136" s="218" t="e">
        <f t="shared" si="9"/>
        <v>#N/A</v>
      </c>
    </row>
    <row r="137" spans="1:10" x14ac:dyDescent="0.3">
      <c r="A137" s="17"/>
      <c r="B137" s="267"/>
      <c r="C137" s="267"/>
      <c r="D137" s="267"/>
      <c r="E137" s="429"/>
      <c r="F137" s="266"/>
      <c r="G137" s="267"/>
      <c r="H137" s="83"/>
      <c r="I137" s="177">
        <f t="shared" si="10"/>
        <v>0</v>
      </c>
      <c r="J137" s="218" t="e">
        <f t="shared" si="9"/>
        <v>#N/A</v>
      </c>
    </row>
    <row r="138" spans="1:10" x14ac:dyDescent="0.3">
      <c r="A138" s="17"/>
      <c r="B138" s="267"/>
      <c r="C138" s="267"/>
      <c r="D138" s="267"/>
      <c r="E138" s="429"/>
      <c r="F138" s="266"/>
      <c r="G138" s="267"/>
      <c r="H138" s="83"/>
      <c r="I138" s="177">
        <f t="shared" si="10"/>
        <v>0</v>
      </c>
      <c r="J138" s="218" t="e">
        <f t="shared" si="9"/>
        <v>#N/A</v>
      </c>
    </row>
    <row r="139" spans="1:10" x14ac:dyDescent="0.3">
      <c r="A139" s="17"/>
      <c r="B139" s="267"/>
      <c r="C139" s="267"/>
      <c r="D139" s="267"/>
      <c r="E139" s="429"/>
      <c r="F139" s="266"/>
      <c r="G139" s="267"/>
      <c r="H139" s="83"/>
      <c r="I139" s="177">
        <f t="shared" si="10"/>
        <v>0</v>
      </c>
      <c r="J139" s="218" t="e">
        <f t="shared" si="9"/>
        <v>#N/A</v>
      </c>
    </row>
    <row r="140" spans="1:10" x14ac:dyDescent="0.3">
      <c r="A140" s="17"/>
      <c r="B140" s="267"/>
      <c r="C140" s="267"/>
      <c r="D140" s="267"/>
      <c r="E140" s="429"/>
      <c r="F140" s="266"/>
      <c r="G140" s="267"/>
      <c r="H140" s="83"/>
      <c r="I140" s="177">
        <f t="shared" si="10"/>
        <v>0</v>
      </c>
      <c r="J140" s="218" t="e">
        <f t="shared" si="9"/>
        <v>#N/A</v>
      </c>
    </row>
    <row r="141" spans="1:10" x14ac:dyDescent="0.3">
      <c r="A141" s="17"/>
      <c r="B141" s="267"/>
      <c r="C141" s="267"/>
      <c r="D141" s="267"/>
      <c r="E141" s="429"/>
      <c r="F141" s="266"/>
      <c r="G141" s="267"/>
      <c r="H141" s="83"/>
      <c r="I141" s="177">
        <f t="shared" si="10"/>
        <v>0</v>
      </c>
      <c r="J141" s="218" t="e">
        <f t="shared" ref="J141:J164" si="11">VLOOKUP(C141,K:M,3,0)</f>
        <v>#N/A</v>
      </c>
    </row>
    <row r="142" spans="1:10" x14ac:dyDescent="0.3">
      <c r="A142" s="17"/>
      <c r="B142" s="267"/>
      <c r="C142" s="267"/>
      <c r="D142" s="267"/>
      <c r="E142" s="429"/>
      <c r="F142" s="266"/>
      <c r="G142" s="267"/>
      <c r="H142" s="83"/>
      <c r="I142" s="177">
        <f t="shared" si="10"/>
        <v>0</v>
      </c>
      <c r="J142" s="218" t="e">
        <f t="shared" si="11"/>
        <v>#N/A</v>
      </c>
    </row>
    <row r="143" spans="1:10" x14ac:dyDescent="0.3">
      <c r="A143" s="17"/>
      <c r="B143" s="267"/>
      <c r="C143" s="267"/>
      <c r="D143" s="267"/>
      <c r="E143" s="429"/>
      <c r="F143" s="266"/>
      <c r="G143" s="267"/>
      <c r="H143" s="83"/>
      <c r="I143" s="177">
        <f t="shared" si="10"/>
        <v>0</v>
      </c>
      <c r="J143" s="218" t="e">
        <f t="shared" si="11"/>
        <v>#N/A</v>
      </c>
    </row>
    <row r="144" spans="1:10" x14ac:dyDescent="0.3">
      <c r="A144" s="428"/>
      <c r="B144" s="327"/>
      <c r="C144" s="327"/>
      <c r="D144" s="327"/>
      <c r="E144" s="429"/>
      <c r="F144" s="266"/>
      <c r="G144" s="267"/>
      <c r="H144" s="83"/>
      <c r="I144" s="177">
        <f t="shared" si="10"/>
        <v>0</v>
      </c>
      <c r="J144" s="218" t="e">
        <f t="shared" si="11"/>
        <v>#N/A</v>
      </c>
    </row>
    <row r="145" spans="1:10" x14ac:dyDescent="0.3">
      <c r="A145" s="17"/>
      <c r="B145" s="267"/>
      <c r="C145" s="267"/>
      <c r="D145" s="267"/>
      <c r="E145" s="429"/>
      <c r="F145" s="266"/>
      <c r="G145" s="267"/>
      <c r="H145" s="83"/>
      <c r="I145" s="177">
        <f t="shared" si="10"/>
        <v>0</v>
      </c>
      <c r="J145" s="218" t="e">
        <f t="shared" si="11"/>
        <v>#N/A</v>
      </c>
    </row>
    <row r="146" spans="1:10" x14ac:dyDescent="0.3">
      <c r="A146" s="17"/>
      <c r="B146" s="267"/>
      <c r="C146" s="267"/>
      <c r="D146" s="267"/>
      <c r="E146" s="429"/>
      <c r="F146" s="266"/>
      <c r="G146" s="267"/>
      <c r="H146" s="83"/>
      <c r="I146" s="177">
        <f t="shared" si="10"/>
        <v>0</v>
      </c>
      <c r="J146" s="218" t="e">
        <f t="shared" si="11"/>
        <v>#N/A</v>
      </c>
    </row>
    <row r="147" spans="1:10" x14ac:dyDescent="0.3">
      <c r="A147" s="17"/>
      <c r="B147" s="267"/>
      <c r="C147" s="267"/>
      <c r="D147" s="267"/>
      <c r="E147" s="316"/>
      <c r="F147" s="266"/>
      <c r="G147" s="267"/>
      <c r="H147" s="83"/>
      <c r="I147" s="177">
        <f t="shared" si="10"/>
        <v>0</v>
      </c>
      <c r="J147" s="218" t="e">
        <f t="shared" si="11"/>
        <v>#N/A</v>
      </c>
    </row>
    <row r="148" spans="1:10" x14ac:dyDescent="0.3">
      <c r="A148" s="17"/>
      <c r="B148" s="267"/>
      <c r="C148" s="267"/>
      <c r="D148" s="267"/>
      <c r="E148" s="316"/>
      <c r="F148" s="266"/>
      <c r="G148" s="267"/>
      <c r="H148" s="83"/>
      <c r="I148" s="177">
        <f t="shared" si="10"/>
        <v>0</v>
      </c>
      <c r="J148" s="218" t="e">
        <f t="shared" si="11"/>
        <v>#N/A</v>
      </c>
    </row>
    <row r="149" spans="1:10" x14ac:dyDescent="0.3">
      <c r="A149" s="17"/>
      <c r="B149" s="267"/>
      <c r="C149" s="267"/>
      <c r="D149" s="267"/>
      <c r="E149" s="316"/>
      <c r="F149" s="266"/>
      <c r="G149" s="267"/>
      <c r="H149" s="83"/>
      <c r="I149" s="177">
        <f t="shared" si="10"/>
        <v>0</v>
      </c>
      <c r="J149" s="218" t="e">
        <f t="shared" si="11"/>
        <v>#N/A</v>
      </c>
    </row>
    <row r="150" spans="1:10" x14ac:dyDescent="0.3">
      <c r="A150" s="17"/>
      <c r="B150" s="267"/>
      <c r="C150" s="267"/>
      <c r="D150" s="267"/>
      <c r="E150" s="316"/>
      <c r="F150" s="266"/>
      <c r="G150" s="267"/>
      <c r="H150" s="83"/>
      <c r="I150" s="177">
        <f t="shared" si="10"/>
        <v>0</v>
      </c>
      <c r="J150" s="218" t="e">
        <f t="shared" si="11"/>
        <v>#N/A</v>
      </c>
    </row>
    <row r="151" spans="1:10" x14ac:dyDescent="0.3">
      <c r="A151" s="17"/>
      <c r="B151" s="267"/>
      <c r="C151" s="267"/>
      <c r="D151" s="267"/>
      <c r="E151" s="316"/>
      <c r="F151" s="266"/>
      <c r="G151" s="267"/>
      <c r="H151" s="83"/>
      <c r="I151" s="177">
        <f t="shared" si="10"/>
        <v>0</v>
      </c>
      <c r="J151" s="218" t="e">
        <f t="shared" si="11"/>
        <v>#N/A</v>
      </c>
    </row>
    <row r="152" spans="1:10" x14ac:dyDescent="0.3">
      <c r="A152" s="17"/>
      <c r="B152" s="267"/>
      <c r="C152" s="267"/>
      <c r="D152" s="267"/>
      <c r="E152" s="316"/>
      <c r="F152" s="266"/>
      <c r="G152" s="267"/>
      <c r="H152" s="83"/>
      <c r="I152" s="177">
        <f t="shared" si="10"/>
        <v>0</v>
      </c>
      <c r="J152" s="218" t="e">
        <f t="shared" si="11"/>
        <v>#N/A</v>
      </c>
    </row>
    <row r="153" spans="1:10" x14ac:dyDescent="0.3">
      <c r="A153" s="17"/>
      <c r="B153" s="267"/>
      <c r="C153" s="267"/>
      <c r="D153" s="267"/>
      <c r="E153" s="316"/>
      <c r="F153" s="266"/>
      <c r="G153" s="267"/>
      <c r="H153" s="83"/>
      <c r="I153" s="177">
        <f t="shared" si="10"/>
        <v>0</v>
      </c>
      <c r="J153" s="218" t="e">
        <f t="shared" si="11"/>
        <v>#N/A</v>
      </c>
    </row>
    <row r="154" spans="1:10" x14ac:dyDescent="0.3">
      <c r="A154" s="17"/>
      <c r="B154" s="267"/>
      <c r="C154" s="267"/>
      <c r="D154" s="267"/>
      <c r="E154" s="271"/>
      <c r="F154" s="266"/>
      <c r="G154" s="267"/>
      <c r="H154" s="83"/>
      <c r="I154" s="177">
        <f t="shared" si="10"/>
        <v>0</v>
      </c>
      <c r="J154" s="218" t="e">
        <f t="shared" si="11"/>
        <v>#N/A</v>
      </c>
    </row>
    <row r="155" spans="1:10" x14ac:dyDescent="0.3">
      <c r="A155" s="17"/>
      <c r="B155" s="267"/>
      <c r="C155" s="267"/>
      <c r="D155" s="267"/>
      <c r="E155" s="271"/>
      <c r="F155" s="266"/>
      <c r="G155" s="267"/>
      <c r="H155" s="83"/>
      <c r="I155" s="177">
        <f t="shared" si="10"/>
        <v>0</v>
      </c>
      <c r="J155" s="218" t="e">
        <f t="shared" si="11"/>
        <v>#N/A</v>
      </c>
    </row>
    <row r="156" spans="1:10" x14ac:dyDescent="0.3">
      <c r="A156" s="17"/>
      <c r="B156" s="267"/>
      <c r="C156" s="267"/>
      <c r="D156" s="267"/>
      <c r="E156" s="271"/>
      <c r="F156" s="266"/>
      <c r="G156" s="267"/>
      <c r="H156" s="83"/>
      <c r="I156" s="177">
        <f t="shared" si="10"/>
        <v>0</v>
      </c>
      <c r="J156" s="218" t="e">
        <f t="shared" si="11"/>
        <v>#N/A</v>
      </c>
    </row>
    <row r="157" spans="1:10" x14ac:dyDescent="0.3">
      <c r="A157" s="17"/>
      <c r="B157" s="267"/>
      <c r="C157" s="267"/>
      <c r="D157" s="267"/>
      <c r="E157" s="271"/>
      <c r="F157" s="266"/>
      <c r="G157" s="267"/>
      <c r="H157" s="83"/>
      <c r="I157" s="177">
        <f t="shared" si="10"/>
        <v>0</v>
      </c>
      <c r="J157" s="218" t="e">
        <f t="shared" si="11"/>
        <v>#N/A</v>
      </c>
    </row>
    <row r="158" spans="1:10" x14ac:dyDescent="0.3">
      <c r="A158" s="17"/>
      <c r="B158" s="267"/>
      <c r="C158" s="267"/>
      <c r="D158" s="267"/>
      <c r="E158" s="271"/>
      <c r="F158" s="266"/>
      <c r="G158" s="267"/>
      <c r="H158" s="83"/>
      <c r="I158" s="177">
        <f t="shared" si="10"/>
        <v>0</v>
      </c>
      <c r="J158" s="218" t="e">
        <f t="shared" si="11"/>
        <v>#N/A</v>
      </c>
    </row>
    <row r="159" spans="1:10" x14ac:dyDescent="0.3">
      <c r="A159" s="17"/>
      <c r="B159" s="267"/>
      <c r="C159" s="267"/>
      <c r="D159" s="267"/>
      <c r="E159" s="271"/>
      <c r="F159" s="266"/>
      <c r="G159" s="267"/>
      <c r="H159" s="83"/>
      <c r="I159" s="177">
        <f t="shared" si="10"/>
        <v>0</v>
      </c>
      <c r="J159" s="218" t="e">
        <f t="shared" si="11"/>
        <v>#N/A</v>
      </c>
    </row>
    <row r="160" spans="1:10" x14ac:dyDescent="0.3">
      <c r="A160" s="17"/>
      <c r="B160" s="267"/>
      <c r="C160" s="267"/>
      <c r="D160" s="267"/>
      <c r="E160" s="271"/>
      <c r="F160" s="266"/>
      <c r="G160" s="267"/>
      <c r="H160" s="83"/>
      <c r="I160" s="177">
        <f t="shared" si="10"/>
        <v>0</v>
      </c>
      <c r="J160" s="218" t="e">
        <f t="shared" si="11"/>
        <v>#N/A</v>
      </c>
    </row>
    <row r="161" spans="1:10" x14ac:dyDescent="0.3">
      <c r="A161" s="17"/>
      <c r="B161" s="267"/>
      <c r="C161" s="267"/>
      <c r="D161" s="267"/>
      <c r="E161" s="271"/>
      <c r="F161" s="266"/>
      <c r="G161" s="267"/>
      <c r="H161" s="83"/>
      <c r="I161" s="177">
        <f t="shared" ref="I161" si="12">H161*G161</f>
        <v>0</v>
      </c>
      <c r="J161" s="218" t="e">
        <f t="shared" si="11"/>
        <v>#N/A</v>
      </c>
    </row>
    <row r="162" spans="1:10" x14ac:dyDescent="0.3">
      <c r="F162" s="76"/>
      <c r="J162" s="218" t="e">
        <f t="shared" si="11"/>
        <v>#N/A</v>
      </c>
    </row>
    <row r="163" spans="1:10" x14ac:dyDescent="0.3">
      <c r="F163" s="76"/>
      <c r="J163" s="218" t="e">
        <f t="shared" si="11"/>
        <v>#N/A</v>
      </c>
    </row>
    <row r="164" spans="1:10" x14ac:dyDescent="0.3">
      <c r="J164" s="218" t="e">
        <f t="shared" si="11"/>
        <v>#N/A</v>
      </c>
    </row>
    <row r="165" spans="1:10" x14ac:dyDescent="0.3">
      <c r="D165" s="76"/>
    </row>
    <row r="168" spans="1:10" x14ac:dyDescent="0.3">
      <c r="E168" s="438"/>
    </row>
  </sheetData>
  <autoFilter ref="A2:I160" xr:uid="{34E374A9-7D10-4B9D-BFC6-BAFD0A24B65C}"/>
  <hyperlinks>
    <hyperlink ref="E1" r:id="rId1" xr:uid="{5E3FD5A9-57A9-4C9B-B572-4150B8F690D8}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51E25-1E9F-4181-AEC4-6D6541CBAB4B}">
  <dimension ref="A1:O167"/>
  <sheetViews>
    <sheetView topLeftCell="D1" zoomScaleNormal="100" workbookViewId="0">
      <selection activeCell="D4" sqref="D4"/>
    </sheetView>
  </sheetViews>
  <sheetFormatPr defaultRowHeight="14.4" x14ac:dyDescent="0.3"/>
  <cols>
    <col min="1" max="1" width="13.6640625" style="4" bestFit="1" customWidth="1"/>
    <col min="2" max="2" width="34.21875" style="4" bestFit="1" customWidth="1"/>
    <col min="3" max="3" width="26.44140625" style="4" bestFit="1" customWidth="1"/>
    <col min="4" max="4" width="72.44140625" style="4" bestFit="1" customWidth="1"/>
    <col min="5" max="5" width="39.109375" style="4" customWidth="1"/>
    <col min="6" max="6" width="17.21875" style="4" customWidth="1"/>
    <col min="7" max="7" width="10.5546875" style="4" customWidth="1"/>
    <col min="8" max="8" width="15" style="218" customWidth="1"/>
    <col min="9" max="9" width="15" bestFit="1" customWidth="1"/>
    <col min="10" max="10" width="19.21875" style="513" customWidth="1"/>
    <col min="11" max="11" width="23.33203125" bestFit="1" customWidth="1"/>
    <col min="12" max="12" width="20.77734375" customWidth="1"/>
    <col min="13" max="13" width="35.6640625" bestFit="1" customWidth="1"/>
  </cols>
  <sheetData>
    <row r="1" spans="1:15" ht="18" x14ac:dyDescent="0.35">
      <c r="E1" s="312" t="s">
        <v>940</v>
      </c>
      <c r="I1" s="2"/>
      <c r="K1" s="344" t="s">
        <v>2502</v>
      </c>
      <c r="L1" s="83">
        <v>2000</v>
      </c>
      <c r="M1" s="538" t="s">
        <v>4961</v>
      </c>
    </row>
    <row r="2" spans="1:15" ht="18" x14ac:dyDescent="0.3">
      <c r="A2" s="79" t="s">
        <v>1300</v>
      </c>
      <c r="B2" s="79" t="s">
        <v>636</v>
      </c>
      <c r="C2" s="79" t="s">
        <v>660</v>
      </c>
      <c r="D2" s="79" t="s">
        <v>542</v>
      </c>
      <c r="E2" s="79" t="s">
        <v>919</v>
      </c>
      <c r="F2" s="79" t="s">
        <v>634</v>
      </c>
      <c r="G2" s="79" t="s">
        <v>635</v>
      </c>
      <c r="H2" s="547" t="s">
        <v>42</v>
      </c>
      <c r="I2" s="79" t="s">
        <v>31</v>
      </c>
      <c r="K2" s="344" t="s">
        <v>1176</v>
      </c>
      <c r="L2" s="83">
        <v>10000</v>
      </c>
    </row>
    <row r="3" spans="1:15" ht="21" x14ac:dyDescent="0.3">
      <c r="A3" s="428" t="s">
        <v>1090</v>
      </c>
      <c r="B3" s="267" t="s">
        <v>3715</v>
      </c>
      <c r="C3" s="267" t="s">
        <v>1541</v>
      </c>
      <c r="D3" s="267" t="s">
        <v>3642</v>
      </c>
      <c r="E3" s="429" t="s">
        <v>4900</v>
      </c>
      <c r="F3" s="328">
        <v>45719</v>
      </c>
      <c r="G3" s="327">
        <v>1</v>
      </c>
      <c r="H3" s="177">
        <v>10000</v>
      </c>
      <c r="I3" s="177">
        <f t="shared" ref="I3:I26" si="0">H3*G3</f>
        <v>10000</v>
      </c>
      <c r="J3" s="218" t="str">
        <f t="shared" ref="J3:J29" si="1">VLOOKUP(C3,K:M,3,0)</f>
        <v>ok</v>
      </c>
      <c r="K3" s="273" t="s">
        <v>581</v>
      </c>
      <c r="L3" s="83">
        <f>SUM(L6:L28)</f>
        <v>722924.22999999986</v>
      </c>
    </row>
    <row r="4" spans="1:15" ht="18.600000000000001" customHeight="1" x14ac:dyDescent="0.3">
      <c r="A4" s="17" t="s">
        <v>1090</v>
      </c>
      <c r="B4" s="327" t="s">
        <v>710</v>
      </c>
      <c r="C4" s="327" t="s">
        <v>436</v>
      </c>
      <c r="D4" s="267" t="s">
        <v>5019</v>
      </c>
      <c r="E4" s="271">
        <v>4206151389</v>
      </c>
      <c r="F4" s="328">
        <v>45720</v>
      </c>
      <c r="G4" s="267">
        <v>1</v>
      </c>
      <c r="H4" s="177">
        <v>1570.29</v>
      </c>
      <c r="I4" s="177">
        <f t="shared" si="0"/>
        <v>1570.29</v>
      </c>
      <c r="J4" s="218" t="str">
        <f t="shared" si="1"/>
        <v>ok</v>
      </c>
    </row>
    <row r="5" spans="1:15" ht="19.2" customHeight="1" x14ac:dyDescent="0.4">
      <c r="A5" s="17" t="s">
        <v>1090</v>
      </c>
      <c r="B5" s="327" t="s">
        <v>1299</v>
      </c>
      <c r="C5" s="327" t="s">
        <v>1299</v>
      </c>
      <c r="D5" s="327" t="s">
        <v>1343</v>
      </c>
      <c r="E5" s="429">
        <v>4206466471</v>
      </c>
      <c r="F5" s="266">
        <v>45720</v>
      </c>
      <c r="G5" s="327">
        <v>1</v>
      </c>
      <c r="H5" s="177">
        <v>5000</v>
      </c>
      <c r="I5" s="177">
        <f t="shared" si="0"/>
        <v>5000</v>
      </c>
      <c r="J5" s="218" t="str">
        <f t="shared" si="1"/>
        <v>ok</v>
      </c>
      <c r="K5" s="272" t="s">
        <v>662</v>
      </c>
      <c r="L5" s="272" t="s">
        <v>42</v>
      </c>
      <c r="O5" s="277"/>
    </row>
    <row r="6" spans="1:15" ht="18.600000000000001" customHeight="1" x14ac:dyDescent="0.3">
      <c r="A6" s="428" t="s">
        <v>1091</v>
      </c>
      <c r="B6" s="327" t="s">
        <v>918</v>
      </c>
      <c r="C6" s="327" t="s">
        <v>918</v>
      </c>
      <c r="D6" s="267" t="s">
        <v>4888</v>
      </c>
      <c r="E6" s="429" t="s">
        <v>4901</v>
      </c>
      <c r="F6" s="266">
        <v>45720</v>
      </c>
      <c r="G6" s="327">
        <v>1</v>
      </c>
      <c r="H6" s="177">
        <v>953.6</v>
      </c>
      <c r="I6" s="177">
        <f t="shared" si="0"/>
        <v>953.6</v>
      </c>
      <c r="J6" s="218" t="str">
        <f t="shared" si="1"/>
        <v>ok</v>
      </c>
      <c r="K6" s="271" t="s">
        <v>654</v>
      </c>
      <c r="L6" s="274">
        <f t="shared" ref="L6:L29" si="2">SUMIF(C:C,K6,I:I)</f>
        <v>20701.2</v>
      </c>
      <c r="M6" t="s">
        <v>2211</v>
      </c>
    </row>
    <row r="7" spans="1:15" ht="18.600000000000001" customHeight="1" x14ac:dyDescent="0.3">
      <c r="A7" s="428" t="s">
        <v>1091</v>
      </c>
      <c r="B7" s="327" t="s">
        <v>456</v>
      </c>
      <c r="C7" s="327" t="s">
        <v>456</v>
      </c>
      <c r="D7" s="267" t="s">
        <v>3189</v>
      </c>
      <c r="E7" s="429" t="s">
        <v>4902</v>
      </c>
      <c r="F7" s="266">
        <v>45720</v>
      </c>
      <c r="G7" s="327">
        <v>1</v>
      </c>
      <c r="H7" s="177">
        <v>1250</v>
      </c>
      <c r="I7" s="177">
        <f t="shared" si="0"/>
        <v>1250</v>
      </c>
      <c r="J7" s="218" t="str">
        <f t="shared" si="1"/>
        <v>ok</v>
      </c>
      <c r="K7" s="271" t="s">
        <v>3807</v>
      </c>
      <c r="L7" s="274">
        <f t="shared" si="2"/>
        <v>3790.1500000000005</v>
      </c>
      <c r="M7" t="s">
        <v>2211</v>
      </c>
    </row>
    <row r="8" spans="1:15" ht="18.600000000000001" customHeight="1" x14ac:dyDescent="0.3">
      <c r="A8" s="17" t="s">
        <v>1090</v>
      </c>
      <c r="B8" s="327" t="s">
        <v>1299</v>
      </c>
      <c r="C8" s="327" t="s">
        <v>1299</v>
      </c>
      <c r="D8" s="327" t="s">
        <v>1343</v>
      </c>
      <c r="E8" s="271">
        <v>4211457897</v>
      </c>
      <c r="F8" s="266">
        <v>45722</v>
      </c>
      <c r="G8" s="327">
        <v>1</v>
      </c>
      <c r="H8" s="177">
        <v>1000</v>
      </c>
      <c r="I8" s="177">
        <f t="shared" si="0"/>
        <v>1000</v>
      </c>
      <c r="J8" s="218" t="str">
        <f t="shared" si="1"/>
        <v>ok</v>
      </c>
      <c r="K8" s="271" t="s">
        <v>456</v>
      </c>
      <c r="L8" s="274">
        <f t="shared" si="2"/>
        <v>23250</v>
      </c>
      <c r="M8" t="s">
        <v>2211</v>
      </c>
    </row>
    <row r="9" spans="1:15" ht="18.600000000000001" customHeight="1" x14ac:dyDescent="0.3">
      <c r="A9" s="17" t="s">
        <v>1090</v>
      </c>
      <c r="B9" s="327" t="s">
        <v>1299</v>
      </c>
      <c r="C9" s="327" t="s">
        <v>1299</v>
      </c>
      <c r="D9" s="327" t="s">
        <v>2492</v>
      </c>
      <c r="E9" s="429">
        <v>4211537219</v>
      </c>
      <c r="F9" s="266">
        <v>45722</v>
      </c>
      <c r="G9" s="327">
        <v>1</v>
      </c>
      <c r="H9" s="177">
        <v>5000</v>
      </c>
      <c r="I9" s="177">
        <f t="shared" si="0"/>
        <v>5000</v>
      </c>
      <c r="J9" s="218" t="str">
        <f t="shared" si="1"/>
        <v>ok</v>
      </c>
      <c r="K9" s="271" t="s">
        <v>987</v>
      </c>
      <c r="L9" s="274">
        <f t="shared" si="2"/>
        <v>0</v>
      </c>
      <c r="M9" t="s">
        <v>2211</v>
      </c>
    </row>
    <row r="10" spans="1:15" ht="18.600000000000001" customHeight="1" x14ac:dyDescent="0.3">
      <c r="A10" s="17" t="s">
        <v>1090</v>
      </c>
      <c r="B10" s="267" t="s">
        <v>702</v>
      </c>
      <c r="C10" s="267" t="s">
        <v>654</v>
      </c>
      <c r="D10" s="267" t="s">
        <v>1687</v>
      </c>
      <c r="E10" s="429">
        <v>4211666269</v>
      </c>
      <c r="F10" s="266">
        <v>45722</v>
      </c>
      <c r="G10" s="327">
        <v>1</v>
      </c>
      <c r="H10" s="177">
        <v>250</v>
      </c>
      <c r="I10" s="177">
        <f t="shared" si="0"/>
        <v>250</v>
      </c>
      <c r="J10" s="218" t="str">
        <f t="shared" si="1"/>
        <v>ok</v>
      </c>
      <c r="K10" s="271" t="s">
        <v>436</v>
      </c>
      <c r="L10" s="274">
        <f t="shared" si="2"/>
        <v>73981.63</v>
      </c>
      <c r="M10" t="s">
        <v>2211</v>
      </c>
    </row>
    <row r="11" spans="1:15" ht="18.600000000000001" customHeight="1" x14ac:dyDescent="0.3">
      <c r="A11" s="17" t="s">
        <v>1090</v>
      </c>
      <c r="B11" s="267" t="s">
        <v>702</v>
      </c>
      <c r="C11" s="267" t="s">
        <v>3807</v>
      </c>
      <c r="D11" s="267" t="s">
        <v>3685</v>
      </c>
      <c r="E11" s="429">
        <v>4211675199</v>
      </c>
      <c r="F11" s="266">
        <v>45722</v>
      </c>
      <c r="G11" s="327">
        <v>1</v>
      </c>
      <c r="H11" s="177">
        <v>170</v>
      </c>
      <c r="I11" s="177">
        <f t="shared" si="0"/>
        <v>170</v>
      </c>
      <c r="J11" s="218" t="str">
        <f t="shared" si="1"/>
        <v>ok</v>
      </c>
      <c r="K11" s="271" t="s">
        <v>1496</v>
      </c>
      <c r="L11" s="274">
        <f t="shared" si="2"/>
        <v>0</v>
      </c>
      <c r="M11" t="s">
        <v>2211</v>
      </c>
    </row>
    <row r="12" spans="1:15" ht="18.600000000000001" customHeight="1" x14ac:dyDescent="0.3">
      <c r="A12" s="428" t="s">
        <v>1091</v>
      </c>
      <c r="B12" s="327" t="s">
        <v>918</v>
      </c>
      <c r="C12" s="327" t="s">
        <v>918</v>
      </c>
      <c r="D12" s="327" t="s">
        <v>4898</v>
      </c>
      <c r="E12" s="429" t="s">
        <v>4897</v>
      </c>
      <c r="F12" s="266">
        <v>45722</v>
      </c>
      <c r="G12" s="327">
        <v>1</v>
      </c>
      <c r="H12" s="177">
        <v>1453.6</v>
      </c>
      <c r="I12" s="177">
        <f t="shared" si="0"/>
        <v>1453.6</v>
      </c>
      <c r="J12" s="218" t="str">
        <f t="shared" si="1"/>
        <v>ok</v>
      </c>
      <c r="K12" s="87" t="s">
        <v>633</v>
      </c>
      <c r="L12" s="274">
        <f t="shared" si="2"/>
        <v>5185.3</v>
      </c>
      <c r="M12" t="s">
        <v>2211</v>
      </c>
    </row>
    <row r="13" spans="1:15" ht="18.600000000000001" customHeight="1" x14ac:dyDescent="0.3">
      <c r="A13" s="428" t="s">
        <v>1091</v>
      </c>
      <c r="B13" s="327" t="s">
        <v>456</v>
      </c>
      <c r="C13" s="327" t="s">
        <v>456</v>
      </c>
      <c r="D13" s="267" t="s">
        <v>4895</v>
      </c>
      <c r="E13" s="429" t="s">
        <v>4896</v>
      </c>
      <c r="F13" s="266">
        <v>45722</v>
      </c>
      <c r="G13" s="327">
        <v>1</v>
      </c>
      <c r="H13" s="177">
        <v>3000</v>
      </c>
      <c r="I13" s="177">
        <f t="shared" si="0"/>
        <v>3000</v>
      </c>
      <c r="J13" s="218" t="str">
        <f t="shared" si="1"/>
        <v>ok</v>
      </c>
      <c r="K13" s="271" t="s">
        <v>41</v>
      </c>
      <c r="L13" s="274">
        <f t="shared" si="2"/>
        <v>0</v>
      </c>
      <c r="M13" t="s">
        <v>2211</v>
      </c>
    </row>
    <row r="14" spans="1:15" x14ac:dyDescent="0.3">
      <c r="A14" s="428" t="s">
        <v>1091</v>
      </c>
      <c r="B14" s="327" t="s">
        <v>456</v>
      </c>
      <c r="C14" s="327" t="s">
        <v>456</v>
      </c>
      <c r="D14" s="267" t="s">
        <v>3188</v>
      </c>
      <c r="E14" s="429" t="s">
        <v>4894</v>
      </c>
      <c r="F14" s="266">
        <v>45722</v>
      </c>
      <c r="G14" s="327">
        <v>1</v>
      </c>
      <c r="H14" s="177">
        <v>4000</v>
      </c>
      <c r="I14" s="177">
        <f t="shared" si="0"/>
        <v>4000</v>
      </c>
      <c r="J14" s="218" t="str">
        <f t="shared" si="1"/>
        <v>ok</v>
      </c>
      <c r="K14" s="271" t="s">
        <v>1541</v>
      </c>
      <c r="L14" s="274">
        <f t="shared" si="2"/>
        <v>23154.77</v>
      </c>
      <c r="M14" t="s">
        <v>2211</v>
      </c>
    </row>
    <row r="15" spans="1:15" ht="18.600000000000001" customHeight="1" x14ac:dyDescent="0.3">
      <c r="A15" s="428" t="s">
        <v>1091</v>
      </c>
      <c r="B15" s="327" t="s">
        <v>456</v>
      </c>
      <c r="C15" s="327" t="s">
        <v>456</v>
      </c>
      <c r="D15" s="327" t="s">
        <v>4893</v>
      </c>
      <c r="E15" s="429" t="s">
        <v>4892</v>
      </c>
      <c r="F15" s="266">
        <v>45722</v>
      </c>
      <c r="G15" s="327">
        <v>1</v>
      </c>
      <c r="H15" s="177">
        <v>10000</v>
      </c>
      <c r="I15" s="177">
        <f t="shared" si="0"/>
        <v>10000</v>
      </c>
      <c r="J15" s="218" t="str">
        <f t="shared" si="1"/>
        <v>ok</v>
      </c>
      <c r="K15" s="271" t="s">
        <v>989</v>
      </c>
      <c r="L15" s="274">
        <f t="shared" si="2"/>
        <v>110652.44</v>
      </c>
      <c r="M15" t="s">
        <v>2211</v>
      </c>
    </row>
    <row r="16" spans="1:15" ht="18.600000000000001" customHeight="1" x14ac:dyDescent="0.3">
      <c r="A16" s="17" t="s">
        <v>1484</v>
      </c>
      <c r="B16" s="327" t="s">
        <v>633</v>
      </c>
      <c r="C16" s="327" t="s">
        <v>633</v>
      </c>
      <c r="D16" s="327" t="s">
        <v>4889</v>
      </c>
      <c r="E16" s="429" t="s">
        <v>4891</v>
      </c>
      <c r="F16" s="266">
        <v>45722</v>
      </c>
      <c r="G16" s="327">
        <v>1</v>
      </c>
      <c r="H16" s="177">
        <v>414.5</v>
      </c>
      <c r="I16" s="177">
        <f t="shared" si="0"/>
        <v>414.5</v>
      </c>
      <c r="J16" s="218" t="str">
        <f t="shared" si="1"/>
        <v>ok</v>
      </c>
      <c r="K16" s="271" t="s">
        <v>985</v>
      </c>
      <c r="L16" s="274">
        <f t="shared" si="2"/>
        <v>20000</v>
      </c>
      <c r="M16" t="s">
        <v>2211</v>
      </c>
    </row>
    <row r="17" spans="1:13" ht="18.600000000000001" customHeight="1" x14ac:dyDescent="0.3">
      <c r="A17" s="17" t="s">
        <v>1484</v>
      </c>
      <c r="B17" s="327" t="s">
        <v>633</v>
      </c>
      <c r="C17" s="327" t="s">
        <v>633</v>
      </c>
      <c r="D17" s="327" t="s">
        <v>4899</v>
      </c>
      <c r="E17" s="429" t="s">
        <v>4890</v>
      </c>
      <c r="F17" s="266">
        <v>45722</v>
      </c>
      <c r="G17" s="327">
        <v>1</v>
      </c>
      <c r="H17" s="177">
        <v>1387.9</v>
      </c>
      <c r="I17" s="177">
        <f t="shared" si="0"/>
        <v>1387.9</v>
      </c>
      <c r="J17" s="218" t="str">
        <f t="shared" si="1"/>
        <v>ok</v>
      </c>
      <c r="K17" s="271" t="s">
        <v>986</v>
      </c>
      <c r="L17" s="274">
        <f t="shared" si="2"/>
        <v>0</v>
      </c>
      <c r="M17" t="s">
        <v>2211</v>
      </c>
    </row>
    <row r="18" spans="1:13" x14ac:dyDescent="0.3">
      <c r="A18" s="428" t="s">
        <v>1302</v>
      </c>
      <c r="B18" s="267" t="s">
        <v>1280</v>
      </c>
      <c r="C18" s="267" t="s">
        <v>1280</v>
      </c>
      <c r="D18" s="327" t="s">
        <v>4927</v>
      </c>
      <c r="E18" s="271" t="s">
        <v>5030</v>
      </c>
      <c r="F18" s="266">
        <v>45722</v>
      </c>
      <c r="G18" s="267">
        <v>1</v>
      </c>
      <c r="H18" s="177">
        <v>10000</v>
      </c>
      <c r="I18" s="177">
        <f t="shared" si="0"/>
        <v>10000</v>
      </c>
      <c r="J18" s="218" t="str">
        <f t="shared" si="1"/>
        <v>ok</v>
      </c>
      <c r="K18" s="271" t="s">
        <v>990</v>
      </c>
      <c r="L18" s="274">
        <f t="shared" si="2"/>
        <v>0</v>
      </c>
      <c r="M18" t="s">
        <v>2211</v>
      </c>
    </row>
    <row r="19" spans="1:13" ht="18.600000000000001" customHeight="1" x14ac:dyDescent="0.3">
      <c r="A19" s="428" t="s">
        <v>1091</v>
      </c>
      <c r="B19" s="327" t="s">
        <v>918</v>
      </c>
      <c r="C19" s="327" t="s">
        <v>918</v>
      </c>
      <c r="D19" s="267" t="s">
        <v>4905</v>
      </c>
      <c r="E19" s="429" t="s">
        <v>4907</v>
      </c>
      <c r="F19" s="328">
        <v>45724</v>
      </c>
      <c r="G19" s="327">
        <v>1</v>
      </c>
      <c r="H19" s="177">
        <v>1673.6</v>
      </c>
      <c r="I19" s="177">
        <f t="shared" si="0"/>
        <v>1673.6</v>
      </c>
      <c r="J19" s="218" t="str">
        <f t="shared" si="1"/>
        <v>ok</v>
      </c>
      <c r="K19" s="271" t="s">
        <v>918</v>
      </c>
      <c r="L19" s="274">
        <f t="shared" si="2"/>
        <v>19114.5</v>
      </c>
      <c r="M19" t="s">
        <v>2211</v>
      </c>
    </row>
    <row r="20" spans="1:13" ht="18.600000000000001" customHeight="1" x14ac:dyDescent="0.3">
      <c r="A20" s="428" t="s">
        <v>1302</v>
      </c>
      <c r="B20" s="267" t="s">
        <v>1280</v>
      </c>
      <c r="C20" s="267" t="s">
        <v>1280</v>
      </c>
      <c r="D20" s="327" t="s">
        <v>5031</v>
      </c>
      <c r="E20" s="429" t="s">
        <v>4906</v>
      </c>
      <c r="F20" s="266">
        <v>45724</v>
      </c>
      <c r="G20" s="327">
        <v>1</v>
      </c>
      <c r="H20" s="177">
        <v>10000</v>
      </c>
      <c r="I20" s="177">
        <f t="shared" si="0"/>
        <v>10000</v>
      </c>
      <c r="J20" s="218" t="str">
        <f t="shared" si="1"/>
        <v>ok</v>
      </c>
      <c r="K20" s="271" t="s">
        <v>1008</v>
      </c>
      <c r="L20" s="274">
        <f t="shared" si="2"/>
        <v>100000</v>
      </c>
      <c r="M20" t="s">
        <v>2211</v>
      </c>
    </row>
    <row r="21" spans="1:13" x14ac:dyDescent="0.3">
      <c r="A21" s="428" t="s">
        <v>1090</v>
      </c>
      <c r="B21" s="267" t="s">
        <v>1299</v>
      </c>
      <c r="C21" s="267" t="s">
        <v>1299</v>
      </c>
      <c r="D21" s="327" t="s">
        <v>2492</v>
      </c>
      <c r="E21" s="429">
        <v>4221431174</v>
      </c>
      <c r="F21" s="328">
        <v>45726</v>
      </c>
      <c r="G21" s="327">
        <v>1</v>
      </c>
      <c r="H21" s="177">
        <v>5000</v>
      </c>
      <c r="I21" s="177">
        <f t="shared" si="0"/>
        <v>5000</v>
      </c>
      <c r="J21" s="218" t="str">
        <f t="shared" si="1"/>
        <v>ok</v>
      </c>
      <c r="K21" s="271" t="s">
        <v>1280</v>
      </c>
      <c r="L21" s="274">
        <f t="shared" si="2"/>
        <v>100000</v>
      </c>
      <c r="M21" t="s">
        <v>2211</v>
      </c>
    </row>
    <row r="22" spans="1:13" x14ac:dyDescent="0.3">
      <c r="A22" s="428" t="s">
        <v>1090</v>
      </c>
      <c r="B22" s="267" t="s">
        <v>1299</v>
      </c>
      <c r="C22" s="267" t="s">
        <v>1299</v>
      </c>
      <c r="D22" s="327" t="s">
        <v>4904</v>
      </c>
      <c r="E22" s="429">
        <v>4222854771</v>
      </c>
      <c r="F22" s="328">
        <v>45726</v>
      </c>
      <c r="G22" s="327">
        <v>1</v>
      </c>
      <c r="H22" s="177">
        <v>1300</v>
      </c>
      <c r="I22" s="177">
        <f t="shared" si="0"/>
        <v>1300</v>
      </c>
      <c r="J22" s="218" t="str">
        <f t="shared" si="1"/>
        <v>ok</v>
      </c>
      <c r="K22" s="271" t="s">
        <v>1037</v>
      </c>
      <c r="L22" s="274">
        <f t="shared" si="2"/>
        <v>2277</v>
      </c>
      <c r="M22" t="s">
        <v>2211</v>
      </c>
    </row>
    <row r="23" spans="1:13" ht="18.600000000000001" customHeight="1" x14ac:dyDescent="0.3">
      <c r="A23" s="428" t="s">
        <v>1091</v>
      </c>
      <c r="B23" s="267" t="s">
        <v>456</v>
      </c>
      <c r="C23" s="267" t="s">
        <v>456</v>
      </c>
      <c r="D23" s="267" t="s">
        <v>3189</v>
      </c>
      <c r="E23" s="271" t="s">
        <v>4908</v>
      </c>
      <c r="F23" s="328">
        <v>45726</v>
      </c>
      <c r="G23" s="267">
        <v>1</v>
      </c>
      <c r="H23" s="177">
        <v>1250</v>
      </c>
      <c r="I23" s="177">
        <f t="shared" si="0"/>
        <v>1250</v>
      </c>
      <c r="J23" s="218" t="str">
        <f t="shared" si="1"/>
        <v>ok</v>
      </c>
      <c r="K23" s="271" t="s">
        <v>1299</v>
      </c>
      <c r="L23" s="274">
        <f t="shared" si="2"/>
        <v>83300</v>
      </c>
      <c r="M23" t="s">
        <v>2211</v>
      </c>
    </row>
    <row r="24" spans="1:13" ht="18.600000000000001" customHeight="1" x14ac:dyDescent="0.3">
      <c r="A24" s="17" t="s">
        <v>1090</v>
      </c>
      <c r="B24" s="327" t="s">
        <v>1299</v>
      </c>
      <c r="C24" s="327" t="s">
        <v>1299</v>
      </c>
      <c r="D24" s="327" t="s">
        <v>1343</v>
      </c>
      <c r="E24" s="429">
        <v>4225625726</v>
      </c>
      <c r="F24" s="328">
        <v>45727</v>
      </c>
      <c r="G24" s="327">
        <v>1</v>
      </c>
      <c r="H24" s="177">
        <v>8000</v>
      </c>
      <c r="I24" s="177">
        <f t="shared" si="0"/>
        <v>8000</v>
      </c>
      <c r="J24" s="218" t="str">
        <f t="shared" si="1"/>
        <v>ok</v>
      </c>
      <c r="K24" s="271" t="s">
        <v>1184</v>
      </c>
      <c r="L24" s="274">
        <f t="shared" si="2"/>
        <v>130388.93</v>
      </c>
      <c r="M24" t="s">
        <v>2211</v>
      </c>
    </row>
    <row r="25" spans="1:13" x14ac:dyDescent="0.3">
      <c r="A25" s="428" t="s">
        <v>1090</v>
      </c>
      <c r="B25" s="327" t="s">
        <v>1763</v>
      </c>
      <c r="C25" s="327" t="s">
        <v>1763</v>
      </c>
      <c r="D25" s="267" t="s">
        <v>5038</v>
      </c>
      <c r="E25" s="545" t="s">
        <v>4912</v>
      </c>
      <c r="F25" s="266">
        <v>45727</v>
      </c>
      <c r="G25" s="327">
        <v>1</v>
      </c>
      <c r="H25" s="177">
        <v>120729.35</v>
      </c>
      <c r="I25" s="177">
        <f t="shared" si="0"/>
        <v>120729.35</v>
      </c>
      <c r="J25" s="218" t="e">
        <f t="shared" si="1"/>
        <v>#N/A</v>
      </c>
      <c r="K25" s="271" t="s">
        <v>37</v>
      </c>
      <c r="L25" s="274">
        <f t="shared" si="2"/>
        <v>70.849999999999994</v>
      </c>
      <c r="M25" t="s">
        <v>2211</v>
      </c>
    </row>
    <row r="26" spans="1:13" ht="19.2" customHeight="1" x14ac:dyDescent="0.3">
      <c r="A26" s="428" t="s">
        <v>1090</v>
      </c>
      <c r="B26" s="327" t="s">
        <v>1763</v>
      </c>
      <c r="C26" s="267" t="s">
        <v>1184</v>
      </c>
      <c r="D26" s="267" t="s">
        <v>4911</v>
      </c>
      <c r="E26" s="429" t="s">
        <v>4910</v>
      </c>
      <c r="F26" s="266">
        <v>45727</v>
      </c>
      <c r="G26" s="327">
        <v>1</v>
      </c>
      <c r="H26" s="177">
        <v>80463.41</v>
      </c>
      <c r="I26" s="177">
        <f t="shared" si="0"/>
        <v>80463.41</v>
      </c>
      <c r="J26" s="218" t="str">
        <f t="shared" si="1"/>
        <v>ok</v>
      </c>
      <c r="K26" s="271" t="s">
        <v>1506</v>
      </c>
      <c r="L26" s="274">
        <f t="shared" si="2"/>
        <v>0</v>
      </c>
      <c r="M26" t="s">
        <v>2211</v>
      </c>
    </row>
    <row r="27" spans="1:13" ht="19.2" customHeight="1" x14ac:dyDescent="0.3">
      <c r="A27" s="428" t="s">
        <v>1090</v>
      </c>
      <c r="B27" s="327" t="s">
        <v>1763</v>
      </c>
      <c r="C27" s="267" t="s">
        <v>1184</v>
      </c>
      <c r="D27" s="267" t="s">
        <v>5041</v>
      </c>
      <c r="E27" s="429" t="s">
        <v>4910</v>
      </c>
      <c r="F27" s="266">
        <v>45728</v>
      </c>
      <c r="G27" s="327">
        <v>1</v>
      </c>
      <c r="H27" s="177">
        <v>49925.52</v>
      </c>
      <c r="I27" s="177">
        <f t="shared" ref="I27" si="3">H27*G27</f>
        <v>49925.52</v>
      </c>
      <c r="J27" s="218" t="str">
        <f t="shared" si="1"/>
        <v>ok</v>
      </c>
      <c r="K27" s="271" t="s">
        <v>3030</v>
      </c>
      <c r="L27" s="274">
        <f t="shared" si="2"/>
        <v>440</v>
      </c>
      <c r="M27" t="s">
        <v>2211</v>
      </c>
    </row>
    <row r="28" spans="1:13" ht="19.2" customHeight="1" x14ac:dyDescent="0.3">
      <c r="A28" s="428" t="s">
        <v>1090</v>
      </c>
      <c r="B28" s="327" t="s">
        <v>401</v>
      </c>
      <c r="C28" s="327" t="s">
        <v>654</v>
      </c>
      <c r="D28" s="327" t="s">
        <v>4903</v>
      </c>
      <c r="E28" s="429" t="s">
        <v>4909</v>
      </c>
      <c r="F28" s="328">
        <v>45727</v>
      </c>
      <c r="G28" s="327">
        <v>1</v>
      </c>
      <c r="H28" s="177">
        <v>7439.07</v>
      </c>
      <c r="I28" s="177">
        <f t="shared" ref="I28:I35" si="4">H28*G28</f>
        <v>7439.07</v>
      </c>
      <c r="J28" s="218" t="str">
        <f t="shared" si="1"/>
        <v>ok</v>
      </c>
      <c r="K28" s="271" t="s">
        <v>3031</v>
      </c>
      <c r="L28" s="274">
        <f t="shared" si="2"/>
        <v>6617.46</v>
      </c>
      <c r="M28" t="s">
        <v>2211</v>
      </c>
    </row>
    <row r="29" spans="1:13" ht="19.2" customHeight="1" x14ac:dyDescent="0.3">
      <c r="A29" s="17" t="s">
        <v>1090</v>
      </c>
      <c r="B29" s="327" t="s">
        <v>1299</v>
      </c>
      <c r="C29" s="327" t="s">
        <v>1299</v>
      </c>
      <c r="D29" s="327" t="s">
        <v>1343</v>
      </c>
      <c r="E29" s="429">
        <v>4228500883</v>
      </c>
      <c r="F29" s="328">
        <v>45728</v>
      </c>
      <c r="G29" s="327">
        <v>1</v>
      </c>
      <c r="H29" s="177">
        <v>1000</v>
      </c>
      <c r="I29" s="177">
        <f t="shared" si="4"/>
        <v>1000</v>
      </c>
      <c r="J29" s="218" t="str">
        <f t="shared" si="1"/>
        <v>ok</v>
      </c>
      <c r="K29" s="271" t="s">
        <v>4764</v>
      </c>
      <c r="L29" s="274">
        <f t="shared" si="2"/>
        <v>0</v>
      </c>
      <c r="M29" t="s">
        <v>2211</v>
      </c>
    </row>
    <row r="30" spans="1:13" ht="19.2" customHeight="1" x14ac:dyDescent="0.3">
      <c r="A30" s="17" t="s">
        <v>1090</v>
      </c>
      <c r="B30" s="327" t="s">
        <v>1299</v>
      </c>
      <c r="C30" s="327" t="s">
        <v>1299</v>
      </c>
      <c r="D30" s="327" t="s">
        <v>2492</v>
      </c>
      <c r="E30" s="429">
        <v>4229461727</v>
      </c>
      <c r="F30" s="266">
        <v>45728</v>
      </c>
      <c r="G30" s="327">
        <v>1</v>
      </c>
      <c r="H30" s="177">
        <v>5000</v>
      </c>
      <c r="I30" s="177">
        <f t="shared" si="4"/>
        <v>5000</v>
      </c>
      <c r="J30" s="218" t="str">
        <f t="shared" ref="J30:J75" si="5">VLOOKUP(C31,K:M,3,0)</f>
        <v>ok</v>
      </c>
    </row>
    <row r="31" spans="1:13" ht="19.2" customHeight="1" x14ac:dyDescent="0.3">
      <c r="A31" s="428" t="s">
        <v>1090</v>
      </c>
      <c r="B31" s="327" t="s">
        <v>4915</v>
      </c>
      <c r="C31" s="327" t="s">
        <v>37</v>
      </c>
      <c r="D31" s="267" t="s">
        <v>4916</v>
      </c>
      <c r="E31" s="429" t="s">
        <v>4930</v>
      </c>
      <c r="F31" s="266">
        <v>45728</v>
      </c>
      <c r="G31" s="327">
        <v>85</v>
      </c>
      <c r="H31" s="177">
        <v>0.65</v>
      </c>
      <c r="I31" s="177">
        <f t="shared" si="4"/>
        <v>55.25</v>
      </c>
      <c r="J31" s="218" t="str">
        <f t="shared" si="5"/>
        <v>ok</v>
      </c>
    </row>
    <row r="32" spans="1:13" ht="19.2" customHeight="1" x14ac:dyDescent="0.3">
      <c r="A32" s="428" t="s">
        <v>1090</v>
      </c>
      <c r="B32" s="327" t="s">
        <v>4872</v>
      </c>
      <c r="C32" s="327" t="s">
        <v>633</v>
      </c>
      <c r="D32" s="267" t="s">
        <v>4873</v>
      </c>
      <c r="E32" s="271" t="s">
        <v>4931</v>
      </c>
      <c r="F32" s="266">
        <v>45728</v>
      </c>
      <c r="G32" s="267">
        <v>1</v>
      </c>
      <c r="H32" s="177">
        <v>1000</v>
      </c>
      <c r="I32" s="177">
        <f t="shared" si="4"/>
        <v>1000</v>
      </c>
      <c r="J32" s="218" t="str">
        <f t="shared" si="5"/>
        <v>ok</v>
      </c>
    </row>
    <row r="33" spans="1:12" ht="19.2" customHeight="1" x14ac:dyDescent="0.3">
      <c r="A33" s="17" t="s">
        <v>1090</v>
      </c>
      <c r="B33" s="267" t="s">
        <v>658</v>
      </c>
      <c r="C33" s="267" t="s">
        <v>654</v>
      </c>
      <c r="D33" s="267" t="s">
        <v>1062</v>
      </c>
      <c r="E33" s="271" t="s">
        <v>4913</v>
      </c>
      <c r="F33" s="266">
        <v>45728</v>
      </c>
      <c r="G33" s="267">
        <v>1</v>
      </c>
      <c r="H33" s="177">
        <v>6800</v>
      </c>
      <c r="I33" s="177">
        <f t="shared" si="4"/>
        <v>6800</v>
      </c>
      <c r="J33" s="218" t="str">
        <f t="shared" si="5"/>
        <v>ok</v>
      </c>
    </row>
    <row r="34" spans="1:12" ht="19.2" customHeight="1" x14ac:dyDescent="0.3">
      <c r="A34" s="17" t="s">
        <v>1090</v>
      </c>
      <c r="B34" s="267" t="s">
        <v>1720</v>
      </c>
      <c r="C34" s="267" t="s">
        <v>3807</v>
      </c>
      <c r="D34" s="267" t="s">
        <v>4787</v>
      </c>
      <c r="E34" s="271" t="s">
        <v>4914</v>
      </c>
      <c r="F34" s="266">
        <v>45728</v>
      </c>
      <c r="G34" s="267">
        <v>1</v>
      </c>
      <c r="H34" s="177">
        <v>2738.9</v>
      </c>
      <c r="I34" s="177">
        <f t="shared" si="4"/>
        <v>2738.9</v>
      </c>
      <c r="J34" s="218" t="str">
        <f t="shared" si="5"/>
        <v>ok</v>
      </c>
    </row>
    <row r="35" spans="1:12" ht="19.2" customHeight="1" x14ac:dyDescent="0.3">
      <c r="A35" s="17" t="s">
        <v>1090</v>
      </c>
      <c r="B35" s="267" t="s">
        <v>1543</v>
      </c>
      <c r="C35" s="267" t="s">
        <v>989</v>
      </c>
      <c r="D35" s="267" t="s">
        <v>1341</v>
      </c>
      <c r="E35" s="271" t="s">
        <v>4932</v>
      </c>
      <c r="F35" s="266">
        <v>45728</v>
      </c>
      <c r="G35" s="267">
        <v>1</v>
      </c>
      <c r="H35" s="177">
        <v>5000</v>
      </c>
      <c r="I35" s="177">
        <f t="shared" si="4"/>
        <v>5000</v>
      </c>
      <c r="J35" s="218" t="str">
        <f t="shared" si="5"/>
        <v>ok</v>
      </c>
    </row>
    <row r="36" spans="1:12" ht="19.2" customHeight="1" x14ac:dyDescent="0.3">
      <c r="A36" s="428" t="s">
        <v>1091</v>
      </c>
      <c r="B36" s="327" t="s">
        <v>918</v>
      </c>
      <c r="C36" s="327" t="s">
        <v>918</v>
      </c>
      <c r="D36" s="267" t="s">
        <v>4919</v>
      </c>
      <c r="E36" s="429" t="s">
        <v>4935</v>
      </c>
      <c r="F36" s="266">
        <v>45729</v>
      </c>
      <c r="G36" s="327">
        <v>1</v>
      </c>
      <c r="H36" s="177">
        <v>1952</v>
      </c>
      <c r="I36" s="177">
        <f t="shared" ref="I36:I67" si="6">H36*G36</f>
        <v>1952</v>
      </c>
      <c r="J36" s="218" t="str">
        <f t="shared" si="5"/>
        <v>ok</v>
      </c>
    </row>
    <row r="37" spans="1:12" ht="19.2" customHeight="1" x14ac:dyDescent="0.3">
      <c r="A37" s="428" t="s">
        <v>1091</v>
      </c>
      <c r="B37" s="327" t="s">
        <v>918</v>
      </c>
      <c r="C37" s="327" t="s">
        <v>918</v>
      </c>
      <c r="D37" s="267" t="s">
        <v>4919</v>
      </c>
      <c r="E37" s="271" t="s">
        <v>4936</v>
      </c>
      <c r="F37" s="266">
        <v>45729</v>
      </c>
      <c r="G37" s="267">
        <v>1</v>
      </c>
      <c r="H37" s="177">
        <v>90</v>
      </c>
      <c r="I37" s="177">
        <f t="shared" si="6"/>
        <v>90</v>
      </c>
      <c r="J37" s="218" t="str">
        <f t="shared" si="5"/>
        <v>ok</v>
      </c>
    </row>
    <row r="38" spans="1:12" ht="19.2" customHeight="1" x14ac:dyDescent="0.3">
      <c r="A38" s="17" t="s">
        <v>1091</v>
      </c>
      <c r="B38" s="327" t="s">
        <v>4920</v>
      </c>
      <c r="C38" s="327" t="s">
        <v>633</v>
      </c>
      <c r="D38" s="267" t="s">
        <v>4918</v>
      </c>
      <c r="E38" s="3" t="s">
        <v>4934</v>
      </c>
      <c r="F38" s="266">
        <v>45729</v>
      </c>
      <c r="G38" s="327">
        <v>1</v>
      </c>
      <c r="H38" s="177">
        <v>520.5</v>
      </c>
      <c r="I38" s="177">
        <f t="shared" si="6"/>
        <v>520.5</v>
      </c>
      <c r="J38" s="218" t="str">
        <f t="shared" si="5"/>
        <v>ok</v>
      </c>
    </row>
    <row r="39" spans="1:12" x14ac:dyDescent="0.3">
      <c r="A39" s="428" t="s">
        <v>1091</v>
      </c>
      <c r="B39" s="327" t="s">
        <v>918</v>
      </c>
      <c r="C39" s="327" t="s">
        <v>918</v>
      </c>
      <c r="D39" s="327" t="s">
        <v>4929</v>
      </c>
      <c r="E39" s="429" t="s">
        <v>4933</v>
      </c>
      <c r="F39" s="266">
        <v>45729</v>
      </c>
      <c r="G39" s="327">
        <v>1</v>
      </c>
      <c r="H39" s="177">
        <v>211.2</v>
      </c>
      <c r="I39" s="177">
        <f t="shared" si="6"/>
        <v>211.2</v>
      </c>
      <c r="J39" s="218" t="str">
        <f t="shared" si="5"/>
        <v>ok</v>
      </c>
    </row>
    <row r="40" spans="1:12" x14ac:dyDescent="0.3">
      <c r="A40" s="17" t="s">
        <v>1090</v>
      </c>
      <c r="B40" s="327" t="s">
        <v>1299</v>
      </c>
      <c r="C40" s="327" t="s">
        <v>1299</v>
      </c>
      <c r="D40" s="327" t="s">
        <v>2492</v>
      </c>
      <c r="E40" s="429">
        <v>4233330974</v>
      </c>
      <c r="F40" s="266">
        <v>45730</v>
      </c>
      <c r="G40" s="327">
        <v>1</v>
      </c>
      <c r="H40" s="177">
        <v>5000</v>
      </c>
      <c r="I40" s="177">
        <f t="shared" si="6"/>
        <v>5000</v>
      </c>
      <c r="J40" s="218" t="str">
        <f t="shared" si="5"/>
        <v>ok</v>
      </c>
    </row>
    <row r="41" spans="1:12" x14ac:dyDescent="0.3">
      <c r="A41" s="428" t="s">
        <v>1302</v>
      </c>
      <c r="B41" s="267" t="s">
        <v>1280</v>
      </c>
      <c r="C41" s="267" t="s">
        <v>1280</v>
      </c>
      <c r="D41" s="327" t="s">
        <v>4927</v>
      </c>
      <c r="E41" s="439" t="s">
        <v>4954</v>
      </c>
      <c r="F41" s="328">
        <v>45730</v>
      </c>
      <c r="G41" s="327">
        <v>1</v>
      </c>
      <c r="H41" s="177">
        <v>10000</v>
      </c>
      <c r="I41" s="177">
        <f t="shared" si="6"/>
        <v>10000</v>
      </c>
      <c r="J41" s="218" t="str">
        <f t="shared" si="5"/>
        <v>ok</v>
      </c>
    </row>
    <row r="42" spans="1:12" ht="18.600000000000001" customHeight="1" x14ac:dyDescent="0.3">
      <c r="A42" s="428" t="s">
        <v>1091</v>
      </c>
      <c r="B42" s="327" t="s">
        <v>918</v>
      </c>
      <c r="C42" s="327" t="s">
        <v>918</v>
      </c>
      <c r="D42" s="327" t="s">
        <v>4928</v>
      </c>
      <c r="E42" s="271" t="s">
        <v>4955</v>
      </c>
      <c r="F42" s="328">
        <v>45730</v>
      </c>
      <c r="G42" s="327">
        <v>1</v>
      </c>
      <c r="H42" s="177">
        <v>400</v>
      </c>
      <c r="I42" s="177">
        <f t="shared" si="6"/>
        <v>400</v>
      </c>
      <c r="J42" s="218" t="str">
        <f t="shared" si="5"/>
        <v>ok</v>
      </c>
    </row>
    <row r="43" spans="1:12" s="317" customFormat="1" ht="19.2" customHeight="1" x14ac:dyDescent="0.3">
      <c r="A43" s="428" t="s">
        <v>1091</v>
      </c>
      <c r="B43" s="327" t="s">
        <v>918</v>
      </c>
      <c r="C43" s="327" t="s">
        <v>918</v>
      </c>
      <c r="D43" s="327" t="s">
        <v>4929</v>
      </c>
      <c r="E43" s="271" t="s">
        <v>4956</v>
      </c>
      <c r="F43" s="328">
        <v>45730</v>
      </c>
      <c r="G43" s="327">
        <v>1</v>
      </c>
      <c r="H43" s="177">
        <v>2280</v>
      </c>
      <c r="I43" s="177">
        <f t="shared" si="6"/>
        <v>2280</v>
      </c>
      <c r="J43" s="218" t="str">
        <f t="shared" si="5"/>
        <v>ok</v>
      </c>
      <c r="K43"/>
      <c r="L43"/>
    </row>
    <row r="44" spans="1:12" ht="19.2" customHeight="1" x14ac:dyDescent="0.3">
      <c r="A44" s="17" t="s">
        <v>1090</v>
      </c>
      <c r="B44" s="267" t="s">
        <v>4973</v>
      </c>
      <c r="C44" s="267" t="s">
        <v>633</v>
      </c>
      <c r="D44" s="267" t="s">
        <v>4973</v>
      </c>
      <c r="E44" s="429" t="s">
        <v>5032</v>
      </c>
      <c r="F44" s="266">
        <v>45731</v>
      </c>
      <c r="G44" s="267">
        <v>1</v>
      </c>
      <c r="H44" s="177">
        <v>195</v>
      </c>
      <c r="I44" s="177">
        <f t="shared" si="6"/>
        <v>195</v>
      </c>
      <c r="J44" s="218" t="str">
        <f t="shared" si="5"/>
        <v>ok</v>
      </c>
    </row>
    <row r="45" spans="1:12" ht="19.2" customHeight="1" x14ac:dyDescent="0.3">
      <c r="A45" s="428" t="s">
        <v>1091</v>
      </c>
      <c r="B45" s="327" t="s">
        <v>918</v>
      </c>
      <c r="C45" s="327" t="s">
        <v>918</v>
      </c>
      <c r="D45" s="267" t="s">
        <v>4924</v>
      </c>
      <c r="E45" s="429" t="s">
        <v>4957</v>
      </c>
      <c r="F45" s="328">
        <v>45733</v>
      </c>
      <c r="G45" s="327">
        <v>1</v>
      </c>
      <c r="H45" s="177">
        <v>1802.8</v>
      </c>
      <c r="I45" s="177">
        <f t="shared" si="6"/>
        <v>1802.8</v>
      </c>
      <c r="J45" s="218" t="str">
        <f t="shared" si="5"/>
        <v>ok</v>
      </c>
    </row>
    <row r="46" spans="1:12" ht="19.2" customHeight="1" x14ac:dyDescent="0.3">
      <c r="A46" s="428" t="s">
        <v>1484</v>
      </c>
      <c r="B46" s="327" t="s">
        <v>4922</v>
      </c>
      <c r="C46" s="327" t="s">
        <v>436</v>
      </c>
      <c r="D46" s="267" t="s">
        <v>4923</v>
      </c>
      <c r="E46" s="429">
        <v>4242736860</v>
      </c>
      <c r="F46" s="266">
        <v>45734</v>
      </c>
      <c r="G46" s="327">
        <v>1</v>
      </c>
      <c r="H46" s="177">
        <v>613.59</v>
      </c>
      <c r="I46" s="177">
        <f t="shared" si="6"/>
        <v>613.59</v>
      </c>
      <c r="J46" s="218" t="str">
        <f t="shared" si="5"/>
        <v>ok</v>
      </c>
    </row>
    <row r="47" spans="1:12" ht="19.2" customHeight="1" x14ac:dyDescent="0.3">
      <c r="A47" s="17" t="s">
        <v>1090</v>
      </c>
      <c r="B47" s="267" t="s">
        <v>436</v>
      </c>
      <c r="C47" s="267" t="s">
        <v>436</v>
      </c>
      <c r="D47" s="267" t="s">
        <v>1718</v>
      </c>
      <c r="E47" s="429">
        <v>4243024177</v>
      </c>
      <c r="F47" s="266">
        <v>45734</v>
      </c>
      <c r="G47" s="267">
        <v>1</v>
      </c>
      <c r="H47" s="83">
        <v>1950.19</v>
      </c>
      <c r="I47" s="177">
        <f t="shared" si="6"/>
        <v>1950.19</v>
      </c>
      <c r="J47" s="218" t="str">
        <f t="shared" si="5"/>
        <v>ok</v>
      </c>
    </row>
    <row r="48" spans="1:12" ht="19.2" customHeight="1" x14ac:dyDescent="0.3">
      <c r="A48" s="428" t="s">
        <v>1090</v>
      </c>
      <c r="B48" s="327" t="s">
        <v>1299</v>
      </c>
      <c r="C48" s="327" t="s">
        <v>1541</v>
      </c>
      <c r="D48" s="327" t="s">
        <v>4962</v>
      </c>
      <c r="E48" s="271">
        <v>4243578208</v>
      </c>
      <c r="F48" s="266">
        <v>45734</v>
      </c>
      <c r="G48" s="267">
        <v>1</v>
      </c>
      <c r="H48" s="177">
        <v>350</v>
      </c>
      <c r="I48" s="177">
        <f t="shared" si="6"/>
        <v>350</v>
      </c>
      <c r="J48" s="218" t="str">
        <f t="shared" si="5"/>
        <v>ok</v>
      </c>
    </row>
    <row r="49" spans="1:10" ht="19.2" customHeight="1" x14ac:dyDescent="0.3">
      <c r="A49" s="17" t="s">
        <v>1090</v>
      </c>
      <c r="B49" s="267" t="s">
        <v>1546</v>
      </c>
      <c r="C49" s="267" t="s">
        <v>436</v>
      </c>
      <c r="D49" s="267" t="s">
        <v>4964</v>
      </c>
      <c r="E49" s="429">
        <v>4243595796</v>
      </c>
      <c r="F49" s="266">
        <v>45734</v>
      </c>
      <c r="G49" s="267">
        <v>1</v>
      </c>
      <c r="H49" s="177">
        <v>287.98</v>
      </c>
      <c r="I49" s="177">
        <f t="shared" si="6"/>
        <v>287.98</v>
      </c>
      <c r="J49" s="218" t="str">
        <f t="shared" si="5"/>
        <v>ok</v>
      </c>
    </row>
    <row r="50" spans="1:10" ht="19.2" customHeight="1" x14ac:dyDescent="0.3">
      <c r="A50" s="17" t="s">
        <v>3029</v>
      </c>
      <c r="B50" s="267" t="s">
        <v>1056</v>
      </c>
      <c r="C50" s="267" t="s">
        <v>3031</v>
      </c>
      <c r="D50" s="327" t="s">
        <v>4917</v>
      </c>
      <c r="E50" s="429">
        <v>4244110280</v>
      </c>
      <c r="F50" s="266">
        <v>45734</v>
      </c>
      <c r="G50" s="267">
        <v>1</v>
      </c>
      <c r="H50" s="548">
        <v>6617.46</v>
      </c>
      <c r="I50" s="177">
        <f t="shared" si="6"/>
        <v>6617.46</v>
      </c>
      <c r="J50" s="218" t="str">
        <f t="shared" si="5"/>
        <v>ok</v>
      </c>
    </row>
    <row r="51" spans="1:10" ht="19.2" customHeight="1" x14ac:dyDescent="0.3">
      <c r="A51" s="428" t="s">
        <v>1091</v>
      </c>
      <c r="B51" s="327" t="s">
        <v>456</v>
      </c>
      <c r="C51" s="327" t="s">
        <v>456</v>
      </c>
      <c r="D51" s="267" t="s">
        <v>3189</v>
      </c>
      <c r="E51" s="429" t="s">
        <v>4958</v>
      </c>
      <c r="F51" s="266">
        <v>45734</v>
      </c>
      <c r="G51" s="327">
        <v>1</v>
      </c>
      <c r="H51" s="177">
        <v>1250</v>
      </c>
      <c r="I51" s="177">
        <f t="shared" si="6"/>
        <v>1250</v>
      </c>
      <c r="J51" s="218" t="str">
        <f t="shared" si="5"/>
        <v>ok</v>
      </c>
    </row>
    <row r="52" spans="1:10" ht="19.2" customHeight="1" x14ac:dyDescent="0.3">
      <c r="A52" s="428" t="s">
        <v>1090</v>
      </c>
      <c r="B52" s="327" t="s">
        <v>4925</v>
      </c>
      <c r="C52" s="327" t="s">
        <v>633</v>
      </c>
      <c r="D52" s="267" t="s">
        <v>4959</v>
      </c>
      <c r="E52" s="429" t="s">
        <v>4926</v>
      </c>
      <c r="F52" s="266">
        <v>45734</v>
      </c>
      <c r="G52" s="327">
        <v>1</v>
      </c>
      <c r="H52" s="177">
        <v>105.38</v>
      </c>
      <c r="I52" s="177">
        <f t="shared" si="6"/>
        <v>105.38</v>
      </c>
      <c r="J52" s="218" t="str">
        <f t="shared" si="5"/>
        <v>ok</v>
      </c>
    </row>
    <row r="53" spans="1:10" ht="19.2" customHeight="1" x14ac:dyDescent="0.3">
      <c r="A53" s="428" t="s">
        <v>1090</v>
      </c>
      <c r="B53" s="267" t="s">
        <v>4870</v>
      </c>
      <c r="C53" s="267" t="s">
        <v>436</v>
      </c>
      <c r="D53" s="267" t="s">
        <v>4952</v>
      </c>
      <c r="E53" s="271" t="s">
        <v>4951</v>
      </c>
      <c r="F53" s="266">
        <v>45734</v>
      </c>
      <c r="G53" s="267">
        <v>1</v>
      </c>
      <c r="H53" s="177">
        <v>26519.09</v>
      </c>
      <c r="I53" s="177">
        <f t="shared" si="6"/>
        <v>26519.09</v>
      </c>
      <c r="J53" s="218" t="str">
        <f t="shared" si="5"/>
        <v>ok</v>
      </c>
    </row>
    <row r="54" spans="1:10" ht="19.2" customHeight="1" x14ac:dyDescent="0.3">
      <c r="A54" s="17" t="s">
        <v>1090</v>
      </c>
      <c r="B54" s="267" t="s">
        <v>1299</v>
      </c>
      <c r="C54" s="267" t="s">
        <v>1299</v>
      </c>
      <c r="D54" s="327" t="s">
        <v>1343</v>
      </c>
      <c r="E54" s="429" t="s">
        <v>4975</v>
      </c>
      <c r="F54" s="266">
        <v>45734</v>
      </c>
      <c r="G54" s="327">
        <v>1</v>
      </c>
      <c r="H54" s="177">
        <v>4000</v>
      </c>
      <c r="I54" s="177">
        <f t="shared" si="6"/>
        <v>4000</v>
      </c>
      <c r="J54" s="218" t="str">
        <f t="shared" si="5"/>
        <v>ok</v>
      </c>
    </row>
    <row r="55" spans="1:10" ht="19.2" customHeight="1" x14ac:dyDescent="0.3">
      <c r="A55" s="17" t="s">
        <v>3763</v>
      </c>
      <c r="B55" s="327" t="s">
        <v>918</v>
      </c>
      <c r="C55" s="327" t="s">
        <v>918</v>
      </c>
      <c r="D55" s="327" t="s">
        <v>4960</v>
      </c>
      <c r="E55" s="429" t="s">
        <v>4976</v>
      </c>
      <c r="F55" s="266">
        <v>45734</v>
      </c>
      <c r="G55" s="327">
        <v>1</v>
      </c>
      <c r="H55" s="177">
        <v>683.5</v>
      </c>
      <c r="I55" s="177">
        <f t="shared" si="6"/>
        <v>683.5</v>
      </c>
      <c r="J55" s="218" t="e">
        <f t="shared" si="5"/>
        <v>#N/A</v>
      </c>
    </row>
    <row r="56" spans="1:10" ht="19.2" customHeight="1" x14ac:dyDescent="0.3">
      <c r="A56" s="17" t="s">
        <v>1092</v>
      </c>
      <c r="B56" s="327" t="s">
        <v>4978</v>
      </c>
      <c r="C56" s="327" t="s">
        <v>4978</v>
      </c>
      <c r="D56" s="327" t="s">
        <v>5037</v>
      </c>
      <c r="E56" s="271" t="s">
        <v>4977</v>
      </c>
      <c r="F56" s="266">
        <v>45734</v>
      </c>
      <c r="G56" s="267">
        <v>1</v>
      </c>
      <c r="H56" s="177">
        <v>15000</v>
      </c>
      <c r="I56" s="177">
        <f t="shared" si="6"/>
        <v>15000</v>
      </c>
      <c r="J56" s="218" t="str">
        <f t="shared" si="5"/>
        <v>ok</v>
      </c>
    </row>
    <row r="57" spans="1:10" ht="19.2" customHeight="1" x14ac:dyDescent="0.3">
      <c r="A57" s="428" t="s">
        <v>1090</v>
      </c>
      <c r="B57" s="267" t="s">
        <v>1299</v>
      </c>
      <c r="C57" s="267" t="s">
        <v>1299</v>
      </c>
      <c r="D57" s="327" t="s">
        <v>2492</v>
      </c>
      <c r="E57" s="271">
        <v>4245794955</v>
      </c>
      <c r="F57" s="266">
        <v>45735</v>
      </c>
      <c r="G57" s="267">
        <v>1</v>
      </c>
      <c r="H57" s="177">
        <v>5000</v>
      </c>
      <c r="I57" s="177">
        <f t="shared" si="6"/>
        <v>5000</v>
      </c>
      <c r="J57" s="218" t="str">
        <f t="shared" si="5"/>
        <v>ok</v>
      </c>
    </row>
    <row r="58" spans="1:10" ht="18.600000000000001" customHeight="1" x14ac:dyDescent="0.3">
      <c r="A58" s="17" t="s">
        <v>1090</v>
      </c>
      <c r="B58" s="327" t="s">
        <v>1299</v>
      </c>
      <c r="C58" s="327" t="s">
        <v>1299</v>
      </c>
      <c r="D58" s="327" t="s">
        <v>1343</v>
      </c>
      <c r="E58" s="271">
        <v>4246064216</v>
      </c>
      <c r="F58" s="266">
        <v>45735</v>
      </c>
      <c r="G58" s="267">
        <v>1</v>
      </c>
      <c r="H58" s="177">
        <v>1000</v>
      </c>
      <c r="I58" s="177">
        <f t="shared" si="6"/>
        <v>1000</v>
      </c>
      <c r="J58" s="218" t="str">
        <f t="shared" si="5"/>
        <v>ok</v>
      </c>
    </row>
    <row r="59" spans="1:10" ht="18.600000000000001" customHeight="1" x14ac:dyDescent="0.3">
      <c r="A59" s="428" t="s">
        <v>1302</v>
      </c>
      <c r="B59" s="267" t="s">
        <v>1280</v>
      </c>
      <c r="C59" s="267" t="s">
        <v>1280</v>
      </c>
      <c r="D59" s="327" t="s">
        <v>3053</v>
      </c>
      <c r="E59" s="271" t="s">
        <v>4980</v>
      </c>
      <c r="F59" s="266">
        <v>45735</v>
      </c>
      <c r="G59" s="267">
        <v>1</v>
      </c>
      <c r="H59" s="177">
        <v>20000</v>
      </c>
      <c r="I59" s="177">
        <f t="shared" si="6"/>
        <v>20000</v>
      </c>
      <c r="J59" s="218" t="str">
        <f t="shared" si="5"/>
        <v>ok</v>
      </c>
    </row>
    <row r="60" spans="1:10" ht="18.600000000000001" customHeight="1" x14ac:dyDescent="0.3">
      <c r="A60" s="17" t="s">
        <v>1091</v>
      </c>
      <c r="B60" s="267" t="s">
        <v>918</v>
      </c>
      <c r="C60" s="267" t="s">
        <v>918</v>
      </c>
      <c r="D60" s="267" t="s">
        <v>4966</v>
      </c>
      <c r="E60" s="429" t="s">
        <v>4979</v>
      </c>
      <c r="F60" s="266">
        <v>45735</v>
      </c>
      <c r="G60" s="267">
        <v>1</v>
      </c>
      <c r="H60" s="177">
        <v>172.8</v>
      </c>
      <c r="I60" s="177">
        <f t="shared" si="6"/>
        <v>172.8</v>
      </c>
      <c r="J60" s="218" t="str">
        <f t="shared" si="5"/>
        <v>ok</v>
      </c>
    </row>
    <row r="61" spans="1:10" ht="18.600000000000001" customHeight="1" x14ac:dyDescent="0.3">
      <c r="A61" s="17" t="s">
        <v>1090</v>
      </c>
      <c r="B61" s="327" t="s">
        <v>1299</v>
      </c>
      <c r="C61" s="327" t="s">
        <v>1299</v>
      </c>
      <c r="D61" s="327" t="s">
        <v>1343</v>
      </c>
      <c r="E61" s="271">
        <v>4247962736</v>
      </c>
      <c r="F61" s="266">
        <v>45736</v>
      </c>
      <c r="G61" s="267">
        <v>1</v>
      </c>
      <c r="H61" s="177">
        <v>5000</v>
      </c>
      <c r="I61" s="177">
        <f t="shared" si="6"/>
        <v>5000</v>
      </c>
      <c r="J61" s="218" t="str">
        <f t="shared" si="5"/>
        <v>ok</v>
      </c>
    </row>
    <row r="62" spans="1:10" ht="18.600000000000001" customHeight="1" x14ac:dyDescent="0.3">
      <c r="A62" s="17" t="s">
        <v>1091</v>
      </c>
      <c r="B62" s="327" t="s">
        <v>1037</v>
      </c>
      <c r="C62" s="327" t="s">
        <v>1037</v>
      </c>
      <c r="D62" s="327" t="s">
        <v>1841</v>
      </c>
      <c r="E62" s="429" t="s">
        <v>4983</v>
      </c>
      <c r="F62" s="266">
        <v>45736</v>
      </c>
      <c r="G62" s="327">
        <v>1</v>
      </c>
      <c r="H62" s="177">
        <v>2277</v>
      </c>
      <c r="I62" s="177">
        <f t="shared" si="6"/>
        <v>2277</v>
      </c>
      <c r="J62" s="218" t="str">
        <f t="shared" si="5"/>
        <v>ok</v>
      </c>
    </row>
    <row r="63" spans="1:10" x14ac:dyDescent="0.3">
      <c r="A63" s="17" t="s">
        <v>1091</v>
      </c>
      <c r="B63" s="267" t="s">
        <v>918</v>
      </c>
      <c r="C63" s="267" t="s">
        <v>918</v>
      </c>
      <c r="D63" s="267" t="s">
        <v>4965</v>
      </c>
      <c r="E63" s="271" t="s">
        <v>4981</v>
      </c>
      <c r="F63" s="266">
        <v>45736</v>
      </c>
      <c r="G63" s="267">
        <v>1</v>
      </c>
      <c r="H63" s="177">
        <v>1540</v>
      </c>
      <c r="I63" s="177">
        <f t="shared" si="6"/>
        <v>1540</v>
      </c>
      <c r="J63" s="218" t="str">
        <f t="shared" si="5"/>
        <v>ok</v>
      </c>
    </row>
    <row r="64" spans="1:10" x14ac:dyDescent="0.3">
      <c r="A64" s="428" t="s">
        <v>1090</v>
      </c>
      <c r="B64" s="327" t="s">
        <v>1546</v>
      </c>
      <c r="C64" s="327" t="s">
        <v>436</v>
      </c>
      <c r="D64" s="267" t="s">
        <v>4985</v>
      </c>
      <c r="E64" s="271" t="s">
        <v>4984</v>
      </c>
      <c r="F64" s="266">
        <v>45736</v>
      </c>
      <c r="G64" s="267">
        <v>1</v>
      </c>
      <c r="H64" s="177">
        <v>4451.28</v>
      </c>
      <c r="I64" s="177">
        <f t="shared" si="6"/>
        <v>4451.28</v>
      </c>
      <c r="J64" s="218" t="str">
        <f t="shared" si="5"/>
        <v>ok</v>
      </c>
    </row>
    <row r="65" spans="1:12" ht="18.600000000000001" customHeight="1" x14ac:dyDescent="0.3">
      <c r="A65" s="428" t="s">
        <v>1090</v>
      </c>
      <c r="B65" s="267" t="s">
        <v>1008</v>
      </c>
      <c r="C65" s="267" t="s">
        <v>1008</v>
      </c>
      <c r="D65" s="267" t="s">
        <v>5112</v>
      </c>
      <c r="E65" s="429" t="s">
        <v>4982</v>
      </c>
      <c r="F65" s="266">
        <v>45736</v>
      </c>
      <c r="G65" s="327">
        <v>1</v>
      </c>
      <c r="H65" s="177">
        <v>100000</v>
      </c>
      <c r="I65" s="177">
        <f t="shared" si="6"/>
        <v>100000</v>
      </c>
      <c r="J65" s="218" t="str">
        <f t="shared" si="5"/>
        <v>ok</v>
      </c>
    </row>
    <row r="66" spans="1:12" ht="18.600000000000001" customHeight="1" x14ac:dyDescent="0.3">
      <c r="A66" s="17" t="s">
        <v>1090</v>
      </c>
      <c r="B66" s="267" t="s">
        <v>436</v>
      </c>
      <c r="C66" s="267" t="s">
        <v>436</v>
      </c>
      <c r="D66" s="267" t="s">
        <v>3666</v>
      </c>
      <c r="E66" s="429">
        <v>4251565338</v>
      </c>
      <c r="F66" s="266">
        <v>45737</v>
      </c>
      <c r="G66" s="327">
        <v>1</v>
      </c>
      <c r="H66" s="83">
        <v>528</v>
      </c>
      <c r="I66" s="177">
        <f t="shared" si="6"/>
        <v>528</v>
      </c>
      <c r="J66" s="218" t="str">
        <f t="shared" si="5"/>
        <v>ok</v>
      </c>
      <c r="K66" s="317"/>
      <c r="L66" s="317"/>
    </row>
    <row r="67" spans="1:12" ht="18.600000000000001" customHeight="1" x14ac:dyDescent="0.3">
      <c r="A67" s="17" t="s">
        <v>1090</v>
      </c>
      <c r="B67" s="267" t="s">
        <v>1682</v>
      </c>
      <c r="C67" s="267" t="s">
        <v>3807</v>
      </c>
      <c r="D67" s="267" t="s">
        <v>3684</v>
      </c>
      <c r="E67" s="429">
        <v>4251569801</v>
      </c>
      <c r="F67" s="266">
        <v>45737</v>
      </c>
      <c r="G67" s="267">
        <v>1</v>
      </c>
      <c r="H67" s="177">
        <v>354.3</v>
      </c>
      <c r="I67" s="177">
        <f t="shared" si="6"/>
        <v>354.3</v>
      </c>
      <c r="J67" s="218" t="str">
        <f t="shared" si="5"/>
        <v>ok</v>
      </c>
      <c r="K67" s="317"/>
      <c r="L67" s="317"/>
    </row>
    <row r="68" spans="1:12" ht="18.600000000000001" customHeight="1" x14ac:dyDescent="0.3">
      <c r="A68" s="17" t="s">
        <v>1090</v>
      </c>
      <c r="B68" s="267" t="s">
        <v>1682</v>
      </c>
      <c r="C68" s="267" t="s">
        <v>654</v>
      </c>
      <c r="D68" s="267" t="s">
        <v>4860</v>
      </c>
      <c r="E68" s="429">
        <v>4251571315</v>
      </c>
      <c r="F68" s="266">
        <v>45737</v>
      </c>
      <c r="G68" s="267">
        <v>1</v>
      </c>
      <c r="H68" s="177">
        <v>2251.56</v>
      </c>
      <c r="I68" s="177">
        <f t="shared" ref="I68:I100" si="7">H68*G68</f>
        <v>2251.56</v>
      </c>
      <c r="J68" s="218" t="str">
        <f t="shared" si="5"/>
        <v>ok</v>
      </c>
      <c r="K68" s="317"/>
      <c r="L68" s="317"/>
    </row>
    <row r="69" spans="1:12" ht="18.600000000000001" customHeight="1" x14ac:dyDescent="0.3">
      <c r="A69" s="17" t="s">
        <v>1090</v>
      </c>
      <c r="B69" s="267" t="s">
        <v>1299</v>
      </c>
      <c r="C69" s="267" t="s">
        <v>1299</v>
      </c>
      <c r="D69" s="327" t="s">
        <v>1343</v>
      </c>
      <c r="E69" s="271">
        <v>4252254345</v>
      </c>
      <c r="F69" s="266">
        <v>45737</v>
      </c>
      <c r="G69" s="327">
        <v>1</v>
      </c>
      <c r="H69" s="177">
        <v>8000</v>
      </c>
      <c r="I69" s="177">
        <f t="shared" si="7"/>
        <v>8000</v>
      </c>
      <c r="J69" s="218" t="str">
        <f t="shared" si="5"/>
        <v>ok</v>
      </c>
      <c r="K69" s="317"/>
      <c r="L69" s="317"/>
    </row>
    <row r="70" spans="1:12" ht="18.600000000000001" customHeight="1" x14ac:dyDescent="0.3">
      <c r="A70" s="428" t="s">
        <v>1090</v>
      </c>
      <c r="B70" s="327" t="s">
        <v>1299</v>
      </c>
      <c r="C70" s="327" t="s">
        <v>1541</v>
      </c>
      <c r="D70" s="327" t="s">
        <v>4963</v>
      </c>
      <c r="E70" s="271" t="s">
        <v>4986</v>
      </c>
      <c r="F70" s="266">
        <v>45737</v>
      </c>
      <c r="G70" s="327">
        <v>1</v>
      </c>
      <c r="H70" s="177">
        <v>5000</v>
      </c>
      <c r="I70" s="177">
        <f t="shared" si="7"/>
        <v>5000</v>
      </c>
      <c r="J70" s="218" t="str">
        <f t="shared" si="5"/>
        <v>ok</v>
      </c>
      <c r="K70" s="317"/>
      <c r="L70" s="317"/>
    </row>
    <row r="71" spans="1:12" s="317" customFormat="1" ht="18.600000000000001" customHeight="1" x14ac:dyDescent="0.3">
      <c r="A71" s="17" t="s">
        <v>1090</v>
      </c>
      <c r="B71" s="267" t="s">
        <v>4973</v>
      </c>
      <c r="C71" s="267" t="s">
        <v>633</v>
      </c>
      <c r="D71" s="267" t="s">
        <v>4974</v>
      </c>
      <c r="E71" s="271" t="s">
        <v>4987</v>
      </c>
      <c r="F71" s="266">
        <v>45737</v>
      </c>
      <c r="G71" s="327">
        <v>1</v>
      </c>
      <c r="H71" s="177">
        <v>302.39</v>
      </c>
      <c r="I71" s="177">
        <f t="shared" si="7"/>
        <v>302.39</v>
      </c>
      <c r="J71" s="218" t="str">
        <f t="shared" si="5"/>
        <v>ok</v>
      </c>
    </row>
    <row r="72" spans="1:12" s="317" customFormat="1" ht="18.600000000000001" customHeight="1" x14ac:dyDescent="0.3">
      <c r="A72" s="428" t="s">
        <v>1090</v>
      </c>
      <c r="B72" s="327" t="s">
        <v>1299</v>
      </c>
      <c r="C72" s="327" t="s">
        <v>1541</v>
      </c>
      <c r="D72" s="327" t="s">
        <v>4962</v>
      </c>
      <c r="E72" s="429">
        <v>4256687323</v>
      </c>
      <c r="F72" s="266">
        <v>45740</v>
      </c>
      <c r="G72" s="327">
        <v>1</v>
      </c>
      <c r="H72" s="177">
        <v>350</v>
      </c>
      <c r="I72" s="177">
        <f t="shared" si="7"/>
        <v>350</v>
      </c>
      <c r="J72" s="218" t="str">
        <f t="shared" si="5"/>
        <v>ok</v>
      </c>
    </row>
    <row r="73" spans="1:12" s="317" customFormat="1" ht="18.600000000000001" customHeight="1" x14ac:dyDescent="0.3">
      <c r="A73" s="428" t="s">
        <v>1090</v>
      </c>
      <c r="B73" s="267" t="s">
        <v>1299</v>
      </c>
      <c r="C73" s="267" t="s">
        <v>1299</v>
      </c>
      <c r="D73" s="327" t="s">
        <v>2492</v>
      </c>
      <c r="E73" s="271">
        <v>4257230939</v>
      </c>
      <c r="F73" s="266">
        <v>45740</v>
      </c>
      <c r="G73" s="327">
        <v>1</v>
      </c>
      <c r="H73" s="177">
        <v>5000</v>
      </c>
      <c r="I73" s="177">
        <f t="shared" si="7"/>
        <v>5000</v>
      </c>
      <c r="J73" s="218" t="str">
        <f t="shared" si="5"/>
        <v>ok</v>
      </c>
    </row>
    <row r="74" spans="1:12" s="317" customFormat="1" ht="18.600000000000001" customHeight="1" x14ac:dyDescent="0.3">
      <c r="A74" s="428" t="s">
        <v>1090</v>
      </c>
      <c r="B74" s="267" t="s">
        <v>1299</v>
      </c>
      <c r="C74" s="267" t="s">
        <v>1299</v>
      </c>
      <c r="D74" s="327" t="s">
        <v>1343</v>
      </c>
      <c r="E74" s="271">
        <v>4258056466</v>
      </c>
      <c r="F74" s="266">
        <v>45740</v>
      </c>
      <c r="G74" s="267">
        <v>1</v>
      </c>
      <c r="H74" s="177">
        <v>1000</v>
      </c>
      <c r="I74" s="177">
        <f t="shared" si="7"/>
        <v>1000</v>
      </c>
      <c r="J74" s="218" t="str">
        <f t="shared" si="5"/>
        <v>ok</v>
      </c>
    </row>
    <row r="75" spans="1:12" s="317" customFormat="1" ht="18.600000000000001" customHeight="1" x14ac:dyDescent="0.3">
      <c r="A75" s="17" t="s">
        <v>1091</v>
      </c>
      <c r="B75" s="267" t="s">
        <v>918</v>
      </c>
      <c r="C75" s="267" t="s">
        <v>918</v>
      </c>
      <c r="D75" s="327" t="s">
        <v>4972</v>
      </c>
      <c r="E75" s="271" t="s">
        <v>4988</v>
      </c>
      <c r="F75" s="266">
        <v>45740</v>
      </c>
      <c r="G75" s="327">
        <v>1</v>
      </c>
      <c r="H75" s="177">
        <v>1792.8</v>
      </c>
      <c r="I75" s="177">
        <f t="shared" si="7"/>
        <v>1792.8</v>
      </c>
      <c r="J75" s="218" t="str">
        <f t="shared" si="5"/>
        <v>ok</v>
      </c>
    </row>
    <row r="76" spans="1:12" s="317" customFormat="1" x14ac:dyDescent="0.3">
      <c r="A76" s="428" t="s">
        <v>1091</v>
      </c>
      <c r="B76" s="327" t="s">
        <v>456</v>
      </c>
      <c r="C76" s="327" t="s">
        <v>456</v>
      </c>
      <c r="D76" s="267" t="s">
        <v>3189</v>
      </c>
      <c r="E76" s="570" t="s">
        <v>5001</v>
      </c>
      <c r="F76" s="266">
        <v>45741</v>
      </c>
      <c r="G76" s="327">
        <v>1</v>
      </c>
      <c r="H76" s="83">
        <v>1250</v>
      </c>
      <c r="I76" s="177">
        <f t="shared" si="7"/>
        <v>1250</v>
      </c>
      <c r="J76" s="218" t="s">
        <v>4884</v>
      </c>
    </row>
    <row r="77" spans="1:12" s="317" customFormat="1" ht="18.600000000000001" customHeight="1" x14ac:dyDescent="0.3">
      <c r="A77" s="428" t="s">
        <v>1090</v>
      </c>
      <c r="B77" s="267" t="s">
        <v>1299</v>
      </c>
      <c r="C77" s="267" t="s">
        <v>1299</v>
      </c>
      <c r="D77" s="327" t="s">
        <v>1343</v>
      </c>
      <c r="E77" s="271">
        <v>4262170445</v>
      </c>
      <c r="F77" s="266">
        <v>45742</v>
      </c>
      <c r="G77" s="267">
        <v>1</v>
      </c>
      <c r="H77" s="177">
        <v>8000</v>
      </c>
      <c r="I77" s="177">
        <f t="shared" si="7"/>
        <v>8000</v>
      </c>
      <c r="J77" s="218" t="str">
        <f>VLOOKUP(C78,K:M,3,0)</f>
        <v>ok</v>
      </c>
    </row>
    <row r="78" spans="1:12" s="317" customFormat="1" ht="18.600000000000001" customHeight="1" x14ac:dyDescent="0.3">
      <c r="A78" s="428" t="s">
        <v>1090</v>
      </c>
      <c r="B78" s="267" t="s">
        <v>1299</v>
      </c>
      <c r="C78" s="267" t="s">
        <v>1299</v>
      </c>
      <c r="D78" s="327" t="s">
        <v>2492</v>
      </c>
      <c r="E78" s="271">
        <v>4263039028</v>
      </c>
      <c r="F78" s="266">
        <v>45742</v>
      </c>
      <c r="G78" s="267">
        <v>1</v>
      </c>
      <c r="H78" s="177">
        <v>5000</v>
      </c>
      <c r="I78" s="177">
        <f t="shared" si="7"/>
        <v>5000</v>
      </c>
      <c r="J78" s="218" t="e">
        <f>VLOOKUP(C79,K:M,3,0)</f>
        <v>#N/A</v>
      </c>
    </row>
    <row r="79" spans="1:12" s="317" customFormat="1" ht="18.600000000000001" customHeight="1" x14ac:dyDescent="0.3">
      <c r="A79" s="428" t="s">
        <v>1302</v>
      </c>
      <c r="B79" s="267" t="s">
        <v>5000</v>
      </c>
      <c r="C79" s="267" t="s">
        <v>5000</v>
      </c>
      <c r="D79" s="267" t="s">
        <v>5000</v>
      </c>
      <c r="E79" s="271" t="s">
        <v>4999</v>
      </c>
      <c r="F79" s="266">
        <v>45742</v>
      </c>
      <c r="G79" s="267">
        <v>1</v>
      </c>
      <c r="H79" s="177">
        <v>4052.41</v>
      </c>
      <c r="I79" s="177">
        <f t="shared" si="7"/>
        <v>4052.41</v>
      </c>
      <c r="J79" s="218" t="str">
        <f>VLOOKUP(C80,K:M,3,0)</f>
        <v>ok</v>
      </c>
    </row>
    <row r="80" spans="1:12" s="317" customFormat="1" ht="18.600000000000001" customHeight="1" x14ac:dyDescent="0.3">
      <c r="A80" s="428" t="s">
        <v>1091</v>
      </c>
      <c r="B80" s="327" t="s">
        <v>918</v>
      </c>
      <c r="C80" s="327" t="s">
        <v>918</v>
      </c>
      <c r="D80" s="386" t="s">
        <v>4991</v>
      </c>
      <c r="E80" s="271" t="s">
        <v>4995</v>
      </c>
      <c r="F80" s="266">
        <v>45742</v>
      </c>
      <c r="G80" s="267">
        <v>1</v>
      </c>
      <c r="H80" s="177">
        <v>153.6</v>
      </c>
      <c r="I80" s="177">
        <f t="shared" si="7"/>
        <v>153.6</v>
      </c>
      <c r="J80" s="218" t="e">
        <f>VLOOKUP(C81,K:M,3,0)</f>
        <v>#N/A</v>
      </c>
    </row>
    <row r="81" spans="1:10" s="317" customFormat="1" ht="18.600000000000001" customHeight="1" x14ac:dyDescent="0.3">
      <c r="A81" s="428" t="s">
        <v>1302</v>
      </c>
      <c r="B81" s="267" t="s">
        <v>5000</v>
      </c>
      <c r="C81" s="267" t="s">
        <v>5000</v>
      </c>
      <c r="D81" s="267" t="s">
        <v>5057</v>
      </c>
      <c r="E81" s="271" t="s">
        <v>4996</v>
      </c>
      <c r="F81" s="266">
        <v>45742</v>
      </c>
      <c r="G81" s="267">
        <v>1</v>
      </c>
      <c r="H81" s="177">
        <v>10131.040000000001</v>
      </c>
      <c r="I81" s="177">
        <f t="shared" si="7"/>
        <v>10131.040000000001</v>
      </c>
      <c r="J81" s="218" t="e">
        <f>VLOOKUP(C83,K:M,3,0)</f>
        <v>#N/A</v>
      </c>
    </row>
    <row r="82" spans="1:10" s="317" customFormat="1" ht="18.600000000000001" customHeight="1" x14ac:dyDescent="0.3">
      <c r="A82" s="428" t="s">
        <v>1302</v>
      </c>
      <c r="B82" s="267" t="s">
        <v>5000</v>
      </c>
      <c r="C82" s="267" t="s">
        <v>5000</v>
      </c>
      <c r="D82" s="267" t="s">
        <v>5055</v>
      </c>
      <c r="E82" s="271"/>
      <c r="F82" s="266">
        <v>45742</v>
      </c>
      <c r="G82" s="267">
        <v>1</v>
      </c>
      <c r="H82" s="177">
        <v>4052.41</v>
      </c>
      <c r="I82" s="177">
        <f t="shared" ref="I82" si="8">H82*G82</f>
        <v>4052.41</v>
      </c>
      <c r="J82" s="218" t="e">
        <f>VLOOKUP(C84,K:M,3,0)</f>
        <v>#N/A</v>
      </c>
    </row>
    <row r="83" spans="1:10" s="317" customFormat="1" ht="18.600000000000001" customHeight="1" x14ac:dyDescent="0.3">
      <c r="A83" s="428" t="s">
        <v>1302</v>
      </c>
      <c r="B83" s="267" t="s">
        <v>5000</v>
      </c>
      <c r="C83" s="267" t="s">
        <v>5000</v>
      </c>
      <c r="D83" s="267" t="s">
        <v>5056</v>
      </c>
      <c r="E83" s="271" t="s">
        <v>4998</v>
      </c>
      <c r="F83" s="266">
        <v>45742</v>
      </c>
      <c r="G83" s="267">
        <v>1</v>
      </c>
      <c r="H83" s="177">
        <v>4052.41</v>
      </c>
      <c r="I83" s="177">
        <f t="shared" si="7"/>
        <v>4052.41</v>
      </c>
      <c r="J83" s="218" t="e">
        <f t="shared" ref="J83:J114" si="9">VLOOKUP(C84,K:M,3,0)</f>
        <v>#N/A</v>
      </c>
    </row>
    <row r="84" spans="1:10" s="317" customFormat="1" ht="18.600000000000001" customHeight="1" x14ac:dyDescent="0.3">
      <c r="A84" s="428" t="s">
        <v>1302</v>
      </c>
      <c r="B84" s="267" t="s">
        <v>5000</v>
      </c>
      <c r="C84" s="267" t="s">
        <v>5000</v>
      </c>
      <c r="D84" s="267" t="s">
        <v>5058</v>
      </c>
      <c r="E84" s="271" t="s">
        <v>4997</v>
      </c>
      <c r="F84" s="266">
        <v>45742</v>
      </c>
      <c r="G84" s="267">
        <v>1</v>
      </c>
      <c r="H84" s="177">
        <v>2026.21</v>
      </c>
      <c r="I84" s="177">
        <f t="shared" si="7"/>
        <v>2026.21</v>
      </c>
      <c r="J84" s="218" t="str">
        <f t="shared" si="9"/>
        <v>ok</v>
      </c>
    </row>
    <row r="85" spans="1:10" s="317" customFormat="1" ht="18.600000000000001" customHeight="1" x14ac:dyDescent="0.3">
      <c r="A85" s="428" t="s">
        <v>1301</v>
      </c>
      <c r="B85" s="327" t="s">
        <v>4992</v>
      </c>
      <c r="C85" s="327" t="s">
        <v>633</v>
      </c>
      <c r="D85" s="327" t="s">
        <v>4992</v>
      </c>
      <c r="E85" s="271" t="s">
        <v>4994</v>
      </c>
      <c r="F85" s="266">
        <v>45742</v>
      </c>
      <c r="G85" s="267">
        <v>1</v>
      </c>
      <c r="H85" s="177">
        <v>36.46</v>
      </c>
      <c r="I85" s="177">
        <f t="shared" si="7"/>
        <v>36.46</v>
      </c>
      <c r="J85" s="218" t="str">
        <f t="shared" si="9"/>
        <v>ok</v>
      </c>
    </row>
    <row r="86" spans="1:10" s="317" customFormat="1" ht="18.600000000000001" customHeight="1" x14ac:dyDescent="0.3">
      <c r="A86" s="428" t="s">
        <v>1091</v>
      </c>
      <c r="B86" s="327" t="s">
        <v>918</v>
      </c>
      <c r="C86" s="327" t="s">
        <v>918</v>
      </c>
      <c r="D86" s="327" t="s">
        <v>4990</v>
      </c>
      <c r="E86" s="271" t="s">
        <v>4993</v>
      </c>
      <c r="F86" s="266">
        <v>45743</v>
      </c>
      <c r="G86" s="267">
        <v>1</v>
      </c>
      <c r="H86" s="177">
        <v>1180</v>
      </c>
      <c r="I86" s="177">
        <f t="shared" si="7"/>
        <v>1180</v>
      </c>
      <c r="J86" s="218" t="str">
        <f t="shared" si="9"/>
        <v>ok</v>
      </c>
    </row>
    <row r="87" spans="1:10" s="317" customFormat="1" ht="18.600000000000001" customHeight="1" x14ac:dyDescent="0.3">
      <c r="A87" s="428" t="s">
        <v>1090</v>
      </c>
      <c r="B87" s="267" t="s">
        <v>3715</v>
      </c>
      <c r="C87" s="327" t="s">
        <v>1541</v>
      </c>
      <c r="D87" s="327" t="s">
        <v>4989</v>
      </c>
      <c r="E87" s="429" t="s">
        <v>5016</v>
      </c>
      <c r="F87" s="266">
        <v>45743</v>
      </c>
      <c r="G87" s="327">
        <v>1</v>
      </c>
      <c r="H87" s="83">
        <v>7454.77</v>
      </c>
      <c r="I87" s="177">
        <f t="shared" si="7"/>
        <v>7454.77</v>
      </c>
      <c r="J87" s="218" t="str">
        <f t="shared" si="9"/>
        <v>ok</v>
      </c>
    </row>
    <row r="88" spans="1:10" s="317" customFormat="1" ht="18.600000000000001" customHeight="1" x14ac:dyDescent="0.3">
      <c r="A88" s="428" t="s">
        <v>1302</v>
      </c>
      <c r="B88" s="267" t="s">
        <v>1280</v>
      </c>
      <c r="C88" s="267" t="s">
        <v>1280</v>
      </c>
      <c r="D88" s="327" t="s">
        <v>4927</v>
      </c>
      <c r="E88" s="429" t="s">
        <v>5015</v>
      </c>
      <c r="F88" s="266">
        <v>45744</v>
      </c>
      <c r="G88" s="267">
        <v>1</v>
      </c>
      <c r="H88" s="177">
        <v>25000</v>
      </c>
      <c r="I88" s="177">
        <f t="shared" si="7"/>
        <v>25000</v>
      </c>
      <c r="J88" s="218" t="str">
        <f t="shared" si="9"/>
        <v>ok</v>
      </c>
    </row>
    <row r="89" spans="1:10" s="317" customFormat="1" ht="18.600000000000001" customHeight="1" x14ac:dyDescent="0.3">
      <c r="A89" s="17" t="s">
        <v>1090</v>
      </c>
      <c r="B89" s="327" t="s">
        <v>710</v>
      </c>
      <c r="C89" s="327" t="s">
        <v>436</v>
      </c>
      <c r="D89" s="267" t="s">
        <v>5020</v>
      </c>
      <c r="E89" s="271">
        <v>4272262385</v>
      </c>
      <c r="F89" s="266">
        <v>45747</v>
      </c>
      <c r="G89" s="267">
        <v>1</v>
      </c>
      <c r="H89" s="177">
        <v>1433.3</v>
      </c>
      <c r="I89" s="177">
        <f t="shared" si="7"/>
        <v>1433.3</v>
      </c>
      <c r="J89" s="218" t="str">
        <f t="shared" si="9"/>
        <v>ok</v>
      </c>
    </row>
    <row r="90" spans="1:10" s="317" customFormat="1" ht="18.600000000000001" customHeight="1" x14ac:dyDescent="0.3">
      <c r="A90" s="17" t="s">
        <v>1092</v>
      </c>
      <c r="B90" s="267" t="s">
        <v>37</v>
      </c>
      <c r="C90" s="267" t="s">
        <v>37</v>
      </c>
      <c r="D90" s="267" t="s">
        <v>1567</v>
      </c>
      <c r="E90" s="573" t="s">
        <v>5014</v>
      </c>
      <c r="F90" s="266">
        <v>45747</v>
      </c>
      <c r="G90" s="267">
        <v>1</v>
      </c>
      <c r="H90" s="177">
        <v>15.600000000000001</v>
      </c>
      <c r="I90" s="177">
        <f t="shared" si="7"/>
        <v>15.600000000000001</v>
      </c>
      <c r="J90" s="218" t="str">
        <f t="shared" si="9"/>
        <v>ok</v>
      </c>
    </row>
    <row r="91" spans="1:10" s="317" customFormat="1" ht="18.600000000000001" customHeight="1" x14ac:dyDescent="0.3">
      <c r="A91" s="17" t="s">
        <v>1092</v>
      </c>
      <c r="B91" s="327" t="s">
        <v>2245</v>
      </c>
      <c r="C91" s="327" t="s">
        <v>633</v>
      </c>
      <c r="D91" s="327" t="s">
        <v>1913</v>
      </c>
      <c r="E91" s="573" t="s">
        <v>5014</v>
      </c>
      <c r="F91" s="266">
        <v>45747</v>
      </c>
      <c r="G91" s="267">
        <v>1</v>
      </c>
      <c r="H91" s="177">
        <v>16</v>
      </c>
      <c r="I91" s="177">
        <f t="shared" si="7"/>
        <v>16</v>
      </c>
      <c r="J91" s="218" t="str">
        <f t="shared" si="9"/>
        <v>ok</v>
      </c>
    </row>
    <row r="92" spans="1:10" s="317" customFormat="1" ht="15" x14ac:dyDescent="0.3">
      <c r="A92" s="17" t="s">
        <v>1092</v>
      </c>
      <c r="B92" s="327" t="s">
        <v>1056</v>
      </c>
      <c r="C92" s="327" t="s">
        <v>3030</v>
      </c>
      <c r="D92" s="327" t="s">
        <v>1914</v>
      </c>
      <c r="E92" s="573" t="s">
        <v>5014</v>
      </c>
      <c r="F92" s="266">
        <v>45747</v>
      </c>
      <c r="G92" s="267">
        <v>1</v>
      </c>
      <c r="H92" s="177">
        <v>440</v>
      </c>
      <c r="I92" s="177">
        <f t="shared" si="7"/>
        <v>440</v>
      </c>
      <c r="J92" s="218" t="str">
        <f t="shared" si="9"/>
        <v>ok</v>
      </c>
    </row>
    <row r="93" spans="1:10" s="317" customFormat="1" ht="15" x14ac:dyDescent="0.3">
      <c r="A93" s="17" t="s">
        <v>1092</v>
      </c>
      <c r="B93" s="327" t="s">
        <v>3006</v>
      </c>
      <c r="C93" s="327" t="s">
        <v>654</v>
      </c>
      <c r="D93" s="267" t="s">
        <v>1915</v>
      </c>
      <c r="E93" s="573" t="s">
        <v>5014</v>
      </c>
      <c r="F93" s="266">
        <v>45747</v>
      </c>
      <c r="G93" s="267">
        <v>1</v>
      </c>
      <c r="H93" s="177">
        <v>3610.57</v>
      </c>
      <c r="I93" s="177">
        <f t="shared" si="7"/>
        <v>3610.57</v>
      </c>
      <c r="J93" s="218" t="str">
        <f t="shared" si="9"/>
        <v>ok</v>
      </c>
    </row>
    <row r="94" spans="1:10" s="317" customFormat="1" ht="15" x14ac:dyDescent="0.3">
      <c r="A94" s="17" t="s">
        <v>1092</v>
      </c>
      <c r="B94" s="267" t="s">
        <v>436</v>
      </c>
      <c r="C94" s="267" t="s">
        <v>436</v>
      </c>
      <c r="D94" s="327" t="s">
        <v>3636</v>
      </c>
      <c r="E94" s="573" t="s">
        <v>5014</v>
      </c>
      <c r="F94" s="266">
        <v>45747</v>
      </c>
      <c r="G94" s="267">
        <v>1</v>
      </c>
      <c r="H94" s="177">
        <v>816</v>
      </c>
      <c r="I94" s="177">
        <f t="shared" si="7"/>
        <v>816</v>
      </c>
      <c r="J94" s="218" t="str">
        <f t="shared" si="9"/>
        <v>ok</v>
      </c>
    </row>
    <row r="95" spans="1:10" s="317" customFormat="1" ht="18.600000000000001" customHeight="1" x14ac:dyDescent="0.3">
      <c r="A95" s="17" t="s">
        <v>1092</v>
      </c>
      <c r="B95" s="327" t="s">
        <v>1560</v>
      </c>
      <c r="C95" s="327" t="s">
        <v>633</v>
      </c>
      <c r="D95" s="267" t="s">
        <v>4854</v>
      </c>
      <c r="E95" s="573" t="s">
        <v>5014</v>
      </c>
      <c r="F95" s="266">
        <v>45747</v>
      </c>
      <c r="G95" s="267">
        <v>1</v>
      </c>
      <c r="H95" s="177">
        <v>750</v>
      </c>
      <c r="I95" s="177">
        <f t="shared" si="7"/>
        <v>750</v>
      </c>
      <c r="J95" s="218" t="str">
        <f t="shared" si="9"/>
        <v>ok</v>
      </c>
    </row>
    <row r="96" spans="1:10" s="317" customFormat="1" ht="18.600000000000001" customHeight="1" x14ac:dyDescent="0.3">
      <c r="A96" s="17" t="s">
        <v>1092</v>
      </c>
      <c r="B96" s="267" t="s">
        <v>1085</v>
      </c>
      <c r="C96" s="327" t="s">
        <v>989</v>
      </c>
      <c r="D96" s="327" t="s">
        <v>5004</v>
      </c>
      <c r="E96" s="573" t="s">
        <v>5014</v>
      </c>
      <c r="F96" s="266">
        <v>45747</v>
      </c>
      <c r="G96" s="267">
        <v>1</v>
      </c>
      <c r="H96" s="177">
        <v>100</v>
      </c>
      <c r="I96" s="177">
        <f t="shared" si="7"/>
        <v>100</v>
      </c>
      <c r="J96" s="218" t="str">
        <f t="shared" si="9"/>
        <v>ok</v>
      </c>
    </row>
    <row r="97" spans="1:12" s="317" customFormat="1" ht="18.600000000000001" customHeight="1" x14ac:dyDescent="0.3">
      <c r="A97" s="17" t="s">
        <v>1092</v>
      </c>
      <c r="B97" s="327" t="s">
        <v>3327</v>
      </c>
      <c r="C97" s="327" t="s">
        <v>633</v>
      </c>
      <c r="D97" s="267" t="s">
        <v>5005</v>
      </c>
      <c r="E97" s="573" t="s">
        <v>5014</v>
      </c>
      <c r="F97" s="266">
        <v>45747</v>
      </c>
      <c r="G97" s="267">
        <v>1</v>
      </c>
      <c r="H97" s="177">
        <v>360.56</v>
      </c>
      <c r="I97" s="177">
        <f t="shared" si="7"/>
        <v>360.56</v>
      </c>
      <c r="J97" s="218" t="str">
        <f t="shared" si="9"/>
        <v>ok</v>
      </c>
    </row>
    <row r="98" spans="1:12" s="317" customFormat="1" ht="18.600000000000001" customHeight="1" x14ac:dyDescent="0.3">
      <c r="A98" s="17" t="s">
        <v>1092</v>
      </c>
      <c r="B98" s="327" t="s">
        <v>5007</v>
      </c>
      <c r="C98" s="327" t="s">
        <v>654</v>
      </c>
      <c r="D98" s="327" t="s">
        <v>5006</v>
      </c>
      <c r="E98" s="573" t="s">
        <v>5014</v>
      </c>
      <c r="F98" s="266">
        <v>45747</v>
      </c>
      <c r="G98" s="267">
        <v>1</v>
      </c>
      <c r="H98" s="177">
        <v>350</v>
      </c>
      <c r="I98" s="177">
        <f t="shared" si="7"/>
        <v>350</v>
      </c>
      <c r="J98" s="218" t="str">
        <f t="shared" si="9"/>
        <v>ok</v>
      </c>
    </row>
    <row r="99" spans="1:12" s="317" customFormat="1" ht="18.600000000000001" customHeight="1" x14ac:dyDescent="0.3">
      <c r="A99" s="428" t="s">
        <v>1092</v>
      </c>
      <c r="B99" s="267" t="s">
        <v>1085</v>
      </c>
      <c r="C99" s="327" t="s">
        <v>989</v>
      </c>
      <c r="D99" s="267" t="s">
        <v>1603</v>
      </c>
      <c r="E99" s="271" t="s">
        <v>5012</v>
      </c>
      <c r="F99" s="266">
        <v>45747</v>
      </c>
      <c r="G99" s="267">
        <v>1</v>
      </c>
      <c r="H99" s="177">
        <v>1500</v>
      </c>
      <c r="I99" s="177">
        <f t="shared" si="7"/>
        <v>1500</v>
      </c>
      <c r="J99" s="218" t="str">
        <f t="shared" si="9"/>
        <v>ok</v>
      </c>
    </row>
    <row r="100" spans="1:12" s="317" customFormat="1" ht="18.600000000000001" customHeight="1" x14ac:dyDescent="0.3">
      <c r="A100" s="17" t="s">
        <v>1092</v>
      </c>
      <c r="B100" s="267" t="s">
        <v>2533</v>
      </c>
      <c r="C100" s="267" t="s">
        <v>989</v>
      </c>
      <c r="D100" s="267" t="s">
        <v>712</v>
      </c>
      <c r="E100" s="271" t="s">
        <v>5013</v>
      </c>
      <c r="F100" s="266">
        <v>45747</v>
      </c>
      <c r="G100" s="267">
        <v>1</v>
      </c>
      <c r="H100" s="177">
        <v>101034.44</v>
      </c>
      <c r="I100" s="177">
        <f t="shared" si="7"/>
        <v>101034.44</v>
      </c>
      <c r="J100" s="218" t="str">
        <f t="shared" si="9"/>
        <v>ok</v>
      </c>
    </row>
    <row r="101" spans="1:12" s="317" customFormat="1" ht="18.600000000000001" customHeight="1" x14ac:dyDescent="0.3">
      <c r="A101" s="428" t="s">
        <v>3029</v>
      </c>
      <c r="B101" s="267" t="s">
        <v>668</v>
      </c>
      <c r="C101" s="267" t="s">
        <v>3807</v>
      </c>
      <c r="D101" s="267" t="s">
        <v>3799</v>
      </c>
      <c r="E101" s="573" t="s">
        <v>5011</v>
      </c>
      <c r="F101" s="266">
        <v>45747</v>
      </c>
      <c r="G101" s="267">
        <v>1</v>
      </c>
      <c r="H101" s="177">
        <v>220.65</v>
      </c>
      <c r="I101" s="177">
        <f t="shared" ref="I101:I132" si="10">H101*G101</f>
        <v>220.65</v>
      </c>
      <c r="J101" s="218" t="str">
        <f t="shared" si="9"/>
        <v>ok</v>
      </c>
    </row>
    <row r="102" spans="1:12" s="317" customFormat="1" ht="18.600000000000001" customHeight="1" x14ac:dyDescent="0.3">
      <c r="A102" s="428" t="s">
        <v>3029</v>
      </c>
      <c r="B102" s="267" t="s">
        <v>659</v>
      </c>
      <c r="C102" s="267" t="s">
        <v>633</v>
      </c>
      <c r="D102" s="267" t="s">
        <v>5008</v>
      </c>
      <c r="E102" s="573" t="s">
        <v>5011</v>
      </c>
      <c r="F102" s="266">
        <v>45747</v>
      </c>
      <c r="G102" s="267">
        <v>1</v>
      </c>
      <c r="H102" s="177">
        <v>18.63</v>
      </c>
      <c r="I102" s="177">
        <f t="shared" si="10"/>
        <v>18.63</v>
      </c>
      <c r="J102" s="218" t="str">
        <f t="shared" si="9"/>
        <v>ok</v>
      </c>
    </row>
    <row r="103" spans="1:12" ht="15" x14ac:dyDescent="0.3">
      <c r="A103" s="428" t="s">
        <v>3029</v>
      </c>
      <c r="B103" s="267" t="s">
        <v>3012</v>
      </c>
      <c r="C103" s="267" t="s">
        <v>3807</v>
      </c>
      <c r="D103" s="267" t="s">
        <v>5009</v>
      </c>
      <c r="E103" s="573" t="s">
        <v>5011</v>
      </c>
      <c r="F103" s="266">
        <v>45747</v>
      </c>
      <c r="G103" s="267">
        <v>1</v>
      </c>
      <c r="H103" s="177">
        <v>85.65</v>
      </c>
      <c r="I103" s="177">
        <f t="shared" si="10"/>
        <v>85.65</v>
      </c>
      <c r="J103" s="218" t="str">
        <f t="shared" si="9"/>
        <v>ok</v>
      </c>
    </row>
    <row r="104" spans="1:12" s="317" customFormat="1" ht="18.600000000000001" customHeight="1" x14ac:dyDescent="0.3">
      <c r="A104" s="428" t="s">
        <v>3029</v>
      </c>
      <c r="B104" s="267" t="s">
        <v>668</v>
      </c>
      <c r="C104" s="267" t="s">
        <v>3807</v>
      </c>
      <c r="D104" s="267" t="s">
        <v>4864</v>
      </c>
      <c r="E104" s="573" t="s">
        <v>5011</v>
      </c>
      <c r="F104" s="266">
        <v>45747</v>
      </c>
      <c r="G104" s="267">
        <v>1</v>
      </c>
      <c r="H104" s="177">
        <v>220.65</v>
      </c>
      <c r="I104" s="177">
        <f t="shared" si="10"/>
        <v>220.65</v>
      </c>
      <c r="J104" s="218" t="str">
        <f t="shared" si="9"/>
        <v>ok</v>
      </c>
    </row>
    <row r="105" spans="1:12" s="317" customFormat="1" ht="18.600000000000001" customHeight="1" x14ac:dyDescent="0.3">
      <c r="A105" s="428" t="s">
        <v>3029</v>
      </c>
      <c r="B105" s="327" t="s">
        <v>3367</v>
      </c>
      <c r="C105" s="327" t="s">
        <v>633</v>
      </c>
      <c r="D105" s="267" t="s">
        <v>3661</v>
      </c>
      <c r="E105" s="573" t="s">
        <v>5011</v>
      </c>
      <c r="F105" s="266">
        <v>45747</v>
      </c>
      <c r="G105" s="267">
        <v>1</v>
      </c>
      <c r="H105" s="177">
        <v>52.73</v>
      </c>
      <c r="I105" s="177">
        <f t="shared" si="10"/>
        <v>52.73</v>
      </c>
      <c r="J105" s="218" t="str">
        <f t="shared" si="9"/>
        <v>ok</v>
      </c>
      <c r="K105" s="5"/>
      <c r="L105"/>
    </row>
    <row r="106" spans="1:12" s="317" customFormat="1" ht="18.600000000000001" customHeight="1" x14ac:dyDescent="0.3">
      <c r="A106" s="428" t="s">
        <v>3029</v>
      </c>
      <c r="B106" s="327" t="s">
        <v>3009</v>
      </c>
      <c r="C106" s="327" t="s">
        <v>633</v>
      </c>
      <c r="D106" s="267" t="s">
        <v>3801</v>
      </c>
      <c r="E106" s="573" t="s">
        <v>5011</v>
      </c>
      <c r="F106" s="266">
        <v>45747</v>
      </c>
      <c r="G106" s="267">
        <v>1</v>
      </c>
      <c r="H106" s="177">
        <v>25.25</v>
      </c>
      <c r="I106" s="177">
        <f t="shared" si="10"/>
        <v>25.25</v>
      </c>
      <c r="J106" s="218" t="str">
        <f t="shared" si="9"/>
        <v>ok</v>
      </c>
      <c r="K106" s="2"/>
      <c r="L106"/>
    </row>
    <row r="107" spans="1:12" s="317" customFormat="1" x14ac:dyDescent="0.3">
      <c r="A107" s="428" t="s">
        <v>1090</v>
      </c>
      <c r="B107" s="267" t="s">
        <v>4870</v>
      </c>
      <c r="C107" s="327" t="s">
        <v>436</v>
      </c>
      <c r="D107" s="267" t="s">
        <v>5003</v>
      </c>
      <c r="E107" s="271" t="s">
        <v>5010</v>
      </c>
      <c r="F107" s="266">
        <v>45747</v>
      </c>
      <c r="G107" s="267">
        <v>1</v>
      </c>
      <c r="H107" s="177">
        <v>35811.910000000003</v>
      </c>
      <c r="I107" s="177">
        <f t="shared" si="10"/>
        <v>35811.910000000003</v>
      </c>
      <c r="J107" s="218" t="str">
        <f t="shared" si="9"/>
        <v>ok</v>
      </c>
      <c r="K107" s="2"/>
      <c r="L107"/>
    </row>
    <row r="108" spans="1:12" s="317" customFormat="1" ht="18.600000000000001" customHeight="1" x14ac:dyDescent="0.3">
      <c r="A108" s="17" t="s">
        <v>1090</v>
      </c>
      <c r="B108" s="267" t="s">
        <v>680</v>
      </c>
      <c r="C108" s="267" t="s">
        <v>989</v>
      </c>
      <c r="D108" s="267" t="s">
        <v>3790</v>
      </c>
      <c r="E108" s="429" t="s">
        <v>5017</v>
      </c>
      <c r="F108" s="266">
        <v>45747</v>
      </c>
      <c r="G108" s="267">
        <v>1</v>
      </c>
      <c r="H108" s="177">
        <v>3018</v>
      </c>
      <c r="I108" s="177">
        <f t="shared" si="10"/>
        <v>3018</v>
      </c>
      <c r="J108" s="218" t="str">
        <f t="shared" si="9"/>
        <v>ok</v>
      </c>
      <c r="K108"/>
      <c r="L108"/>
    </row>
    <row r="109" spans="1:12" x14ac:dyDescent="0.3">
      <c r="A109" s="428" t="s">
        <v>1090</v>
      </c>
      <c r="B109" s="327" t="s">
        <v>985</v>
      </c>
      <c r="C109" s="327" t="s">
        <v>985</v>
      </c>
      <c r="D109" s="267" t="s">
        <v>4820</v>
      </c>
      <c r="E109" s="271" t="s">
        <v>5018</v>
      </c>
      <c r="F109" s="266">
        <v>45747</v>
      </c>
      <c r="G109" s="267">
        <v>1</v>
      </c>
      <c r="H109" s="177">
        <v>20000</v>
      </c>
      <c r="I109" s="177">
        <f t="shared" si="10"/>
        <v>20000</v>
      </c>
      <c r="J109" s="218" t="str">
        <f t="shared" si="9"/>
        <v>ok</v>
      </c>
      <c r="K109" s="2"/>
    </row>
    <row r="110" spans="1:12" x14ac:dyDescent="0.3">
      <c r="A110" s="17" t="s">
        <v>3763</v>
      </c>
      <c r="B110" s="327" t="s">
        <v>918</v>
      </c>
      <c r="C110" s="327" t="s">
        <v>918</v>
      </c>
      <c r="D110" s="327" t="s">
        <v>5021</v>
      </c>
      <c r="E110" s="271" t="s">
        <v>5024</v>
      </c>
      <c r="F110" s="266">
        <v>45747</v>
      </c>
      <c r="G110" s="267">
        <v>1</v>
      </c>
      <c r="H110" s="177">
        <v>255</v>
      </c>
      <c r="I110" s="177">
        <f t="shared" si="10"/>
        <v>255</v>
      </c>
      <c r="J110" s="218" t="str">
        <f t="shared" si="9"/>
        <v>ok</v>
      </c>
      <c r="K110" s="69"/>
      <c r="L110" s="69"/>
    </row>
    <row r="111" spans="1:12" x14ac:dyDescent="0.3">
      <c r="A111" s="17" t="s">
        <v>3763</v>
      </c>
      <c r="B111" s="327" t="s">
        <v>918</v>
      </c>
      <c r="C111" s="327" t="s">
        <v>918</v>
      </c>
      <c r="D111" s="327" t="s">
        <v>5022</v>
      </c>
      <c r="E111" s="271" t="s">
        <v>5023</v>
      </c>
      <c r="F111" s="266">
        <v>45747</v>
      </c>
      <c r="G111" s="267">
        <v>1</v>
      </c>
      <c r="H111" s="177">
        <v>528</v>
      </c>
      <c r="I111" s="177">
        <f t="shared" si="10"/>
        <v>528</v>
      </c>
      <c r="J111" s="218" t="str">
        <f t="shared" si="9"/>
        <v>ok</v>
      </c>
      <c r="K111" s="69"/>
      <c r="L111" s="69"/>
    </row>
    <row r="112" spans="1:12" x14ac:dyDescent="0.3">
      <c r="A112" s="17" t="s">
        <v>1091</v>
      </c>
      <c r="B112" s="327" t="s">
        <v>456</v>
      </c>
      <c r="C112" s="327" t="s">
        <v>456</v>
      </c>
      <c r="D112" s="327" t="s">
        <v>3189</v>
      </c>
      <c r="E112" s="271" t="s">
        <v>5033</v>
      </c>
      <c r="F112" s="266">
        <v>45747</v>
      </c>
      <c r="G112" s="267">
        <v>1</v>
      </c>
      <c r="H112" s="177">
        <v>1250</v>
      </c>
      <c r="I112" s="177">
        <f t="shared" si="10"/>
        <v>1250</v>
      </c>
      <c r="J112" s="218" t="str">
        <f t="shared" si="9"/>
        <v>ok</v>
      </c>
    </row>
    <row r="113" spans="1:12" x14ac:dyDescent="0.3">
      <c r="A113" s="17" t="s">
        <v>1091</v>
      </c>
      <c r="B113" s="327" t="s">
        <v>918</v>
      </c>
      <c r="C113" s="327" t="s">
        <v>918</v>
      </c>
      <c r="D113" s="386" t="s">
        <v>5026</v>
      </c>
      <c r="E113" s="271" t="s">
        <v>5035</v>
      </c>
      <c r="F113" s="266">
        <v>45747</v>
      </c>
      <c r="G113" s="267">
        <v>1</v>
      </c>
      <c r="H113" s="177">
        <v>192</v>
      </c>
      <c r="I113" s="177">
        <f t="shared" si="10"/>
        <v>192</v>
      </c>
      <c r="J113" s="218" t="str">
        <f t="shared" si="9"/>
        <v>ok</v>
      </c>
    </row>
    <row r="114" spans="1:12" s="69" customFormat="1" x14ac:dyDescent="0.3">
      <c r="A114" s="17" t="s">
        <v>1091</v>
      </c>
      <c r="B114" s="327" t="s">
        <v>918</v>
      </c>
      <c r="C114" s="327" t="s">
        <v>918</v>
      </c>
      <c r="D114" s="327" t="s">
        <v>5025</v>
      </c>
      <c r="E114" s="271" t="s">
        <v>5034</v>
      </c>
      <c r="F114" s="266">
        <v>45747</v>
      </c>
      <c r="G114" s="267">
        <v>1</v>
      </c>
      <c r="H114" s="177">
        <v>1800</v>
      </c>
      <c r="I114" s="177">
        <f t="shared" si="10"/>
        <v>1800</v>
      </c>
      <c r="J114" s="218" t="str">
        <f t="shared" si="9"/>
        <v>ok</v>
      </c>
      <c r="K114"/>
      <c r="L114"/>
    </row>
    <row r="115" spans="1:12" s="69" customFormat="1" x14ac:dyDescent="0.3">
      <c r="A115" s="17" t="s">
        <v>1090</v>
      </c>
      <c r="B115" s="327" t="s">
        <v>1299</v>
      </c>
      <c r="C115" s="327" t="s">
        <v>1299</v>
      </c>
      <c r="D115" s="327" t="s">
        <v>2492</v>
      </c>
      <c r="E115" s="429">
        <v>4272007243</v>
      </c>
      <c r="F115" s="266">
        <v>45747</v>
      </c>
      <c r="G115" s="327">
        <v>1</v>
      </c>
      <c r="H115" s="177">
        <v>5000</v>
      </c>
      <c r="I115" s="177">
        <f t="shared" si="10"/>
        <v>5000</v>
      </c>
      <c r="J115" s="218" t="str">
        <f t="shared" ref="J115:J146" si="11">VLOOKUP(C116,K:M,3,0)</f>
        <v>ok</v>
      </c>
      <c r="K115"/>
      <c r="L115"/>
    </row>
    <row r="116" spans="1:12" x14ac:dyDescent="0.3">
      <c r="A116" s="17" t="s">
        <v>1090</v>
      </c>
      <c r="B116" s="267" t="s">
        <v>1280</v>
      </c>
      <c r="C116" s="267" t="s">
        <v>1280</v>
      </c>
      <c r="D116" s="267" t="s">
        <v>1934</v>
      </c>
      <c r="E116" s="271" t="s">
        <v>5036</v>
      </c>
      <c r="F116" s="266">
        <v>45747</v>
      </c>
      <c r="G116" s="267">
        <v>1</v>
      </c>
      <c r="H116" s="83">
        <v>25000</v>
      </c>
      <c r="I116" s="177">
        <f t="shared" si="10"/>
        <v>25000</v>
      </c>
      <c r="J116" s="218" t="e">
        <f t="shared" si="11"/>
        <v>#N/A</v>
      </c>
    </row>
    <row r="117" spans="1:12" x14ac:dyDescent="0.3">
      <c r="A117" s="428"/>
      <c r="B117" s="267"/>
      <c r="C117" s="267"/>
      <c r="D117" s="327"/>
      <c r="E117" s="429"/>
      <c r="F117" s="266"/>
      <c r="G117" s="267"/>
      <c r="H117" s="177"/>
      <c r="I117" s="177">
        <f t="shared" si="10"/>
        <v>0</v>
      </c>
      <c r="J117" s="218" t="e">
        <f t="shared" si="11"/>
        <v>#N/A</v>
      </c>
    </row>
    <row r="118" spans="1:12" x14ac:dyDescent="0.3">
      <c r="A118" s="428"/>
      <c r="B118" s="267"/>
      <c r="C118" s="267"/>
      <c r="D118" s="327"/>
      <c r="E118" s="271"/>
      <c r="F118" s="266"/>
      <c r="G118" s="267"/>
      <c r="H118" s="177"/>
      <c r="I118" s="177">
        <f t="shared" si="10"/>
        <v>0</v>
      </c>
      <c r="J118" s="218" t="e">
        <f t="shared" si="11"/>
        <v>#N/A</v>
      </c>
    </row>
    <row r="119" spans="1:12" x14ac:dyDescent="0.3">
      <c r="A119" s="428"/>
      <c r="B119" s="267"/>
      <c r="C119" s="327"/>
      <c r="D119" s="327"/>
      <c r="E119" s="271"/>
      <c r="F119" s="266"/>
      <c r="G119" s="267"/>
      <c r="H119" s="177"/>
      <c r="I119" s="177">
        <f t="shared" si="10"/>
        <v>0</v>
      </c>
      <c r="J119" s="218" t="e">
        <f t="shared" si="11"/>
        <v>#N/A</v>
      </c>
    </row>
    <row r="120" spans="1:12" x14ac:dyDescent="0.3">
      <c r="A120" s="428"/>
      <c r="B120" s="327"/>
      <c r="C120" s="327"/>
      <c r="D120" s="327"/>
      <c r="E120" s="271"/>
      <c r="F120" s="266"/>
      <c r="G120" s="267"/>
      <c r="H120" s="177"/>
      <c r="I120" s="177">
        <f t="shared" si="10"/>
        <v>0</v>
      </c>
      <c r="J120" s="218" t="e">
        <f t="shared" si="11"/>
        <v>#N/A</v>
      </c>
    </row>
    <row r="121" spans="1:12" x14ac:dyDescent="0.3">
      <c r="A121" s="17"/>
      <c r="B121" s="267"/>
      <c r="C121" s="267"/>
      <c r="D121" s="267"/>
      <c r="E121" s="271"/>
      <c r="F121" s="266"/>
      <c r="G121" s="267"/>
      <c r="H121" s="177"/>
      <c r="I121" s="177">
        <f t="shared" si="10"/>
        <v>0</v>
      </c>
      <c r="J121" s="218" t="e">
        <f t="shared" si="11"/>
        <v>#N/A</v>
      </c>
    </row>
    <row r="122" spans="1:12" x14ac:dyDescent="0.3">
      <c r="A122" s="428"/>
      <c r="B122" s="327"/>
      <c r="C122" s="327"/>
      <c r="D122" s="267"/>
      <c r="E122" s="271"/>
      <c r="F122" s="266"/>
      <c r="G122" s="267"/>
      <c r="H122" s="177"/>
      <c r="I122" s="177">
        <f t="shared" si="10"/>
        <v>0</v>
      </c>
      <c r="J122" s="218" t="e">
        <f t="shared" si="11"/>
        <v>#N/A</v>
      </c>
    </row>
    <row r="123" spans="1:12" x14ac:dyDescent="0.3">
      <c r="A123" s="17"/>
      <c r="B123" s="267"/>
      <c r="C123" s="267"/>
      <c r="D123" s="267"/>
      <c r="E123" s="271"/>
      <c r="F123" s="266"/>
      <c r="G123" s="267"/>
      <c r="H123" s="177"/>
      <c r="I123" s="177">
        <f t="shared" si="10"/>
        <v>0</v>
      </c>
      <c r="J123" s="218" t="e">
        <f t="shared" si="11"/>
        <v>#N/A</v>
      </c>
    </row>
    <row r="124" spans="1:12" x14ac:dyDescent="0.3">
      <c r="A124" s="17"/>
      <c r="B124" s="267"/>
      <c r="C124" s="267"/>
      <c r="D124" s="327"/>
      <c r="E124" s="316"/>
      <c r="F124" s="266"/>
      <c r="G124" s="267"/>
      <c r="H124" s="177"/>
      <c r="I124" s="177">
        <f t="shared" si="10"/>
        <v>0</v>
      </c>
      <c r="J124" s="218" t="e">
        <f t="shared" si="11"/>
        <v>#N/A</v>
      </c>
    </row>
    <row r="125" spans="1:12" x14ac:dyDescent="0.3">
      <c r="A125" s="17"/>
      <c r="B125" s="327"/>
      <c r="C125" s="267"/>
      <c r="D125" s="267"/>
      <c r="E125" s="316"/>
      <c r="F125" s="266"/>
      <c r="G125" s="267"/>
      <c r="H125" s="177"/>
      <c r="I125" s="177">
        <f t="shared" si="10"/>
        <v>0</v>
      </c>
      <c r="J125" s="218" t="e">
        <f t="shared" si="11"/>
        <v>#N/A</v>
      </c>
    </row>
    <row r="126" spans="1:12" x14ac:dyDescent="0.3">
      <c r="A126" s="17"/>
      <c r="B126" s="267"/>
      <c r="C126" s="327"/>
      <c r="D126" s="327"/>
      <c r="E126" s="316"/>
      <c r="F126" s="266"/>
      <c r="G126" s="267"/>
      <c r="H126" s="177"/>
      <c r="I126" s="177">
        <f t="shared" si="10"/>
        <v>0</v>
      </c>
      <c r="J126" s="218" t="e">
        <f t="shared" si="11"/>
        <v>#N/A</v>
      </c>
    </row>
    <row r="127" spans="1:12" x14ac:dyDescent="0.3">
      <c r="A127" s="17"/>
      <c r="B127" s="327"/>
      <c r="C127" s="267"/>
      <c r="D127" s="327"/>
      <c r="E127" s="316"/>
      <c r="F127" s="266"/>
      <c r="G127" s="267"/>
      <c r="H127" s="177"/>
      <c r="I127" s="177">
        <f t="shared" si="10"/>
        <v>0</v>
      </c>
      <c r="J127" s="218" t="e">
        <f t="shared" si="11"/>
        <v>#N/A</v>
      </c>
    </row>
    <row r="128" spans="1:12" x14ac:dyDescent="0.3">
      <c r="A128" s="17"/>
      <c r="B128" s="327"/>
      <c r="C128" s="267"/>
      <c r="D128" s="327"/>
      <c r="E128" s="316"/>
      <c r="F128" s="266"/>
      <c r="G128" s="267"/>
      <c r="H128" s="177"/>
      <c r="I128" s="177">
        <f t="shared" si="10"/>
        <v>0</v>
      </c>
      <c r="J128" s="218" t="e">
        <f t="shared" si="11"/>
        <v>#N/A</v>
      </c>
    </row>
    <row r="129" spans="1:10" x14ac:dyDescent="0.3">
      <c r="A129" s="17"/>
      <c r="B129" s="327"/>
      <c r="C129" s="267"/>
      <c r="D129" s="327"/>
      <c r="E129" s="316"/>
      <c r="F129" s="266"/>
      <c r="G129" s="267"/>
      <c r="H129" s="177"/>
      <c r="I129" s="177">
        <f t="shared" si="10"/>
        <v>0</v>
      </c>
      <c r="J129" s="218" t="e">
        <f t="shared" si="11"/>
        <v>#N/A</v>
      </c>
    </row>
    <row r="130" spans="1:10" x14ac:dyDescent="0.3">
      <c r="A130" s="17"/>
      <c r="B130" s="327"/>
      <c r="C130" s="267"/>
      <c r="D130" s="327"/>
      <c r="E130" s="316"/>
      <c r="F130" s="266"/>
      <c r="G130" s="267"/>
      <c r="H130" s="177"/>
      <c r="I130" s="177">
        <f t="shared" si="10"/>
        <v>0</v>
      </c>
      <c r="J130" s="218" t="e">
        <f t="shared" si="11"/>
        <v>#N/A</v>
      </c>
    </row>
    <row r="131" spans="1:10" x14ac:dyDescent="0.3">
      <c r="A131" s="17"/>
      <c r="B131" s="327"/>
      <c r="C131" s="267"/>
      <c r="D131" s="327"/>
      <c r="E131" s="316"/>
      <c r="F131" s="266"/>
      <c r="G131" s="267"/>
      <c r="H131" s="177"/>
      <c r="I131" s="177">
        <f t="shared" si="10"/>
        <v>0</v>
      </c>
      <c r="J131" s="218" t="e">
        <f t="shared" si="11"/>
        <v>#N/A</v>
      </c>
    </row>
    <row r="132" spans="1:10" x14ac:dyDescent="0.3">
      <c r="A132" s="17"/>
      <c r="B132" s="267"/>
      <c r="C132" s="327"/>
      <c r="D132" s="327"/>
      <c r="E132" s="316"/>
      <c r="F132" s="266"/>
      <c r="G132" s="267"/>
      <c r="H132" s="177"/>
      <c r="I132" s="177">
        <f t="shared" si="10"/>
        <v>0</v>
      </c>
      <c r="J132" s="218" t="e">
        <f t="shared" si="11"/>
        <v>#N/A</v>
      </c>
    </row>
    <row r="133" spans="1:10" x14ac:dyDescent="0.3">
      <c r="A133" s="17"/>
      <c r="B133" s="267"/>
      <c r="C133" s="267"/>
      <c r="D133" s="327"/>
      <c r="E133" s="316"/>
      <c r="F133" s="266"/>
      <c r="G133" s="267"/>
      <c r="H133" s="177"/>
      <c r="I133" s="177">
        <f t="shared" ref="I133:I160" si="12">H133*G133</f>
        <v>0</v>
      </c>
      <c r="J133" s="218" t="e">
        <f t="shared" si="11"/>
        <v>#N/A</v>
      </c>
    </row>
    <row r="134" spans="1:10" x14ac:dyDescent="0.3">
      <c r="A134" s="17"/>
      <c r="B134" s="267"/>
      <c r="C134" s="267"/>
      <c r="D134" s="327"/>
      <c r="E134" s="316"/>
      <c r="F134" s="266"/>
      <c r="G134" s="267"/>
      <c r="H134" s="177"/>
      <c r="I134" s="177">
        <f t="shared" si="12"/>
        <v>0</v>
      </c>
      <c r="J134" s="218" t="e">
        <f t="shared" si="11"/>
        <v>#N/A</v>
      </c>
    </row>
    <row r="135" spans="1:10" x14ac:dyDescent="0.3">
      <c r="A135" s="17"/>
      <c r="B135" s="267"/>
      <c r="C135" s="267"/>
      <c r="D135" s="327"/>
      <c r="E135" s="316"/>
      <c r="F135" s="266"/>
      <c r="G135" s="267"/>
      <c r="H135" s="177"/>
      <c r="I135" s="177">
        <f t="shared" si="12"/>
        <v>0</v>
      </c>
      <c r="J135" s="218" t="e">
        <f t="shared" si="11"/>
        <v>#N/A</v>
      </c>
    </row>
    <row r="136" spans="1:10" x14ac:dyDescent="0.3">
      <c r="A136" s="17"/>
      <c r="B136" s="267"/>
      <c r="C136" s="267"/>
      <c r="D136" s="267"/>
      <c r="E136" s="316"/>
      <c r="F136" s="266"/>
      <c r="G136" s="267"/>
      <c r="H136" s="177"/>
      <c r="I136" s="177">
        <f t="shared" si="12"/>
        <v>0</v>
      </c>
      <c r="J136" s="218" t="e">
        <f t="shared" si="11"/>
        <v>#N/A</v>
      </c>
    </row>
    <row r="137" spans="1:10" x14ac:dyDescent="0.3">
      <c r="A137" s="17"/>
      <c r="B137" s="267"/>
      <c r="C137" s="267"/>
      <c r="D137" s="267"/>
      <c r="E137" s="429"/>
      <c r="F137" s="266"/>
      <c r="G137" s="267"/>
      <c r="H137" s="177"/>
      <c r="I137" s="177">
        <f t="shared" si="12"/>
        <v>0</v>
      </c>
      <c r="J137" s="218" t="e">
        <f t="shared" si="11"/>
        <v>#N/A</v>
      </c>
    </row>
    <row r="138" spans="1:10" x14ac:dyDescent="0.3">
      <c r="A138" s="17"/>
      <c r="B138" s="267"/>
      <c r="C138" s="267"/>
      <c r="D138" s="267"/>
      <c r="E138" s="429"/>
      <c r="F138" s="266"/>
      <c r="G138" s="267"/>
      <c r="H138" s="177"/>
      <c r="I138" s="177">
        <f t="shared" si="12"/>
        <v>0</v>
      </c>
      <c r="J138" s="218" t="e">
        <f t="shared" si="11"/>
        <v>#N/A</v>
      </c>
    </row>
    <row r="139" spans="1:10" x14ac:dyDescent="0.3">
      <c r="A139" s="17"/>
      <c r="B139" s="267"/>
      <c r="C139" s="267"/>
      <c r="D139" s="267"/>
      <c r="E139" s="429"/>
      <c r="F139" s="266"/>
      <c r="G139" s="267"/>
      <c r="H139" s="177"/>
      <c r="I139" s="177">
        <f t="shared" si="12"/>
        <v>0</v>
      </c>
      <c r="J139" s="218" t="e">
        <f t="shared" si="11"/>
        <v>#N/A</v>
      </c>
    </row>
    <row r="140" spans="1:10" x14ac:dyDescent="0.3">
      <c r="A140" s="17"/>
      <c r="B140" s="267"/>
      <c r="C140" s="267"/>
      <c r="D140" s="267"/>
      <c r="E140" s="429"/>
      <c r="F140" s="266"/>
      <c r="G140" s="267"/>
      <c r="H140" s="177"/>
      <c r="I140" s="177">
        <f t="shared" si="12"/>
        <v>0</v>
      </c>
      <c r="J140" s="218" t="e">
        <f t="shared" si="11"/>
        <v>#N/A</v>
      </c>
    </row>
    <row r="141" spans="1:10" x14ac:dyDescent="0.3">
      <c r="A141" s="17"/>
      <c r="B141" s="267"/>
      <c r="C141" s="267"/>
      <c r="D141" s="267"/>
      <c r="E141" s="429"/>
      <c r="F141" s="266"/>
      <c r="G141" s="267"/>
      <c r="H141" s="177"/>
      <c r="I141" s="177">
        <f t="shared" si="12"/>
        <v>0</v>
      </c>
      <c r="J141" s="218" t="e">
        <f t="shared" si="11"/>
        <v>#N/A</v>
      </c>
    </row>
    <row r="142" spans="1:10" x14ac:dyDescent="0.3">
      <c r="A142" s="17"/>
      <c r="B142" s="267"/>
      <c r="C142" s="267"/>
      <c r="D142" s="267"/>
      <c r="E142" s="429"/>
      <c r="F142" s="266"/>
      <c r="G142" s="267"/>
      <c r="H142" s="177"/>
      <c r="I142" s="177">
        <f t="shared" si="12"/>
        <v>0</v>
      </c>
      <c r="J142" s="218" t="e">
        <f t="shared" si="11"/>
        <v>#N/A</v>
      </c>
    </row>
    <row r="143" spans="1:10" x14ac:dyDescent="0.3">
      <c r="A143" s="17"/>
      <c r="B143" s="267"/>
      <c r="C143" s="267"/>
      <c r="D143" s="267"/>
      <c r="E143" s="429"/>
      <c r="F143" s="266"/>
      <c r="G143" s="267"/>
      <c r="H143" s="177"/>
      <c r="I143" s="177">
        <f t="shared" si="12"/>
        <v>0</v>
      </c>
      <c r="J143" s="218" t="e">
        <f t="shared" si="11"/>
        <v>#N/A</v>
      </c>
    </row>
    <row r="144" spans="1:10" x14ac:dyDescent="0.3">
      <c r="A144" s="428"/>
      <c r="B144" s="327"/>
      <c r="C144" s="327"/>
      <c r="D144" s="327"/>
      <c r="E144" s="429"/>
      <c r="F144" s="266"/>
      <c r="G144" s="267"/>
      <c r="H144" s="177"/>
      <c r="I144" s="177">
        <f t="shared" si="12"/>
        <v>0</v>
      </c>
      <c r="J144" s="218" t="e">
        <f t="shared" si="11"/>
        <v>#N/A</v>
      </c>
    </row>
    <row r="145" spans="1:10" x14ac:dyDescent="0.3">
      <c r="A145" s="17"/>
      <c r="B145" s="267"/>
      <c r="C145" s="267"/>
      <c r="D145" s="267"/>
      <c r="E145" s="429"/>
      <c r="F145" s="266"/>
      <c r="G145" s="267"/>
      <c r="H145" s="177"/>
      <c r="I145" s="177">
        <f t="shared" si="12"/>
        <v>0</v>
      </c>
      <c r="J145" s="218" t="e">
        <f t="shared" si="11"/>
        <v>#N/A</v>
      </c>
    </row>
    <row r="146" spans="1:10" x14ac:dyDescent="0.3">
      <c r="A146" s="17"/>
      <c r="B146" s="267"/>
      <c r="C146" s="267"/>
      <c r="D146" s="267"/>
      <c r="E146" s="429"/>
      <c r="F146" s="266"/>
      <c r="G146" s="267"/>
      <c r="H146" s="177"/>
      <c r="I146" s="177">
        <f t="shared" si="12"/>
        <v>0</v>
      </c>
      <c r="J146" s="218" t="e">
        <f t="shared" si="11"/>
        <v>#N/A</v>
      </c>
    </row>
    <row r="147" spans="1:10" x14ac:dyDescent="0.3">
      <c r="A147" s="17"/>
      <c r="B147" s="267"/>
      <c r="C147" s="267"/>
      <c r="D147" s="267"/>
      <c r="E147" s="316"/>
      <c r="F147" s="266"/>
      <c r="G147" s="267"/>
      <c r="H147" s="177"/>
      <c r="I147" s="177">
        <f t="shared" si="12"/>
        <v>0</v>
      </c>
      <c r="J147" s="218" t="e">
        <f t="shared" ref="J147:J160" si="13">VLOOKUP(C148,K:M,3,0)</f>
        <v>#N/A</v>
      </c>
    </row>
    <row r="148" spans="1:10" x14ac:dyDescent="0.3">
      <c r="A148" s="17"/>
      <c r="B148" s="267"/>
      <c r="C148" s="267"/>
      <c r="D148" s="267"/>
      <c r="E148" s="316"/>
      <c r="F148" s="266"/>
      <c r="G148" s="267"/>
      <c r="H148" s="177"/>
      <c r="I148" s="177">
        <f t="shared" si="12"/>
        <v>0</v>
      </c>
      <c r="J148" s="218" t="e">
        <f t="shared" si="13"/>
        <v>#N/A</v>
      </c>
    </row>
    <row r="149" spans="1:10" x14ac:dyDescent="0.3">
      <c r="A149" s="17"/>
      <c r="B149" s="267"/>
      <c r="C149" s="267"/>
      <c r="D149" s="267"/>
      <c r="E149" s="316"/>
      <c r="F149" s="266"/>
      <c r="G149" s="267"/>
      <c r="H149" s="177"/>
      <c r="I149" s="177">
        <f t="shared" si="12"/>
        <v>0</v>
      </c>
      <c r="J149" s="218" t="e">
        <f t="shared" si="13"/>
        <v>#N/A</v>
      </c>
    </row>
    <row r="150" spans="1:10" x14ac:dyDescent="0.3">
      <c r="A150" s="17"/>
      <c r="B150" s="267"/>
      <c r="C150" s="267"/>
      <c r="D150" s="267"/>
      <c r="E150" s="316"/>
      <c r="F150" s="266"/>
      <c r="G150" s="267"/>
      <c r="H150" s="177"/>
      <c r="I150" s="177">
        <f t="shared" si="12"/>
        <v>0</v>
      </c>
      <c r="J150" s="218" t="e">
        <f t="shared" si="13"/>
        <v>#N/A</v>
      </c>
    </row>
    <row r="151" spans="1:10" x14ac:dyDescent="0.3">
      <c r="A151" s="17"/>
      <c r="B151" s="267"/>
      <c r="C151" s="267"/>
      <c r="D151" s="267"/>
      <c r="E151" s="316"/>
      <c r="F151" s="266"/>
      <c r="G151" s="267"/>
      <c r="H151" s="177"/>
      <c r="I151" s="177">
        <f t="shared" si="12"/>
        <v>0</v>
      </c>
      <c r="J151" s="218" t="e">
        <f t="shared" si="13"/>
        <v>#N/A</v>
      </c>
    </row>
    <row r="152" spans="1:10" x14ac:dyDescent="0.3">
      <c r="A152" s="17"/>
      <c r="B152" s="267"/>
      <c r="C152" s="267"/>
      <c r="D152" s="267"/>
      <c r="E152" s="316"/>
      <c r="F152" s="266"/>
      <c r="G152" s="267"/>
      <c r="H152" s="177"/>
      <c r="I152" s="177">
        <f t="shared" si="12"/>
        <v>0</v>
      </c>
      <c r="J152" s="218" t="e">
        <f t="shared" si="13"/>
        <v>#N/A</v>
      </c>
    </row>
    <row r="153" spans="1:10" x14ac:dyDescent="0.3">
      <c r="A153" s="17"/>
      <c r="B153" s="267"/>
      <c r="C153" s="267"/>
      <c r="D153" s="267"/>
      <c r="E153" s="316"/>
      <c r="F153" s="266"/>
      <c r="G153" s="267"/>
      <c r="H153" s="177"/>
      <c r="I153" s="177">
        <f t="shared" si="12"/>
        <v>0</v>
      </c>
      <c r="J153" s="218" t="e">
        <f t="shared" si="13"/>
        <v>#N/A</v>
      </c>
    </row>
    <row r="154" spans="1:10" x14ac:dyDescent="0.3">
      <c r="A154" s="17"/>
      <c r="B154" s="267"/>
      <c r="C154" s="267"/>
      <c r="D154" s="267"/>
      <c r="E154" s="271"/>
      <c r="F154" s="266"/>
      <c r="G154" s="267"/>
      <c r="H154" s="177"/>
      <c r="I154" s="177">
        <f t="shared" si="12"/>
        <v>0</v>
      </c>
      <c r="J154" s="218" t="e">
        <f t="shared" si="13"/>
        <v>#N/A</v>
      </c>
    </row>
    <row r="155" spans="1:10" x14ac:dyDescent="0.3">
      <c r="A155" s="17"/>
      <c r="B155" s="267"/>
      <c r="C155" s="267"/>
      <c r="D155" s="267"/>
      <c r="E155" s="271"/>
      <c r="F155" s="266"/>
      <c r="G155" s="267"/>
      <c r="H155" s="177"/>
      <c r="I155" s="177">
        <f t="shared" si="12"/>
        <v>0</v>
      </c>
      <c r="J155" s="218" t="e">
        <f t="shared" si="13"/>
        <v>#N/A</v>
      </c>
    </row>
    <row r="156" spans="1:10" x14ac:dyDescent="0.3">
      <c r="A156" s="17"/>
      <c r="B156" s="267"/>
      <c r="C156" s="267"/>
      <c r="D156" s="267"/>
      <c r="E156" s="271"/>
      <c r="F156" s="266"/>
      <c r="G156" s="267"/>
      <c r="H156" s="177"/>
      <c r="I156" s="177">
        <f t="shared" si="12"/>
        <v>0</v>
      </c>
      <c r="J156" s="218" t="e">
        <f t="shared" si="13"/>
        <v>#N/A</v>
      </c>
    </row>
    <row r="157" spans="1:10" x14ac:dyDescent="0.3">
      <c r="A157" s="17"/>
      <c r="B157" s="267"/>
      <c r="C157" s="267"/>
      <c r="D157" s="267"/>
      <c r="E157" s="271"/>
      <c r="F157" s="266"/>
      <c r="G157" s="267"/>
      <c r="H157" s="177"/>
      <c r="I157" s="177">
        <f t="shared" si="12"/>
        <v>0</v>
      </c>
      <c r="J157" s="218" t="e">
        <f t="shared" si="13"/>
        <v>#N/A</v>
      </c>
    </row>
    <row r="158" spans="1:10" x14ac:dyDescent="0.3">
      <c r="A158" s="17"/>
      <c r="B158" s="267"/>
      <c r="C158" s="267"/>
      <c r="D158" s="267"/>
      <c r="E158" s="271"/>
      <c r="F158" s="266"/>
      <c r="G158" s="267"/>
      <c r="H158" s="177"/>
      <c r="I158" s="177">
        <f t="shared" si="12"/>
        <v>0</v>
      </c>
      <c r="J158" s="218" t="e">
        <f t="shared" si="13"/>
        <v>#N/A</v>
      </c>
    </row>
    <row r="159" spans="1:10" x14ac:dyDescent="0.3">
      <c r="A159" s="17"/>
      <c r="B159" s="267"/>
      <c r="C159" s="267"/>
      <c r="D159" s="267"/>
      <c r="E159" s="271"/>
      <c r="F159" s="266"/>
      <c r="G159" s="267"/>
      <c r="H159" s="177"/>
      <c r="I159" s="177">
        <f t="shared" si="12"/>
        <v>0</v>
      </c>
      <c r="J159" s="218" t="e">
        <f t="shared" si="13"/>
        <v>#N/A</v>
      </c>
    </row>
    <row r="160" spans="1:10" x14ac:dyDescent="0.3">
      <c r="A160" s="17"/>
      <c r="B160" s="267"/>
      <c r="C160" s="267"/>
      <c r="D160" s="267"/>
      <c r="E160" s="271"/>
      <c r="F160" s="266"/>
      <c r="G160" s="267"/>
      <c r="H160" s="177"/>
      <c r="I160" s="177">
        <f t="shared" si="12"/>
        <v>0</v>
      </c>
      <c r="J160" s="218" t="e">
        <f t="shared" si="13"/>
        <v>#N/A</v>
      </c>
    </row>
    <row r="161" spans="1:10" x14ac:dyDescent="0.3">
      <c r="A161" s="17"/>
      <c r="B161" s="267"/>
      <c r="C161" s="267"/>
      <c r="D161" s="267"/>
      <c r="E161" s="271"/>
      <c r="F161" s="266"/>
      <c r="G161" s="267"/>
      <c r="H161" s="177"/>
      <c r="I161" s="177">
        <f t="shared" ref="I161" si="14">H161*G161</f>
        <v>0</v>
      </c>
      <c r="J161" s="218" t="e">
        <f>VLOOKUP(#REF!,K:M,3,0)</f>
        <v>#REF!</v>
      </c>
    </row>
    <row r="162" spans="1:10" x14ac:dyDescent="0.3">
      <c r="F162" s="76"/>
      <c r="J162" s="218" t="e">
        <f>VLOOKUP(C162,K:M,3,0)</f>
        <v>#N/A</v>
      </c>
    </row>
    <row r="163" spans="1:10" x14ac:dyDescent="0.3">
      <c r="J163" s="218" t="e">
        <f>VLOOKUP(C163,K:M,3,0)</f>
        <v>#N/A</v>
      </c>
    </row>
    <row r="164" spans="1:10" x14ac:dyDescent="0.3">
      <c r="D164" s="76"/>
    </row>
    <row r="167" spans="1:10" x14ac:dyDescent="0.3">
      <c r="E167" s="438"/>
    </row>
  </sheetData>
  <autoFilter ref="A2:J163" xr:uid="{FB251E25-1E9F-4181-AEC4-6D6541CBAB4B}"/>
  <phoneticPr fontId="54" type="noConversion"/>
  <hyperlinks>
    <hyperlink ref="E1" r:id="rId1" xr:uid="{BBA25BCC-986A-481A-9926-7240D056EE69}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B216B-45EA-4F4B-B5A2-B3CDB602AD52}">
  <dimension ref="A1:O163"/>
  <sheetViews>
    <sheetView topLeftCell="C1" zoomScaleNormal="100" workbookViewId="0">
      <selection activeCell="D9" sqref="D9"/>
    </sheetView>
  </sheetViews>
  <sheetFormatPr defaultRowHeight="14.4" x14ac:dyDescent="0.3"/>
  <cols>
    <col min="1" max="1" width="13.6640625" style="4" bestFit="1" customWidth="1"/>
    <col min="2" max="2" width="34.21875" style="4" bestFit="1" customWidth="1"/>
    <col min="3" max="3" width="26.44140625" style="4" bestFit="1" customWidth="1"/>
    <col min="4" max="4" width="78.6640625" style="4" bestFit="1" customWidth="1"/>
    <col min="5" max="5" width="39.109375" style="4" customWidth="1"/>
    <col min="6" max="6" width="17.21875" style="4" customWidth="1"/>
    <col min="7" max="7" width="10.5546875" style="4" customWidth="1"/>
    <col min="8" max="8" width="15" style="218" customWidth="1"/>
    <col min="9" max="9" width="15" bestFit="1" customWidth="1"/>
    <col min="10" max="10" width="19.21875" style="513" customWidth="1"/>
    <col min="11" max="11" width="23.33203125" bestFit="1" customWidth="1"/>
    <col min="12" max="12" width="20.77734375" customWidth="1"/>
    <col min="13" max="13" width="35.6640625" bestFit="1" customWidth="1"/>
  </cols>
  <sheetData>
    <row r="1" spans="1:15" ht="18" x14ac:dyDescent="0.35">
      <c r="E1" s="312" t="s">
        <v>940</v>
      </c>
      <c r="I1" s="2"/>
      <c r="K1" s="344" t="s">
        <v>2502</v>
      </c>
      <c r="L1" s="83">
        <v>2000</v>
      </c>
      <c r="M1" s="538" t="s">
        <v>4961</v>
      </c>
    </row>
    <row r="2" spans="1:15" ht="18" x14ac:dyDescent="0.3">
      <c r="A2" s="79" t="s">
        <v>1300</v>
      </c>
      <c r="B2" s="79" t="s">
        <v>636</v>
      </c>
      <c r="C2" s="79" t="s">
        <v>660</v>
      </c>
      <c r="D2" s="79" t="s">
        <v>542</v>
      </c>
      <c r="E2" s="79" t="s">
        <v>919</v>
      </c>
      <c r="F2" s="79" t="s">
        <v>634</v>
      </c>
      <c r="G2" s="79" t="s">
        <v>635</v>
      </c>
      <c r="H2" s="547" t="s">
        <v>42</v>
      </c>
      <c r="I2" s="79" t="s">
        <v>31</v>
      </c>
      <c r="K2" s="344" t="s">
        <v>1176</v>
      </c>
      <c r="L2" s="83">
        <v>10000</v>
      </c>
    </row>
    <row r="3" spans="1:15" ht="21" x14ac:dyDescent="0.3">
      <c r="A3" s="428" t="s">
        <v>1090</v>
      </c>
      <c r="B3" s="327" t="s">
        <v>1299</v>
      </c>
      <c r="C3" s="327" t="s">
        <v>1541</v>
      </c>
      <c r="D3" s="327" t="s">
        <v>4962</v>
      </c>
      <c r="E3" s="429">
        <v>4274904530</v>
      </c>
      <c r="F3" s="266">
        <v>45748</v>
      </c>
      <c r="G3" s="267">
        <v>1</v>
      </c>
      <c r="H3" s="177">
        <v>350</v>
      </c>
      <c r="I3" s="177">
        <f>H3*G3</f>
        <v>350</v>
      </c>
      <c r="J3" s="218" t="str">
        <f t="shared" ref="J3:J34" si="0">VLOOKUP(C3,K:M,3,0)</f>
        <v>ok</v>
      </c>
      <c r="K3" s="273" t="s">
        <v>581</v>
      </c>
      <c r="L3" s="83">
        <f>SUM(L6:L28)</f>
        <v>671745.97</v>
      </c>
      <c r="M3" t="s">
        <v>5097</v>
      </c>
      <c r="N3" t="s">
        <v>5098</v>
      </c>
      <c r="O3" s="277">
        <v>45758</v>
      </c>
    </row>
    <row r="4" spans="1:15" ht="18.600000000000001" customHeight="1" x14ac:dyDescent="0.3">
      <c r="A4" s="428" t="s">
        <v>1090</v>
      </c>
      <c r="B4" s="267" t="s">
        <v>1299</v>
      </c>
      <c r="C4" s="267" t="s">
        <v>1299</v>
      </c>
      <c r="D4" s="327" t="s">
        <v>2492</v>
      </c>
      <c r="E4" s="429">
        <v>4276944247</v>
      </c>
      <c r="F4" s="266">
        <v>45748</v>
      </c>
      <c r="G4" s="327">
        <v>1</v>
      </c>
      <c r="H4" s="177">
        <v>2000</v>
      </c>
      <c r="I4" s="177">
        <f>H4*G4</f>
        <v>2000</v>
      </c>
      <c r="J4" s="218" t="str">
        <f t="shared" si="0"/>
        <v>ok</v>
      </c>
    </row>
    <row r="5" spans="1:15" ht="19.2" customHeight="1" x14ac:dyDescent="0.4">
      <c r="A5" s="428" t="s">
        <v>1090</v>
      </c>
      <c r="B5" s="267" t="s">
        <v>1299</v>
      </c>
      <c r="C5" s="267" t="s">
        <v>1299</v>
      </c>
      <c r="D5" s="327" t="s">
        <v>4904</v>
      </c>
      <c r="E5" s="429">
        <v>4276952230</v>
      </c>
      <c r="F5" s="266">
        <v>45748</v>
      </c>
      <c r="G5" s="327">
        <v>1</v>
      </c>
      <c r="H5" s="177">
        <v>2000</v>
      </c>
      <c r="I5" s="177">
        <f>H5*G5</f>
        <v>2000</v>
      </c>
      <c r="J5" s="218" t="str">
        <f t="shared" si="0"/>
        <v>ok</v>
      </c>
      <c r="K5" s="272" t="s">
        <v>662</v>
      </c>
      <c r="L5" s="272" t="s">
        <v>42</v>
      </c>
      <c r="O5" s="277"/>
    </row>
    <row r="6" spans="1:15" ht="18.600000000000001" customHeight="1" x14ac:dyDescent="0.3">
      <c r="A6" s="17" t="s">
        <v>1090</v>
      </c>
      <c r="B6" s="327" t="s">
        <v>1356</v>
      </c>
      <c r="C6" s="327" t="s">
        <v>633</v>
      </c>
      <c r="D6" s="327" t="s">
        <v>5039</v>
      </c>
      <c r="E6" s="429" t="s">
        <v>5070</v>
      </c>
      <c r="F6" s="266">
        <v>45748</v>
      </c>
      <c r="G6" s="327">
        <v>1</v>
      </c>
      <c r="H6" s="177">
        <v>187</v>
      </c>
      <c r="I6" s="177">
        <f>H6*G6</f>
        <v>187</v>
      </c>
      <c r="J6" s="218" t="str">
        <f t="shared" si="0"/>
        <v>ok</v>
      </c>
      <c r="K6" s="271" t="s">
        <v>654</v>
      </c>
      <c r="L6" s="274">
        <f t="shared" ref="L6:L29" si="1">SUMIF(C:C,K6,I:I)</f>
        <v>16324.86</v>
      </c>
      <c r="M6" t="s">
        <v>2211</v>
      </c>
    </row>
    <row r="7" spans="1:15" ht="18.600000000000001" customHeight="1" x14ac:dyDescent="0.3">
      <c r="A7" s="428" t="s">
        <v>1302</v>
      </c>
      <c r="B7" s="267" t="s">
        <v>1280</v>
      </c>
      <c r="C7" s="267" t="s">
        <v>1280</v>
      </c>
      <c r="D7" s="267" t="s">
        <v>2154</v>
      </c>
      <c r="E7" s="429" t="s">
        <v>5069</v>
      </c>
      <c r="F7" s="328">
        <v>45748</v>
      </c>
      <c r="G7" s="327">
        <v>1</v>
      </c>
      <c r="H7" s="177">
        <v>20000</v>
      </c>
      <c r="I7" s="177">
        <f>H7*G7</f>
        <v>20000</v>
      </c>
      <c r="J7" s="218" t="str">
        <f t="shared" si="0"/>
        <v>ok</v>
      </c>
      <c r="K7" s="271" t="s">
        <v>3807</v>
      </c>
      <c r="L7" s="274">
        <f t="shared" si="1"/>
        <v>4710.45</v>
      </c>
      <c r="M7" t="s">
        <v>2211</v>
      </c>
    </row>
    <row r="8" spans="1:15" ht="18.600000000000001" customHeight="1" x14ac:dyDescent="0.3">
      <c r="A8" s="428" t="s">
        <v>1484</v>
      </c>
      <c r="B8" s="327" t="s">
        <v>5027</v>
      </c>
      <c r="C8" s="327" t="s">
        <v>633</v>
      </c>
      <c r="D8" s="267" t="s">
        <v>5028</v>
      </c>
      <c r="E8" s="429" t="s">
        <v>5029</v>
      </c>
      <c r="F8" s="266">
        <v>45748</v>
      </c>
      <c r="G8" s="327">
        <v>1</v>
      </c>
      <c r="H8" s="177">
        <v>4095.75</v>
      </c>
      <c r="I8" s="177">
        <f>H8*G8</f>
        <v>4095.75</v>
      </c>
      <c r="J8" s="218" t="str">
        <f t="shared" si="0"/>
        <v>ok</v>
      </c>
      <c r="K8" s="271" t="s">
        <v>456</v>
      </c>
      <c r="L8" s="274">
        <f t="shared" si="1"/>
        <v>29050</v>
      </c>
      <c r="M8" t="s">
        <v>2211</v>
      </c>
    </row>
    <row r="9" spans="1:15" ht="18.600000000000001" customHeight="1" x14ac:dyDescent="0.3">
      <c r="A9" s="17" t="s">
        <v>1090</v>
      </c>
      <c r="B9" s="267" t="s">
        <v>436</v>
      </c>
      <c r="C9" s="267" t="s">
        <v>436</v>
      </c>
      <c r="D9" s="327" t="s">
        <v>5071</v>
      </c>
      <c r="E9" s="429" t="s">
        <v>5072</v>
      </c>
      <c r="F9" s="266">
        <v>45748</v>
      </c>
      <c r="G9" s="327">
        <v>1</v>
      </c>
      <c r="H9" s="177">
        <v>299</v>
      </c>
      <c r="I9" s="177">
        <f>H9*G9</f>
        <v>299</v>
      </c>
      <c r="J9" s="218" t="str">
        <f t="shared" si="0"/>
        <v>ok</v>
      </c>
      <c r="K9" s="271" t="s">
        <v>987</v>
      </c>
      <c r="L9" s="274">
        <f t="shared" si="1"/>
        <v>12000</v>
      </c>
      <c r="M9" t="s">
        <v>2211</v>
      </c>
    </row>
    <row r="10" spans="1:15" ht="18.600000000000001" customHeight="1" x14ac:dyDescent="0.3">
      <c r="A10" s="428" t="s">
        <v>1090</v>
      </c>
      <c r="B10" s="267" t="s">
        <v>1299</v>
      </c>
      <c r="C10" s="267" t="s">
        <v>1299</v>
      </c>
      <c r="D10" s="327" t="s">
        <v>1343</v>
      </c>
      <c r="E10" s="429">
        <v>4278453857</v>
      </c>
      <c r="F10" s="266">
        <v>45749</v>
      </c>
      <c r="G10" s="327">
        <v>1</v>
      </c>
      <c r="H10" s="177">
        <v>8000</v>
      </c>
      <c r="I10" s="177">
        <f>H10*G10</f>
        <v>8000</v>
      </c>
      <c r="J10" s="218" t="str">
        <f t="shared" si="0"/>
        <v>ok</v>
      </c>
      <c r="K10" s="271" t="s">
        <v>436</v>
      </c>
      <c r="L10" s="274">
        <f t="shared" si="1"/>
        <v>52143.81</v>
      </c>
      <c r="M10" t="s">
        <v>2211</v>
      </c>
    </row>
    <row r="11" spans="1:15" ht="18.600000000000001" customHeight="1" x14ac:dyDescent="0.3">
      <c r="A11" s="17" t="s">
        <v>1091</v>
      </c>
      <c r="B11" s="327" t="s">
        <v>918</v>
      </c>
      <c r="C11" s="327" t="s">
        <v>918</v>
      </c>
      <c r="D11" s="327" t="s">
        <v>5040</v>
      </c>
      <c r="E11" s="429" t="s">
        <v>5075</v>
      </c>
      <c r="F11" s="266">
        <v>45749</v>
      </c>
      <c r="G11" s="327">
        <v>1</v>
      </c>
      <c r="H11" s="177">
        <v>134.4</v>
      </c>
      <c r="I11" s="177">
        <f>H11*G11</f>
        <v>134.4</v>
      </c>
      <c r="J11" s="218" t="str">
        <f t="shared" si="0"/>
        <v>ok</v>
      </c>
      <c r="K11" s="271" t="s">
        <v>1496</v>
      </c>
      <c r="L11" s="274">
        <f t="shared" si="1"/>
        <v>0</v>
      </c>
      <c r="M11" t="s">
        <v>2211</v>
      </c>
    </row>
    <row r="12" spans="1:15" ht="18.600000000000001" customHeight="1" x14ac:dyDescent="0.3">
      <c r="A12" s="428" t="s">
        <v>1091</v>
      </c>
      <c r="B12" s="327" t="s">
        <v>456</v>
      </c>
      <c r="C12" s="327" t="s">
        <v>456</v>
      </c>
      <c r="D12" s="267" t="s">
        <v>4895</v>
      </c>
      <c r="E12" s="429" t="s">
        <v>5074</v>
      </c>
      <c r="F12" s="266">
        <v>45749</v>
      </c>
      <c r="G12" s="327">
        <v>1</v>
      </c>
      <c r="H12" s="177">
        <v>2500</v>
      </c>
      <c r="I12" s="177">
        <f>H12*G12</f>
        <v>2500</v>
      </c>
      <c r="J12" s="218" t="str">
        <f t="shared" si="0"/>
        <v>ok</v>
      </c>
      <c r="K12" s="87" t="s">
        <v>633</v>
      </c>
      <c r="L12" s="274">
        <f t="shared" si="1"/>
        <v>11352.86</v>
      </c>
      <c r="M12" t="s">
        <v>2211</v>
      </c>
    </row>
    <row r="13" spans="1:15" ht="18.600000000000001" customHeight="1" x14ac:dyDescent="0.3">
      <c r="A13" s="428" t="s">
        <v>1091</v>
      </c>
      <c r="B13" s="327" t="s">
        <v>456</v>
      </c>
      <c r="C13" s="327" t="s">
        <v>456</v>
      </c>
      <c r="D13" s="327" t="s">
        <v>4893</v>
      </c>
      <c r="E13" s="429" t="s">
        <v>5073</v>
      </c>
      <c r="F13" s="328">
        <v>45749</v>
      </c>
      <c r="G13" s="267">
        <v>1</v>
      </c>
      <c r="H13" s="177">
        <v>10000</v>
      </c>
      <c r="I13" s="177">
        <f>H13*G13</f>
        <v>10000</v>
      </c>
      <c r="J13" s="218" t="str">
        <f t="shared" si="0"/>
        <v>ok</v>
      </c>
      <c r="K13" s="271" t="s">
        <v>41</v>
      </c>
      <c r="L13" s="274">
        <f t="shared" si="1"/>
        <v>0</v>
      </c>
      <c r="M13" t="s">
        <v>2211</v>
      </c>
    </row>
    <row r="14" spans="1:15" x14ac:dyDescent="0.3">
      <c r="A14" s="428" t="s">
        <v>1090</v>
      </c>
      <c r="B14" s="327" t="s">
        <v>5044</v>
      </c>
      <c r="C14" s="327" t="s">
        <v>4764</v>
      </c>
      <c r="D14" s="267" t="s">
        <v>5044</v>
      </c>
      <c r="E14" s="429" t="s">
        <v>5076</v>
      </c>
      <c r="F14" s="266">
        <v>45749</v>
      </c>
      <c r="G14" s="327">
        <v>1</v>
      </c>
      <c r="H14" s="177">
        <v>1500</v>
      </c>
      <c r="I14" s="177">
        <f>H14*G14</f>
        <v>1500</v>
      </c>
      <c r="J14" s="218" t="str">
        <f t="shared" si="0"/>
        <v>ok</v>
      </c>
      <c r="K14" s="271" t="s">
        <v>1541</v>
      </c>
      <c r="L14" s="274">
        <f t="shared" si="1"/>
        <v>2000</v>
      </c>
      <c r="M14" t="s">
        <v>2211</v>
      </c>
    </row>
    <row r="15" spans="1:15" ht="18.600000000000001" customHeight="1" x14ac:dyDescent="0.3">
      <c r="A15" s="428" t="s">
        <v>1090</v>
      </c>
      <c r="B15" s="327" t="s">
        <v>5044</v>
      </c>
      <c r="C15" s="327" t="s">
        <v>4764</v>
      </c>
      <c r="D15" s="267" t="s">
        <v>5045</v>
      </c>
      <c r="E15" s="429" t="s">
        <v>5077</v>
      </c>
      <c r="F15" s="266">
        <v>45749</v>
      </c>
      <c r="G15" s="327">
        <v>1</v>
      </c>
      <c r="H15" s="177">
        <v>500</v>
      </c>
      <c r="I15" s="177">
        <f>H15*G15</f>
        <v>500</v>
      </c>
      <c r="J15" s="218" t="str">
        <f t="shared" si="0"/>
        <v>ok</v>
      </c>
      <c r="K15" s="271" t="s">
        <v>989</v>
      </c>
      <c r="L15" s="274">
        <f t="shared" si="1"/>
        <v>124788.44</v>
      </c>
      <c r="M15" t="s">
        <v>2211</v>
      </c>
    </row>
    <row r="16" spans="1:15" ht="18.600000000000001" customHeight="1" x14ac:dyDescent="0.3">
      <c r="A16" s="428" t="s">
        <v>1090</v>
      </c>
      <c r="B16" s="327" t="s">
        <v>1299</v>
      </c>
      <c r="C16" s="327" t="s">
        <v>1299</v>
      </c>
      <c r="D16" s="327" t="s">
        <v>5043</v>
      </c>
      <c r="E16" s="429">
        <v>4280312455</v>
      </c>
      <c r="F16" s="266">
        <v>45750</v>
      </c>
      <c r="G16" s="327">
        <v>1</v>
      </c>
      <c r="H16" s="177">
        <v>1000</v>
      </c>
      <c r="I16" s="177">
        <f>H16*G16</f>
        <v>1000</v>
      </c>
      <c r="J16" s="218" t="str">
        <f t="shared" si="0"/>
        <v>ok</v>
      </c>
      <c r="K16" s="271" t="s">
        <v>985</v>
      </c>
      <c r="L16" s="274">
        <f t="shared" si="1"/>
        <v>0</v>
      </c>
      <c r="M16" t="s">
        <v>2211</v>
      </c>
    </row>
    <row r="17" spans="1:13" ht="18.600000000000001" customHeight="1" x14ac:dyDescent="0.3">
      <c r="A17" s="428" t="s">
        <v>1302</v>
      </c>
      <c r="B17" s="267" t="s">
        <v>1280</v>
      </c>
      <c r="C17" s="267" t="s">
        <v>1280</v>
      </c>
      <c r="D17" s="267" t="s">
        <v>2154</v>
      </c>
      <c r="E17" s="429" t="s">
        <v>5081</v>
      </c>
      <c r="F17" s="266">
        <v>45750</v>
      </c>
      <c r="G17" s="327">
        <v>1</v>
      </c>
      <c r="H17" s="177">
        <v>15000</v>
      </c>
      <c r="I17" s="177">
        <f>H17*G17</f>
        <v>15000</v>
      </c>
      <c r="J17" s="218" t="str">
        <f t="shared" si="0"/>
        <v>ok</v>
      </c>
      <c r="K17" s="271" t="s">
        <v>986</v>
      </c>
      <c r="L17" s="274">
        <f t="shared" si="1"/>
        <v>0</v>
      </c>
      <c r="M17" t="s">
        <v>2211</v>
      </c>
    </row>
    <row r="18" spans="1:13" x14ac:dyDescent="0.3">
      <c r="A18" s="17" t="s">
        <v>1091</v>
      </c>
      <c r="B18" s="267" t="s">
        <v>918</v>
      </c>
      <c r="C18" s="267" t="s">
        <v>918</v>
      </c>
      <c r="D18" s="327" t="s">
        <v>5053</v>
      </c>
      <c r="E18" s="429" t="s">
        <v>5082</v>
      </c>
      <c r="F18" s="328">
        <v>45750</v>
      </c>
      <c r="G18" s="327">
        <v>1</v>
      </c>
      <c r="H18" s="177">
        <v>153.6</v>
      </c>
      <c r="I18" s="177">
        <f>H18*G18</f>
        <v>153.6</v>
      </c>
      <c r="J18" s="218" t="str">
        <f t="shared" si="0"/>
        <v>ok</v>
      </c>
      <c r="K18" s="271" t="s">
        <v>990</v>
      </c>
      <c r="L18" s="274">
        <f t="shared" si="1"/>
        <v>0</v>
      </c>
      <c r="M18" t="s">
        <v>2211</v>
      </c>
    </row>
    <row r="19" spans="1:13" ht="18.600000000000001" customHeight="1" x14ac:dyDescent="0.3">
      <c r="A19" s="17" t="s">
        <v>1091</v>
      </c>
      <c r="B19" s="267" t="s">
        <v>918</v>
      </c>
      <c r="C19" s="267" t="s">
        <v>918</v>
      </c>
      <c r="D19" s="267" t="s">
        <v>5047</v>
      </c>
      <c r="E19" s="429" t="s">
        <v>5079</v>
      </c>
      <c r="F19" s="266">
        <v>45750</v>
      </c>
      <c r="G19" s="327">
        <v>1</v>
      </c>
      <c r="H19" s="177">
        <v>1500</v>
      </c>
      <c r="I19" s="177">
        <f>H19*G19</f>
        <v>1500</v>
      </c>
      <c r="J19" s="218" t="str">
        <f t="shared" si="0"/>
        <v>ok</v>
      </c>
      <c r="K19" s="271" t="s">
        <v>918</v>
      </c>
      <c r="L19" s="274">
        <f t="shared" si="1"/>
        <v>23001.199999999997</v>
      </c>
      <c r="M19" t="s">
        <v>2211</v>
      </c>
    </row>
    <row r="20" spans="1:13" ht="18.600000000000001" customHeight="1" x14ac:dyDescent="0.3">
      <c r="A20" s="17" t="s">
        <v>1090</v>
      </c>
      <c r="B20" s="327" t="s">
        <v>5049</v>
      </c>
      <c r="C20" s="267" t="s">
        <v>633</v>
      </c>
      <c r="D20" s="327" t="s">
        <v>5054</v>
      </c>
      <c r="E20" s="429" t="s">
        <v>5078</v>
      </c>
      <c r="F20" s="266">
        <v>45750</v>
      </c>
      <c r="G20" s="327">
        <v>1</v>
      </c>
      <c r="H20" s="177">
        <v>100.8</v>
      </c>
      <c r="I20" s="177">
        <f>H20*G20</f>
        <v>100.8</v>
      </c>
      <c r="J20" s="218" t="str">
        <f t="shared" si="0"/>
        <v>ok</v>
      </c>
      <c r="K20" s="271" t="s">
        <v>1008</v>
      </c>
      <c r="L20" s="274">
        <f t="shared" si="1"/>
        <v>100000</v>
      </c>
      <c r="M20" t="s">
        <v>2211</v>
      </c>
    </row>
    <row r="21" spans="1:13" x14ac:dyDescent="0.3">
      <c r="A21" s="17" t="s">
        <v>1090</v>
      </c>
      <c r="B21" s="267" t="s">
        <v>4973</v>
      </c>
      <c r="C21" s="267" t="s">
        <v>633</v>
      </c>
      <c r="D21" s="267" t="s">
        <v>5046</v>
      </c>
      <c r="E21" s="429" t="s">
        <v>5078</v>
      </c>
      <c r="F21" s="266">
        <v>45750</v>
      </c>
      <c r="G21" s="327">
        <v>1</v>
      </c>
      <c r="H21" s="177">
        <v>100.8</v>
      </c>
      <c r="I21" s="177">
        <f>H21*G21</f>
        <v>100.8</v>
      </c>
      <c r="J21" s="218" t="str">
        <f t="shared" si="0"/>
        <v>ok</v>
      </c>
      <c r="K21" s="271" t="s">
        <v>1280</v>
      </c>
      <c r="L21" s="274">
        <f t="shared" si="1"/>
        <v>175000</v>
      </c>
      <c r="M21" t="s">
        <v>2211</v>
      </c>
    </row>
    <row r="22" spans="1:13" x14ac:dyDescent="0.3">
      <c r="A22" s="17" t="s">
        <v>1484</v>
      </c>
      <c r="B22" s="327" t="s">
        <v>2118</v>
      </c>
      <c r="C22" s="327" t="s">
        <v>1037</v>
      </c>
      <c r="D22" s="327" t="s">
        <v>5048</v>
      </c>
      <c r="E22" s="429" t="s">
        <v>5080</v>
      </c>
      <c r="F22" s="266">
        <v>45750</v>
      </c>
      <c r="G22" s="327">
        <v>1</v>
      </c>
      <c r="H22" s="177">
        <v>4300</v>
      </c>
      <c r="I22" s="177">
        <f>H22*G22</f>
        <v>4300</v>
      </c>
      <c r="J22" s="218" t="str">
        <f t="shared" si="0"/>
        <v>ok</v>
      </c>
      <c r="K22" s="271" t="s">
        <v>1037</v>
      </c>
      <c r="L22" s="274">
        <f t="shared" si="1"/>
        <v>23937</v>
      </c>
      <c r="M22" t="s">
        <v>2211</v>
      </c>
    </row>
    <row r="23" spans="1:13" ht="18.600000000000001" customHeight="1" x14ac:dyDescent="0.3">
      <c r="A23" s="428" t="s">
        <v>1090</v>
      </c>
      <c r="B23" s="267" t="s">
        <v>1299</v>
      </c>
      <c r="C23" s="267" t="s">
        <v>1299</v>
      </c>
      <c r="D23" s="327" t="s">
        <v>2492</v>
      </c>
      <c r="E23" s="429">
        <v>4283026781</v>
      </c>
      <c r="F23" s="328">
        <v>45751</v>
      </c>
      <c r="G23" s="327">
        <v>1</v>
      </c>
      <c r="H23" s="177">
        <v>5000</v>
      </c>
      <c r="I23" s="177">
        <f>H23*G23</f>
        <v>5000</v>
      </c>
      <c r="J23" s="218" t="str">
        <f t="shared" si="0"/>
        <v>ok</v>
      </c>
      <c r="K23" s="271" t="s">
        <v>1299</v>
      </c>
      <c r="L23" s="274">
        <f t="shared" si="1"/>
        <v>96850</v>
      </c>
      <c r="M23" t="s">
        <v>2211</v>
      </c>
    </row>
    <row r="24" spans="1:13" ht="18.600000000000001" customHeight="1" x14ac:dyDescent="0.3">
      <c r="A24" s="17" t="s">
        <v>1091</v>
      </c>
      <c r="B24" s="267" t="s">
        <v>918</v>
      </c>
      <c r="C24" s="267" t="s">
        <v>918</v>
      </c>
      <c r="D24" s="327" t="s">
        <v>5052</v>
      </c>
      <c r="E24" s="429" t="s">
        <v>5083</v>
      </c>
      <c r="F24" s="328">
        <v>45751</v>
      </c>
      <c r="G24" s="327">
        <v>1</v>
      </c>
      <c r="H24" s="177">
        <v>1770</v>
      </c>
      <c r="I24" s="177">
        <f>H24*G24</f>
        <v>1770</v>
      </c>
      <c r="J24" s="218" t="str">
        <f t="shared" si="0"/>
        <v>ok</v>
      </c>
      <c r="K24" s="271" t="s">
        <v>1184</v>
      </c>
      <c r="L24" s="274">
        <f t="shared" si="1"/>
        <v>0</v>
      </c>
      <c r="M24" t="s">
        <v>2211</v>
      </c>
    </row>
    <row r="25" spans="1:13" x14ac:dyDescent="0.3">
      <c r="A25" s="428" t="s">
        <v>1090</v>
      </c>
      <c r="B25" s="267" t="s">
        <v>1299</v>
      </c>
      <c r="C25" s="267" t="s">
        <v>1299</v>
      </c>
      <c r="D25" s="327" t="s">
        <v>1343</v>
      </c>
      <c r="E25" s="429">
        <v>4285069257</v>
      </c>
      <c r="F25" s="328">
        <v>45752</v>
      </c>
      <c r="G25" s="267">
        <v>1</v>
      </c>
      <c r="H25" s="177">
        <v>1000</v>
      </c>
      <c r="I25" s="177">
        <f>H25*G25</f>
        <v>1000</v>
      </c>
      <c r="J25" s="218" t="str">
        <f t="shared" si="0"/>
        <v>ok</v>
      </c>
      <c r="K25" s="271" t="s">
        <v>37</v>
      </c>
      <c r="L25" s="274">
        <f t="shared" si="1"/>
        <v>77.349999999999994</v>
      </c>
      <c r="M25" t="s">
        <v>2211</v>
      </c>
    </row>
    <row r="26" spans="1:13" ht="19.2" customHeight="1" x14ac:dyDescent="0.3">
      <c r="A26" s="428" t="s">
        <v>1302</v>
      </c>
      <c r="B26" s="267" t="s">
        <v>1280</v>
      </c>
      <c r="C26" s="267" t="s">
        <v>1280</v>
      </c>
      <c r="D26" s="267" t="s">
        <v>2154</v>
      </c>
      <c r="E26" s="429" t="s">
        <v>5084</v>
      </c>
      <c r="F26" s="328">
        <v>45752</v>
      </c>
      <c r="G26" s="327">
        <v>1</v>
      </c>
      <c r="H26" s="177">
        <v>25000</v>
      </c>
      <c r="I26" s="177">
        <f>H26*G26</f>
        <v>25000</v>
      </c>
      <c r="J26" s="218" t="str">
        <f t="shared" si="0"/>
        <v>ok</v>
      </c>
      <c r="K26" s="271" t="s">
        <v>1506</v>
      </c>
      <c r="L26" s="274">
        <f t="shared" si="1"/>
        <v>0</v>
      </c>
      <c r="M26" t="s">
        <v>2211</v>
      </c>
    </row>
    <row r="27" spans="1:13" ht="19.2" customHeight="1" x14ac:dyDescent="0.3">
      <c r="A27" s="428" t="s">
        <v>1090</v>
      </c>
      <c r="B27" s="267" t="s">
        <v>1299</v>
      </c>
      <c r="C27" s="267" t="s">
        <v>1299</v>
      </c>
      <c r="D27" s="327" t="s">
        <v>1343</v>
      </c>
      <c r="E27" s="429">
        <v>4287287294</v>
      </c>
      <c r="F27" s="328">
        <v>45754</v>
      </c>
      <c r="G27" s="327">
        <v>1</v>
      </c>
      <c r="H27" s="177">
        <v>8000</v>
      </c>
      <c r="I27" s="177">
        <f>H27*G27</f>
        <v>8000</v>
      </c>
      <c r="J27" s="218" t="str">
        <f t="shared" si="0"/>
        <v>ok</v>
      </c>
      <c r="K27" s="271" t="s">
        <v>3030</v>
      </c>
      <c r="L27" s="274">
        <f t="shared" si="1"/>
        <v>510</v>
      </c>
      <c r="M27" t="s">
        <v>2211</v>
      </c>
    </row>
    <row r="28" spans="1:13" ht="19.2" customHeight="1" x14ac:dyDescent="0.3">
      <c r="A28" s="428" t="s">
        <v>1090</v>
      </c>
      <c r="B28" s="267" t="s">
        <v>1299</v>
      </c>
      <c r="C28" s="267" t="s">
        <v>1299</v>
      </c>
      <c r="D28" s="327" t="s">
        <v>5061</v>
      </c>
      <c r="E28" s="429">
        <v>4288579857</v>
      </c>
      <c r="F28" s="266">
        <v>45754</v>
      </c>
      <c r="G28" s="267">
        <v>1</v>
      </c>
      <c r="H28" s="177">
        <v>350</v>
      </c>
      <c r="I28" s="177">
        <f>H28*G28</f>
        <v>350</v>
      </c>
      <c r="J28" s="218" t="str">
        <f t="shared" si="0"/>
        <v>ok</v>
      </c>
      <c r="K28" s="271" t="s">
        <v>3031</v>
      </c>
      <c r="L28" s="274">
        <f t="shared" si="1"/>
        <v>0</v>
      </c>
      <c r="M28" t="s">
        <v>2211</v>
      </c>
    </row>
    <row r="29" spans="1:13" ht="19.2" customHeight="1" x14ac:dyDescent="0.3">
      <c r="A29" s="17" t="s">
        <v>1484</v>
      </c>
      <c r="B29" s="327" t="s">
        <v>5049</v>
      </c>
      <c r="C29" s="267" t="s">
        <v>633</v>
      </c>
      <c r="D29" s="327" t="s">
        <v>5050</v>
      </c>
      <c r="E29" s="429" t="s">
        <v>5086</v>
      </c>
      <c r="F29" s="266">
        <v>45754</v>
      </c>
      <c r="G29" s="327">
        <v>1</v>
      </c>
      <c r="H29" s="177">
        <v>719.62</v>
      </c>
      <c r="I29" s="177">
        <f>H29*G29</f>
        <v>719.62</v>
      </c>
      <c r="J29" s="218" t="str">
        <f t="shared" si="0"/>
        <v>ok</v>
      </c>
      <c r="K29" s="271" t="s">
        <v>4764</v>
      </c>
      <c r="L29" s="274">
        <f t="shared" si="1"/>
        <v>2000</v>
      </c>
      <c r="M29" t="s">
        <v>2211</v>
      </c>
    </row>
    <row r="30" spans="1:13" ht="19.2" customHeight="1" x14ac:dyDescent="0.3">
      <c r="A30" s="17" t="s">
        <v>1091</v>
      </c>
      <c r="B30" s="267" t="s">
        <v>918</v>
      </c>
      <c r="C30" s="267" t="s">
        <v>918</v>
      </c>
      <c r="D30" s="327" t="s">
        <v>5051</v>
      </c>
      <c r="E30" s="429" t="s">
        <v>5085</v>
      </c>
      <c r="F30" s="266">
        <v>45754</v>
      </c>
      <c r="G30" s="327">
        <v>1</v>
      </c>
      <c r="H30" s="177">
        <v>2154.4</v>
      </c>
      <c r="I30" s="177">
        <f>H30*G30</f>
        <v>2154.4</v>
      </c>
      <c r="J30" s="218" t="str">
        <f t="shared" si="0"/>
        <v>ok</v>
      </c>
    </row>
    <row r="31" spans="1:13" ht="19.2" customHeight="1" x14ac:dyDescent="0.3">
      <c r="A31" s="17" t="s">
        <v>1090</v>
      </c>
      <c r="B31" s="327" t="s">
        <v>5060</v>
      </c>
      <c r="C31" s="327" t="s">
        <v>633</v>
      </c>
      <c r="D31" s="267" t="s">
        <v>5060</v>
      </c>
      <c r="E31" s="429" t="s">
        <v>5087</v>
      </c>
      <c r="F31" s="266">
        <v>45754</v>
      </c>
      <c r="G31" s="327">
        <v>1</v>
      </c>
      <c r="H31" s="177">
        <v>220</v>
      </c>
      <c r="I31" s="177">
        <f>H31*G31</f>
        <v>220</v>
      </c>
      <c r="J31" s="218" t="str">
        <f t="shared" si="0"/>
        <v>ok</v>
      </c>
    </row>
    <row r="32" spans="1:13" ht="19.2" customHeight="1" x14ac:dyDescent="0.3">
      <c r="A32" s="428" t="s">
        <v>1091</v>
      </c>
      <c r="B32" s="327" t="s">
        <v>456</v>
      </c>
      <c r="C32" s="327" t="s">
        <v>456</v>
      </c>
      <c r="D32" s="267" t="s">
        <v>5062</v>
      </c>
      <c r="E32" s="429" t="s">
        <v>5089</v>
      </c>
      <c r="F32" s="266">
        <v>45754</v>
      </c>
      <c r="G32" s="327">
        <v>1</v>
      </c>
      <c r="H32" s="177">
        <v>4000</v>
      </c>
      <c r="I32" s="177">
        <f>H32*G32</f>
        <v>4000</v>
      </c>
      <c r="J32" s="218" t="str">
        <f t="shared" si="0"/>
        <v>ok</v>
      </c>
    </row>
    <row r="33" spans="1:12" ht="19.2" customHeight="1" x14ac:dyDescent="0.3">
      <c r="A33" s="428" t="s">
        <v>1090</v>
      </c>
      <c r="B33" s="267" t="s">
        <v>1299</v>
      </c>
      <c r="C33" s="267" t="s">
        <v>1299</v>
      </c>
      <c r="D33" s="327" t="s">
        <v>2492</v>
      </c>
      <c r="E33" s="429">
        <v>4291323737</v>
      </c>
      <c r="F33" s="328">
        <v>45755</v>
      </c>
      <c r="G33" s="327">
        <v>1</v>
      </c>
      <c r="H33" s="177">
        <v>5000</v>
      </c>
      <c r="I33" s="177">
        <f>H33*G33</f>
        <v>5000</v>
      </c>
      <c r="J33" s="218" t="str">
        <f t="shared" si="0"/>
        <v>ok</v>
      </c>
    </row>
    <row r="34" spans="1:12" ht="19.2" customHeight="1" x14ac:dyDescent="0.3">
      <c r="A34" s="428" t="s">
        <v>1302</v>
      </c>
      <c r="B34" s="267" t="s">
        <v>1280</v>
      </c>
      <c r="C34" s="267" t="s">
        <v>1280</v>
      </c>
      <c r="D34" s="267" t="s">
        <v>2154</v>
      </c>
      <c r="E34" s="429" t="s">
        <v>5088</v>
      </c>
      <c r="F34" s="328">
        <v>45755</v>
      </c>
      <c r="G34" s="327">
        <v>1</v>
      </c>
      <c r="H34" s="177">
        <v>20000</v>
      </c>
      <c r="I34" s="177">
        <f>H34*G34</f>
        <v>20000</v>
      </c>
      <c r="J34" s="218" t="str">
        <f t="shared" si="0"/>
        <v>ok</v>
      </c>
    </row>
    <row r="35" spans="1:12" ht="19.2" customHeight="1" x14ac:dyDescent="0.3">
      <c r="A35" s="428" t="s">
        <v>1090</v>
      </c>
      <c r="B35" s="327" t="s">
        <v>1763</v>
      </c>
      <c r="C35" s="327" t="s">
        <v>1763</v>
      </c>
      <c r="D35" s="267" t="s">
        <v>5059</v>
      </c>
      <c r="E35" s="593" t="s">
        <v>5091</v>
      </c>
      <c r="F35" s="266">
        <v>45757</v>
      </c>
      <c r="G35" s="327">
        <v>1</v>
      </c>
      <c r="H35" s="177">
        <v>35752.65</v>
      </c>
      <c r="I35" s="177">
        <f>H35*G35</f>
        <v>35752.65</v>
      </c>
      <c r="J35" s="218" t="e">
        <f t="shared" ref="J35:J66" si="2">VLOOKUP(C35,K:M,3,0)</f>
        <v>#N/A</v>
      </c>
    </row>
    <row r="36" spans="1:12" ht="19.2" customHeight="1" x14ac:dyDescent="0.3">
      <c r="A36" s="428" t="s">
        <v>1302</v>
      </c>
      <c r="B36" s="267" t="s">
        <v>5000</v>
      </c>
      <c r="C36" s="267" t="s">
        <v>5000</v>
      </c>
      <c r="D36" s="267" t="s">
        <v>5055</v>
      </c>
      <c r="E36" s="429" t="s">
        <v>5093</v>
      </c>
      <c r="F36" s="266">
        <v>45757</v>
      </c>
      <c r="G36" s="267">
        <v>1</v>
      </c>
      <c r="H36" s="89">
        <v>5118.6860000000006</v>
      </c>
      <c r="I36" s="177">
        <f>H36*G36</f>
        <v>5118.6860000000006</v>
      </c>
      <c r="J36" s="218" t="e">
        <f t="shared" si="2"/>
        <v>#N/A</v>
      </c>
    </row>
    <row r="37" spans="1:12" ht="19.2" customHeight="1" x14ac:dyDescent="0.3">
      <c r="A37" s="428" t="s">
        <v>1091</v>
      </c>
      <c r="B37" s="327" t="s">
        <v>5063</v>
      </c>
      <c r="C37" s="327" t="s">
        <v>1037</v>
      </c>
      <c r="D37" s="327" t="s">
        <v>5064</v>
      </c>
      <c r="E37" s="429" t="s">
        <v>5096</v>
      </c>
      <c r="F37" s="328">
        <v>45757</v>
      </c>
      <c r="G37" s="327">
        <v>1</v>
      </c>
      <c r="H37" s="177">
        <v>8500</v>
      </c>
      <c r="I37" s="177">
        <f>H37*G37</f>
        <v>8500</v>
      </c>
      <c r="J37" s="218" t="str">
        <f t="shared" si="2"/>
        <v>ok</v>
      </c>
    </row>
    <row r="38" spans="1:12" ht="19.2" customHeight="1" x14ac:dyDescent="0.3">
      <c r="A38" s="428" t="s">
        <v>1302</v>
      </c>
      <c r="B38" s="267" t="s">
        <v>5000</v>
      </c>
      <c r="C38" s="267" t="s">
        <v>5000</v>
      </c>
      <c r="D38" s="267" t="s">
        <v>5056</v>
      </c>
      <c r="E38" s="429" t="s">
        <v>5094</v>
      </c>
      <c r="F38" s="266">
        <v>45757</v>
      </c>
      <c r="G38" s="267">
        <v>1</v>
      </c>
      <c r="H38" s="89">
        <v>5118.6860000000006</v>
      </c>
      <c r="I38" s="177">
        <f>H38*G38</f>
        <v>5118.6860000000006</v>
      </c>
      <c r="J38" s="218" t="e">
        <f t="shared" si="2"/>
        <v>#N/A</v>
      </c>
    </row>
    <row r="39" spans="1:12" x14ac:dyDescent="0.3">
      <c r="A39" s="428" t="s">
        <v>1302</v>
      </c>
      <c r="B39" s="267" t="s">
        <v>5000</v>
      </c>
      <c r="C39" s="267" t="s">
        <v>5000</v>
      </c>
      <c r="D39" s="267" t="s">
        <v>5058</v>
      </c>
      <c r="E39" s="429" t="s">
        <v>5095</v>
      </c>
      <c r="F39" s="266">
        <v>45757</v>
      </c>
      <c r="G39" s="267">
        <v>1</v>
      </c>
      <c r="H39" s="177">
        <v>2559.3430000000003</v>
      </c>
      <c r="I39" s="177">
        <f>H39*G39</f>
        <v>2559.3430000000003</v>
      </c>
      <c r="J39" s="218" t="e">
        <f t="shared" si="2"/>
        <v>#N/A</v>
      </c>
    </row>
    <row r="40" spans="1:12" x14ac:dyDescent="0.3">
      <c r="A40" s="428" t="s">
        <v>1302</v>
      </c>
      <c r="B40" s="267" t="s">
        <v>1280</v>
      </c>
      <c r="C40" s="267" t="s">
        <v>1280</v>
      </c>
      <c r="D40" s="267" t="s">
        <v>2154</v>
      </c>
      <c r="E40" s="429" t="s">
        <v>5090</v>
      </c>
      <c r="F40" s="266">
        <v>45757</v>
      </c>
      <c r="G40" s="327">
        <v>1</v>
      </c>
      <c r="H40" s="177">
        <v>15000</v>
      </c>
      <c r="I40" s="177">
        <f>H40*G40</f>
        <v>15000</v>
      </c>
      <c r="J40" s="218" t="str">
        <f t="shared" si="2"/>
        <v>ok</v>
      </c>
    </row>
    <row r="41" spans="1:12" x14ac:dyDescent="0.3">
      <c r="A41" s="428" t="s">
        <v>1302</v>
      </c>
      <c r="B41" s="267" t="s">
        <v>5000</v>
      </c>
      <c r="C41" s="267" t="s">
        <v>5000</v>
      </c>
      <c r="D41" s="267" t="s">
        <v>5057</v>
      </c>
      <c r="E41" s="3" t="s">
        <v>5092</v>
      </c>
      <c r="F41" s="266">
        <v>45757</v>
      </c>
      <c r="G41" s="267">
        <v>1</v>
      </c>
      <c r="H41" s="177">
        <v>50000</v>
      </c>
      <c r="I41" s="177">
        <f>H41*G41</f>
        <v>50000</v>
      </c>
      <c r="J41" s="218" t="e">
        <f t="shared" si="2"/>
        <v>#N/A</v>
      </c>
    </row>
    <row r="42" spans="1:12" ht="18.600000000000001" customHeight="1" x14ac:dyDescent="0.3">
      <c r="A42" s="428" t="s">
        <v>1090</v>
      </c>
      <c r="B42" s="267" t="s">
        <v>1299</v>
      </c>
      <c r="C42" s="267" t="s">
        <v>1299</v>
      </c>
      <c r="D42" s="327" t="s">
        <v>1343</v>
      </c>
      <c r="E42" s="429">
        <v>4299326299</v>
      </c>
      <c r="F42" s="328">
        <v>45758</v>
      </c>
      <c r="G42" s="327">
        <v>1</v>
      </c>
      <c r="H42" s="177">
        <v>1000</v>
      </c>
      <c r="I42" s="177">
        <f>H42*G42</f>
        <v>1000</v>
      </c>
      <c r="J42" s="218" t="str">
        <f t="shared" si="2"/>
        <v>ok</v>
      </c>
    </row>
    <row r="43" spans="1:12" s="317" customFormat="1" ht="19.2" customHeight="1" x14ac:dyDescent="0.3">
      <c r="A43" s="428" t="s">
        <v>1090</v>
      </c>
      <c r="B43" s="267" t="s">
        <v>1299</v>
      </c>
      <c r="C43" s="267" t="s">
        <v>1299</v>
      </c>
      <c r="D43" s="327" t="s">
        <v>1343</v>
      </c>
      <c r="E43" s="429">
        <v>4299327032</v>
      </c>
      <c r="F43" s="328">
        <v>45758</v>
      </c>
      <c r="G43" s="327">
        <v>1</v>
      </c>
      <c r="H43" s="177">
        <v>8000</v>
      </c>
      <c r="I43" s="177">
        <f>H43*G43</f>
        <v>8000</v>
      </c>
      <c r="J43" s="218" t="str">
        <f t="shared" si="2"/>
        <v>ok</v>
      </c>
      <c r="K43"/>
      <c r="L43"/>
    </row>
    <row r="44" spans="1:12" ht="19.2" customHeight="1" x14ac:dyDescent="0.3">
      <c r="A44" s="17" t="s">
        <v>1090</v>
      </c>
      <c r="B44" s="267" t="s">
        <v>702</v>
      </c>
      <c r="C44" s="267" t="s">
        <v>3807</v>
      </c>
      <c r="D44" s="267" t="s">
        <v>3685</v>
      </c>
      <c r="E44" s="429">
        <v>4300248161</v>
      </c>
      <c r="F44" s="328">
        <v>45758</v>
      </c>
      <c r="G44" s="327">
        <v>1</v>
      </c>
      <c r="H44" s="177">
        <v>173.45</v>
      </c>
      <c r="I44" s="177">
        <f>H44*G44</f>
        <v>173.45</v>
      </c>
      <c r="J44" s="218" t="str">
        <f t="shared" si="2"/>
        <v>ok</v>
      </c>
    </row>
    <row r="45" spans="1:12" ht="19.2" customHeight="1" x14ac:dyDescent="0.3">
      <c r="A45" s="17" t="s">
        <v>1090</v>
      </c>
      <c r="B45" s="267" t="s">
        <v>702</v>
      </c>
      <c r="C45" s="267" t="s">
        <v>654</v>
      </c>
      <c r="D45" s="267" t="s">
        <v>1687</v>
      </c>
      <c r="E45" s="429">
        <v>4300249279</v>
      </c>
      <c r="F45" s="328">
        <v>45758</v>
      </c>
      <c r="G45" s="327">
        <v>1</v>
      </c>
      <c r="H45" s="177">
        <v>255.08</v>
      </c>
      <c r="I45" s="177">
        <f>H45*G45</f>
        <v>255.08</v>
      </c>
      <c r="J45" s="218" t="str">
        <f t="shared" si="2"/>
        <v>ok</v>
      </c>
    </row>
    <row r="46" spans="1:12" ht="19.2" customHeight="1" x14ac:dyDescent="0.3">
      <c r="A46" s="17" t="s">
        <v>1090</v>
      </c>
      <c r="B46" s="267" t="s">
        <v>436</v>
      </c>
      <c r="C46" s="267" t="s">
        <v>436</v>
      </c>
      <c r="D46" s="267" t="s">
        <v>1718</v>
      </c>
      <c r="E46" s="429">
        <v>4300252798</v>
      </c>
      <c r="F46" s="328">
        <v>45758</v>
      </c>
      <c r="G46" s="327">
        <v>1</v>
      </c>
      <c r="H46" s="548">
        <v>1950.19</v>
      </c>
      <c r="I46" s="177">
        <f>H46*G46</f>
        <v>1950.19</v>
      </c>
      <c r="J46" s="218" t="str">
        <f t="shared" si="2"/>
        <v>ok</v>
      </c>
    </row>
    <row r="47" spans="1:12" ht="19.2" customHeight="1" x14ac:dyDescent="0.3">
      <c r="A47" s="17" t="s">
        <v>1090</v>
      </c>
      <c r="B47" s="267" t="s">
        <v>436</v>
      </c>
      <c r="C47" s="267" t="s">
        <v>436</v>
      </c>
      <c r="D47" s="267" t="s">
        <v>1719</v>
      </c>
      <c r="E47" s="429">
        <v>4300261546</v>
      </c>
      <c r="F47" s="328">
        <v>45758</v>
      </c>
      <c r="G47" s="327">
        <v>1</v>
      </c>
      <c r="H47" s="177">
        <v>530</v>
      </c>
      <c r="I47" s="177">
        <f>H47*G47</f>
        <v>530</v>
      </c>
      <c r="J47" s="218" t="str">
        <f t="shared" si="2"/>
        <v>ok</v>
      </c>
    </row>
    <row r="48" spans="1:12" ht="19.2" customHeight="1" x14ac:dyDescent="0.3">
      <c r="A48" s="17" t="s">
        <v>1090</v>
      </c>
      <c r="B48" s="267" t="s">
        <v>1543</v>
      </c>
      <c r="C48" s="267" t="s">
        <v>989</v>
      </c>
      <c r="D48" s="267" t="s">
        <v>1341</v>
      </c>
      <c r="E48" s="429" t="s">
        <v>5099</v>
      </c>
      <c r="F48" s="328">
        <v>45758</v>
      </c>
      <c r="G48" s="327">
        <v>1</v>
      </c>
      <c r="H48" s="177">
        <v>5000</v>
      </c>
      <c r="I48" s="177">
        <f>H48*G48</f>
        <v>5000</v>
      </c>
      <c r="J48" s="218" t="str">
        <f t="shared" si="2"/>
        <v>ok</v>
      </c>
    </row>
    <row r="49" spans="1:10" ht="19.2" customHeight="1" x14ac:dyDescent="0.3">
      <c r="A49" s="17" t="s">
        <v>1090</v>
      </c>
      <c r="B49" s="267" t="s">
        <v>658</v>
      </c>
      <c r="C49" s="267" t="s">
        <v>654</v>
      </c>
      <c r="D49" s="267" t="s">
        <v>1062</v>
      </c>
      <c r="E49" s="429" t="s">
        <v>5102</v>
      </c>
      <c r="F49" s="266">
        <v>45758</v>
      </c>
      <c r="G49" s="327">
        <v>1</v>
      </c>
      <c r="H49" s="177">
        <v>6800</v>
      </c>
      <c r="I49" s="177">
        <f>H49*G49</f>
        <v>6800</v>
      </c>
      <c r="J49" s="218" t="str">
        <f t="shared" si="2"/>
        <v>ok</v>
      </c>
    </row>
    <row r="50" spans="1:10" ht="19.2" customHeight="1" x14ac:dyDescent="0.3">
      <c r="A50" s="17" t="s">
        <v>1090</v>
      </c>
      <c r="B50" s="267" t="s">
        <v>1720</v>
      </c>
      <c r="C50" s="267" t="s">
        <v>3807</v>
      </c>
      <c r="D50" s="267" t="s">
        <v>4787</v>
      </c>
      <c r="E50" s="429" t="s">
        <v>5103</v>
      </c>
      <c r="F50" s="266">
        <v>45758</v>
      </c>
      <c r="G50" s="327">
        <v>1</v>
      </c>
      <c r="H50" s="177">
        <v>2277</v>
      </c>
      <c r="I50" s="177">
        <f>H50*G50</f>
        <v>2277</v>
      </c>
      <c r="J50" s="218" t="str">
        <f t="shared" si="2"/>
        <v>ok</v>
      </c>
    </row>
    <row r="51" spans="1:10" ht="19.2" customHeight="1" x14ac:dyDescent="0.3">
      <c r="A51" s="428" t="s">
        <v>1090</v>
      </c>
      <c r="B51" s="267" t="s">
        <v>1299</v>
      </c>
      <c r="C51" s="267" t="s">
        <v>1299</v>
      </c>
      <c r="D51" s="327" t="s">
        <v>2492</v>
      </c>
      <c r="E51" s="429">
        <v>4303384834</v>
      </c>
      <c r="F51" s="328">
        <v>45761</v>
      </c>
      <c r="G51" s="327">
        <v>1</v>
      </c>
      <c r="H51" s="177">
        <v>5000</v>
      </c>
      <c r="I51" s="177">
        <f>H51*G51</f>
        <v>5000</v>
      </c>
      <c r="J51" s="218" t="str">
        <f t="shared" si="2"/>
        <v>ok</v>
      </c>
    </row>
    <row r="52" spans="1:10" ht="19.2" customHeight="1" x14ac:dyDescent="0.3">
      <c r="A52" s="428" t="s">
        <v>1090</v>
      </c>
      <c r="B52" s="267" t="s">
        <v>1299</v>
      </c>
      <c r="C52" s="267" t="s">
        <v>1299</v>
      </c>
      <c r="D52" s="327" t="s">
        <v>1343</v>
      </c>
      <c r="E52" s="429">
        <v>4303387786</v>
      </c>
      <c r="F52" s="328">
        <v>45761</v>
      </c>
      <c r="G52" s="327">
        <v>1</v>
      </c>
      <c r="H52" s="177">
        <v>1000</v>
      </c>
      <c r="I52" s="177">
        <f>H52*G52</f>
        <v>1000</v>
      </c>
      <c r="J52" s="218" t="str">
        <f t="shared" si="2"/>
        <v>ok</v>
      </c>
    </row>
    <row r="53" spans="1:10" ht="19.2" customHeight="1" x14ac:dyDescent="0.3">
      <c r="A53" s="17" t="s">
        <v>1090</v>
      </c>
      <c r="B53" s="327" t="s">
        <v>1763</v>
      </c>
      <c r="C53" s="327" t="s">
        <v>1763</v>
      </c>
      <c r="D53" s="327" t="s">
        <v>5114</v>
      </c>
      <c r="E53" s="429" t="s">
        <v>5150</v>
      </c>
      <c r="F53" s="266">
        <v>45761</v>
      </c>
      <c r="G53" s="267">
        <v>1</v>
      </c>
      <c r="H53" s="177">
        <v>51168.01</v>
      </c>
      <c r="I53" s="177">
        <f>H53*G53</f>
        <v>51168.01</v>
      </c>
      <c r="J53" s="218" t="e">
        <f t="shared" si="2"/>
        <v>#N/A</v>
      </c>
    </row>
    <row r="54" spans="1:10" ht="19.2" customHeight="1" x14ac:dyDescent="0.3">
      <c r="A54" s="17" t="s">
        <v>1090</v>
      </c>
      <c r="B54" s="327" t="s">
        <v>1763</v>
      </c>
      <c r="C54" s="327" t="s">
        <v>1763</v>
      </c>
      <c r="D54" s="267" t="s">
        <v>5116</v>
      </c>
      <c r="E54" s="429" t="s">
        <v>5153</v>
      </c>
      <c r="F54" s="266">
        <v>45761</v>
      </c>
      <c r="G54" s="267">
        <v>1</v>
      </c>
      <c r="H54" s="177">
        <v>250802.09</v>
      </c>
      <c r="I54" s="177">
        <f>H54*G54</f>
        <v>250802.09</v>
      </c>
      <c r="J54" s="218" t="e">
        <f t="shared" si="2"/>
        <v>#N/A</v>
      </c>
    </row>
    <row r="55" spans="1:10" ht="19.2" customHeight="1" x14ac:dyDescent="0.3">
      <c r="A55" s="17" t="s">
        <v>1091</v>
      </c>
      <c r="B55" s="267" t="s">
        <v>918</v>
      </c>
      <c r="C55" s="267" t="s">
        <v>918</v>
      </c>
      <c r="D55" s="327" t="s">
        <v>5068</v>
      </c>
      <c r="E55" s="429" t="s">
        <v>5104</v>
      </c>
      <c r="F55" s="328">
        <v>45761</v>
      </c>
      <c r="G55" s="327">
        <v>1</v>
      </c>
      <c r="H55" s="177">
        <v>400</v>
      </c>
      <c r="I55" s="177">
        <f>H55*G55</f>
        <v>400</v>
      </c>
      <c r="J55" s="218" t="str">
        <f t="shared" si="2"/>
        <v>ok</v>
      </c>
    </row>
    <row r="56" spans="1:10" ht="19.2" customHeight="1" x14ac:dyDescent="0.3">
      <c r="A56" s="17" t="s">
        <v>1091</v>
      </c>
      <c r="B56" s="267" t="s">
        <v>918</v>
      </c>
      <c r="C56" s="267" t="s">
        <v>918</v>
      </c>
      <c r="D56" s="267" t="s">
        <v>5066</v>
      </c>
      <c r="E56" s="429" t="s">
        <v>5101</v>
      </c>
      <c r="F56" s="328">
        <v>45761</v>
      </c>
      <c r="G56" s="327">
        <v>1</v>
      </c>
      <c r="H56" s="177">
        <v>1550</v>
      </c>
      <c r="I56" s="177">
        <f>H56*G56</f>
        <v>1550</v>
      </c>
      <c r="J56" s="218" t="str">
        <f t="shared" si="2"/>
        <v>ok</v>
      </c>
    </row>
    <row r="57" spans="1:10" ht="19.2" customHeight="1" x14ac:dyDescent="0.3">
      <c r="A57" s="17" t="s">
        <v>1091</v>
      </c>
      <c r="B57" s="267" t="s">
        <v>918</v>
      </c>
      <c r="C57" s="267" t="s">
        <v>918</v>
      </c>
      <c r="D57" s="267" t="s">
        <v>5067</v>
      </c>
      <c r="E57" s="429" t="s">
        <v>5105</v>
      </c>
      <c r="F57" s="328">
        <v>45761</v>
      </c>
      <c r="G57" s="327">
        <v>1</v>
      </c>
      <c r="H57" s="83">
        <v>192</v>
      </c>
      <c r="I57" s="177">
        <f>H57*G57</f>
        <v>192</v>
      </c>
      <c r="J57" s="218" t="str">
        <f t="shared" si="2"/>
        <v>ok</v>
      </c>
    </row>
    <row r="58" spans="1:10" ht="18.600000000000001" customHeight="1" x14ac:dyDescent="0.3">
      <c r="A58" s="428" t="s">
        <v>1091</v>
      </c>
      <c r="B58" s="327" t="s">
        <v>5063</v>
      </c>
      <c r="C58" s="327" t="s">
        <v>1037</v>
      </c>
      <c r="D58" s="327" t="s">
        <v>5115</v>
      </c>
      <c r="E58" s="429" t="s">
        <v>5152</v>
      </c>
      <c r="F58" s="266">
        <v>45761</v>
      </c>
      <c r="G58" s="327">
        <v>1</v>
      </c>
      <c r="H58" s="177">
        <v>8500</v>
      </c>
      <c r="I58" s="177">
        <f>H58*G58</f>
        <v>8500</v>
      </c>
      <c r="J58" s="218" t="str">
        <f t="shared" si="2"/>
        <v>ok</v>
      </c>
    </row>
    <row r="59" spans="1:10" ht="18.600000000000001" customHeight="1" x14ac:dyDescent="0.3">
      <c r="A59" s="428" t="s">
        <v>1302</v>
      </c>
      <c r="B59" s="267" t="s">
        <v>1280</v>
      </c>
      <c r="C59" s="267" t="s">
        <v>1280</v>
      </c>
      <c r="D59" s="267" t="s">
        <v>2154</v>
      </c>
      <c r="E59" s="429" t="s">
        <v>5151</v>
      </c>
      <c r="F59" s="266">
        <v>45761</v>
      </c>
      <c r="G59" s="327">
        <v>1</v>
      </c>
      <c r="H59" s="83">
        <v>15000</v>
      </c>
      <c r="I59" s="177">
        <f>H59*G59</f>
        <v>15000</v>
      </c>
      <c r="J59" s="218" t="str">
        <f t="shared" si="2"/>
        <v>ok</v>
      </c>
    </row>
    <row r="60" spans="1:10" ht="18.600000000000001" customHeight="1" x14ac:dyDescent="0.3">
      <c r="A60" s="428" t="s">
        <v>1090</v>
      </c>
      <c r="B60" s="267" t="s">
        <v>4870</v>
      </c>
      <c r="C60" s="267" t="s">
        <v>436</v>
      </c>
      <c r="D60" s="267" t="s">
        <v>5107</v>
      </c>
      <c r="E60" s="429" t="s">
        <v>5106</v>
      </c>
      <c r="F60" s="328">
        <v>45761</v>
      </c>
      <c r="G60" s="267">
        <v>1</v>
      </c>
      <c r="H60" s="177">
        <v>26519.09</v>
      </c>
      <c r="I60" s="177">
        <f>H60*G60</f>
        <v>26519.09</v>
      </c>
      <c r="J60" s="218" t="str">
        <f t="shared" si="2"/>
        <v>ok</v>
      </c>
    </row>
    <row r="61" spans="1:10" ht="18.600000000000001" customHeight="1" x14ac:dyDescent="0.3">
      <c r="A61" s="428" t="s">
        <v>1090</v>
      </c>
      <c r="B61" s="327" t="s">
        <v>396</v>
      </c>
      <c r="C61" s="327" t="s">
        <v>37</v>
      </c>
      <c r="D61" s="267" t="s">
        <v>5065</v>
      </c>
      <c r="E61" s="429" t="s">
        <v>5100</v>
      </c>
      <c r="F61" s="328">
        <v>45761</v>
      </c>
      <c r="G61" s="327">
        <v>1</v>
      </c>
      <c r="H61" s="177">
        <v>63.05</v>
      </c>
      <c r="I61" s="177">
        <f>H61*G61</f>
        <v>63.05</v>
      </c>
      <c r="J61" s="218" t="str">
        <f t="shared" si="2"/>
        <v>ok</v>
      </c>
    </row>
    <row r="62" spans="1:10" ht="18.600000000000001" customHeight="1" x14ac:dyDescent="0.3">
      <c r="A62" s="428" t="s">
        <v>1090</v>
      </c>
      <c r="B62" s="327" t="s">
        <v>1299</v>
      </c>
      <c r="C62" s="327" t="s">
        <v>1541</v>
      </c>
      <c r="D62" s="327" t="s">
        <v>4962</v>
      </c>
      <c r="E62" s="429">
        <v>4274904530</v>
      </c>
      <c r="F62" s="266">
        <v>45762</v>
      </c>
      <c r="G62" s="267">
        <v>1</v>
      </c>
      <c r="H62" s="177">
        <v>350</v>
      </c>
      <c r="I62" s="177">
        <f>H62*G62</f>
        <v>350</v>
      </c>
      <c r="J62" s="218" t="str">
        <f t="shared" si="2"/>
        <v>ok</v>
      </c>
    </row>
    <row r="63" spans="1:10" x14ac:dyDescent="0.3">
      <c r="A63" s="428" t="s">
        <v>1090</v>
      </c>
      <c r="B63" s="267" t="s">
        <v>1008</v>
      </c>
      <c r="C63" s="267" t="s">
        <v>1008</v>
      </c>
      <c r="D63" s="267" t="s">
        <v>5113</v>
      </c>
      <c r="E63" s="429" t="s">
        <v>5155</v>
      </c>
      <c r="F63" s="266">
        <v>45763</v>
      </c>
      <c r="G63" s="327">
        <v>1</v>
      </c>
      <c r="H63" s="177">
        <v>100000</v>
      </c>
      <c r="I63" s="177">
        <f>H63*G63</f>
        <v>100000</v>
      </c>
      <c r="J63" s="218" t="str">
        <f t="shared" si="2"/>
        <v>ok</v>
      </c>
    </row>
    <row r="64" spans="1:10" x14ac:dyDescent="0.3">
      <c r="A64" s="17" t="s">
        <v>1091</v>
      </c>
      <c r="B64" s="267" t="s">
        <v>918</v>
      </c>
      <c r="C64" s="267" t="s">
        <v>918</v>
      </c>
      <c r="D64" s="327" t="s">
        <v>5139</v>
      </c>
      <c r="E64" s="429" t="s">
        <v>5154</v>
      </c>
      <c r="F64" s="266">
        <v>45763</v>
      </c>
      <c r="G64" s="327">
        <v>1</v>
      </c>
      <c r="H64" s="177">
        <v>172.8</v>
      </c>
      <c r="I64" s="177">
        <f>H64*G64</f>
        <v>172.8</v>
      </c>
      <c r="J64" s="218" t="str">
        <f t="shared" si="2"/>
        <v>ok</v>
      </c>
    </row>
    <row r="65" spans="1:12" ht="18.600000000000001" customHeight="1" x14ac:dyDescent="0.3">
      <c r="A65" s="17" t="s">
        <v>1091</v>
      </c>
      <c r="B65" s="267" t="s">
        <v>918</v>
      </c>
      <c r="C65" s="267" t="s">
        <v>918</v>
      </c>
      <c r="D65" s="267" t="s">
        <v>5141</v>
      </c>
      <c r="E65" s="429" t="s">
        <v>5156</v>
      </c>
      <c r="F65" s="266">
        <v>45764</v>
      </c>
      <c r="G65" s="327">
        <v>1</v>
      </c>
      <c r="H65" s="177">
        <v>50</v>
      </c>
      <c r="I65" s="177">
        <f>H65*G65</f>
        <v>50</v>
      </c>
      <c r="J65" s="218" t="str">
        <f t="shared" si="2"/>
        <v>ok</v>
      </c>
    </row>
    <row r="66" spans="1:12" ht="18.600000000000001" customHeight="1" x14ac:dyDescent="0.3">
      <c r="A66" s="17" t="s">
        <v>1091</v>
      </c>
      <c r="B66" s="267" t="s">
        <v>918</v>
      </c>
      <c r="C66" s="267" t="s">
        <v>918</v>
      </c>
      <c r="D66" s="267" t="s">
        <v>5140</v>
      </c>
      <c r="E66" s="429" t="s">
        <v>5158</v>
      </c>
      <c r="F66" s="266">
        <v>45764</v>
      </c>
      <c r="G66" s="267">
        <v>1</v>
      </c>
      <c r="H66" s="177">
        <v>2040</v>
      </c>
      <c r="I66" s="177">
        <f>H66*G66</f>
        <v>2040</v>
      </c>
      <c r="J66" s="218" t="str">
        <f t="shared" si="2"/>
        <v>ok</v>
      </c>
      <c r="K66" s="317"/>
      <c r="L66" s="317"/>
    </row>
    <row r="67" spans="1:12" ht="18.600000000000001" customHeight="1" x14ac:dyDescent="0.3">
      <c r="A67" s="17" t="s">
        <v>1091</v>
      </c>
      <c r="B67" s="267" t="s">
        <v>456</v>
      </c>
      <c r="C67" s="267" t="s">
        <v>456</v>
      </c>
      <c r="D67" s="267" t="s">
        <v>2505</v>
      </c>
      <c r="E67" s="429" t="s">
        <v>5157</v>
      </c>
      <c r="F67" s="266">
        <v>45764</v>
      </c>
      <c r="G67" s="267">
        <v>1</v>
      </c>
      <c r="H67" s="177">
        <v>1300</v>
      </c>
      <c r="I67" s="177">
        <f>H67*G67</f>
        <v>1300</v>
      </c>
      <c r="J67" s="218" t="str">
        <f t="shared" ref="J67:J98" si="3">VLOOKUP(C67,K:M,3,0)</f>
        <v>ok</v>
      </c>
      <c r="K67" s="317"/>
      <c r="L67" s="317"/>
    </row>
    <row r="68" spans="1:12" ht="18.600000000000001" customHeight="1" x14ac:dyDescent="0.3">
      <c r="A68" s="428" t="s">
        <v>1090</v>
      </c>
      <c r="B68" s="267" t="s">
        <v>1299</v>
      </c>
      <c r="C68" s="267" t="s">
        <v>1299</v>
      </c>
      <c r="D68" s="327" t="s">
        <v>1343</v>
      </c>
      <c r="E68" s="429">
        <v>4313104011</v>
      </c>
      <c r="F68" s="266">
        <v>45765</v>
      </c>
      <c r="G68" s="327">
        <v>1</v>
      </c>
      <c r="H68" s="177">
        <v>8000</v>
      </c>
      <c r="I68" s="177">
        <f>H68*G68</f>
        <v>8000</v>
      </c>
      <c r="J68" s="218" t="str">
        <f t="shared" si="3"/>
        <v>ok</v>
      </c>
      <c r="K68" s="317"/>
      <c r="L68" s="317"/>
    </row>
    <row r="69" spans="1:12" ht="18.600000000000001" customHeight="1" x14ac:dyDescent="0.3">
      <c r="A69" s="428" t="s">
        <v>1090</v>
      </c>
      <c r="B69" s="267" t="s">
        <v>1299</v>
      </c>
      <c r="C69" s="267" t="s">
        <v>1299</v>
      </c>
      <c r="D69" s="327" t="s">
        <v>1343</v>
      </c>
      <c r="E69" s="429">
        <v>4313104011</v>
      </c>
      <c r="F69" s="266">
        <v>45765</v>
      </c>
      <c r="G69" s="267">
        <v>1</v>
      </c>
      <c r="H69" s="177">
        <v>8000</v>
      </c>
      <c r="I69" s="177">
        <f>H69*G69</f>
        <v>8000</v>
      </c>
      <c r="J69" s="218" t="str">
        <f t="shared" si="3"/>
        <v>ok</v>
      </c>
      <c r="K69" s="317"/>
      <c r="L69" s="317"/>
    </row>
    <row r="70" spans="1:12" ht="18.600000000000001" customHeight="1" x14ac:dyDescent="0.3">
      <c r="A70" s="428" t="s">
        <v>1302</v>
      </c>
      <c r="B70" s="267" t="s">
        <v>1280</v>
      </c>
      <c r="C70" s="267" t="s">
        <v>1280</v>
      </c>
      <c r="D70" s="267" t="s">
        <v>2154</v>
      </c>
      <c r="E70" s="429" t="s">
        <v>5161</v>
      </c>
      <c r="F70" s="266">
        <v>45765</v>
      </c>
      <c r="G70" s="327">
        <v>1</v>
      </c>
      <c r="H70" s="177">
        <v>10000</v>
      </c>
      <c r="I70" s="177">
        <f>H70*G70</f>
        <v>10000</v>
      </c>
      <c r="J70" s="218" t="str">
        <f t="shared" si="3"/>
        <v>ok</v>
      </c>
      <c r="K70" s="317"/>
      <c r="L70" s="317"/>
    </row>
    <row r="71" spans="1:12" s="317" customFormat="1" ht="18.600000000000001" customHeight="1" x14ac:dyDescent="0.3">
      <c r="A71" s="17" t="s">
        <v>1091</v>
      </c>
      <c r="B71" s="267" t="s">
        <v>456</v>
      </c>
      <c r="C71" s="267" t="s">
        <v>456</v>
      </c>
      <c r="D71" s="267" t="s">
        <v>3189</v>
      </c>
      <c r="E71" s="429" t="s">
        <v>5160</v>
      </c>
      <c r="F71" s="266">
        <v>45765</v>
      </c>
      <c r="G71" s="327">
        <v>1</v>
      </c>
      <c r="H71" s="177">
        <v>1250</v>
      </c>
      <c r="I71" s="177">
        <f>H71*G71</f>
        <v>1250</v>
      </c>
      <c r="J71" s="218" t="str">
        <f t="shared" si="3"/>
        <v>ok</v>
      </c>
    </row>
    <row r="72" spans="1:12" s="317" customFormat="1" ht="18.600000000000001" customHeight="1" x14ac:dyDescent="0.3">
      <c r="A72" s="428" t="s">
        <v>1090</v>
      </c>
      <c r="B72" s="267" t="s">
        <v>1299</v>
      </c>
      <c r="C72" s="267" t="s">
        <v>1299</v>
      </c>
      <c r="D72" s="327" t="s">
        <v>2492</v>
      </c>
      <c r="E72" s="429">
        <v>4313819018</v>
      </c>
      <c r="F72" s="266">
        <v>45766</v>
      </c>
      <c r="G72" s="327">
        <v>1</v>
      </c>
      <c r="H72" s="177">
        <v>5000</v>
      </c>
      <c r="I72" s="177">
        <f>H72*G72</f>
        <v>5000</v>
      </c>
      <c r="J72" s="218" t="str">
        <f t="shared" si="3"/>
        <v>ok</v>
      </c>
    </row>
    <row r="73" spans="1:12" s="317" customFormat="1" ht="18.600000000000001" customHeight="1" x14ac:dyDescent="0.3">
      <c r="A73" s="17" t="s">
        <v>1090</v>
      </c>
      <c r="B73" s="267" t="s">
        <v>1682</v>
      </c>
      <c r="C73" s="267" t="s">
        <v>654</v>
      </c>
      <c r="D73" s="267" t="s">
        <v>4860</v>
      </c>
      <c r="E73" s="429">
        <v>4317238874</v>
      </c>
      <c r="F73" s="266">
        <v>45769</v>
      </c>
      <c r="G73" s="267">
        <v>1</v>
      </c>
      <c r="H73" s="177">
        <v>372.47</v>
      </c>
      <c r="I73" s="177">
        <f>H73*G73</f>
        <v>372.47</v>
      </c>
      <c r="J73" s="218" t="str">
        <f t="shared" si="3"/>
        <v>ok</v>
      </c>
    </row>
    <row r="74" spans="1:12" s="317" customFormat="1" ht="18.600000000000001" customHeight="1" x14ac:dyDescent="0.3">
      <c r="A74" s="17" t="s">
        <v>1090</v>
      </c>
      <c r="B74" s="267" t="s">
        <v>1682</v>
      </c>
      <c r="C74" s="267" t="s">
        <v>3807</v>
      </c>
      <c r="D74" s="267" t="s">
        <v>3684</v>
      </c>
      <c r="E74" s="429">
        <v>4317243077</v>
      </c>
      <c r="F74" s="266">
        <v>45769</v>
      </c>
      <c r="G74" s="267">
        <v>1</v>
      </c>
      <c r="H74" s="177">
        <v>2260</v>
      </c>
      <c r="I74" s="177">
        <f>H74*G74</f>
        <v>2260</v>
      </c>
      <c r="J74" s="218" t="str">
        <f t="shared" si="3"/>
        <v>ok</v>
      </c>
    </row>
    <row r="75" spans="1:12" s="317" customFormat="1" ht="18.600000000000001" customHeight="1" x14ac:dyDescent="0.3">
      <c r="A75" s="428" t="s">
        <v>1090</v>
      </c>
      <c r="B75" s="327" t="s">
        <v>1299</v>
      </c>
      <c r="C75" s="327" t="s">
        <v>1541</v>
      </c>
      <c r="D75" s="327" t="s">
        <v>4962</v>
      </c>
      <c r="E75" s="429">
        <v>4317389075</v>
      </c>
      <c r="F75" s="266">
        <v>45769</v>
      </c>
      <c r="G75" s="267">
        <v>1</v>
      </c>
      <c r="H75" s="177">
        <v>350</v>
      </c>
      <c r="I75" s="177">
        <f>H75*G75</f>
        <v>350</v>
      </c>
      <c r="J75" s="218" t="str">
        <f t="shared" si="3"/>
        <v>ok</v>
      </c>
    </row>
    <row r="76" spans="1:12" s="317" customFormat="1" x14ac:dyDescent="0.3">
      <c r="A76" s="17" t="s">
        <v>1091</v>
      </c>
      <c r="B76" s="267" t="s">
        <v>918</v>
      </c>
      <c r="C76" s="267" t="s">
        <v>918</v>
      </c>
      <c r="D76" s="267" t="s">
        <v>5142</v>
      </c>
      <c r="E76" s="429" t="s">
        <v>5163</v>
      </c>
      <c r="F76" s="266">
        <v>45769</v>
      </c>
      <c r="G76" s="267">
        <v>1</v>
      </c>
      <c r="H76" s="83">
        <v>92</v>
      </c>
      <c r="I76" s="177">
        <f>H76*G76</f>
        <v>92</v>
      </c>
      <c r="J76" s="218" t="str">
        <f t="shared" si="3"/>
        <v>ok</v>
      </c>
    </row>
    <row r="77" spans="1:12" s="317" customFormat="1" ht="18.600000000000001" customHeight="1" x14ac:dyDescent="0.3">
      <c r="A77" s="17" t="s">
        <v>1091</v>
      </c>
      <c r="B77" s="267" t="s">
        <v>918</v>
      </c>
      <c r="C77" s="267" t="s">
        <v>918</v>
      </c>
      <c r="D77" s="327" t="s">
        <v>5143</v>
      </c>
      <c r="E77" s="429" t="s">
        <v>5164</v>
      </c>
      <c r="F77" s="266">
        <v>45769</v>
      </c>
      <c r="G77" s="267">
        <v>1</v>
      </c>
      <c r="H77" s="177">
        <v>1280</v>
      </c>
      <c r="I77" s="177">
        <f>H77*G77</f>
        <v>1280</v>
      </c>
      <c r="J77" s="218" t="str">
        <f t="shared" si="3"/>
        <v>ok</v>
      </c>
    </row>
    <row r="78" spans="1:12" s="317" customFormat="1" ht="18.600000000000001" customHeight="1" x14ac:dyDescent="0.3">
      <c r="A78" s="17" t="s">
        <v>1091</v>
      </c>
      <c r="B78" s="267" t="s">
        <v>918</v>
      </c>
      <c r="C78" s="267" t="s">
        <v>918</v>
      </c>
      <c r="D78" s="327" t="s">
        <v>5144</v>
      </c>
      <c r="E78" s="429" t="s">
        <v>5165</v>
      </c>
      <c r="F78" s="266">
        <v>45769</v>
      </c>
      <c r="G78" s="267">
        <v>1</v>
      </c>
      <c r="H78" s="177">
        <v>2290</v>
      </c>
      <c r="I78" s="177">
        <f>H78*G78</f>
        <v>2290</v>
      </c>
      <c r="J78" s="218" t="str">
        <f t="shared" si="3"/>
        <v>ok</v>
      </c>
    </row>
    <row r="79" spans="1:12" s="317" customFormat="1" ht="18.600000000000001" customHeight="1" x14ac:dyDescent="0.3">
      <c r="A79" s="428" t="s">
        <v>1090</v>
      </c>
      <c r="B79" s="327" t="s">
        <v>4872</v>
      </c>
      <c r="C79" s="327" t="s">
        <v>633</v>
      </c>
      <c r="D79" s="267" t="s">
        <v>5145</v>
      </c>
      <c r="E79" s="429" t="s">
        <v>5176</v>
      </c>
      <c r="F79" s="266">
        <v>45769</v>
      </c>
      <c r="G79" s="267">
        <v>1</v>
      </c>
      <c r="H79" s="177">
        <v>1000</v>
      </c>
      <c r="I79" s="177">
        <f>H79*G79</f>
        <v>1000</v>
      </c>
      <c r="J79" s="218" t="str">
        <f t="shared" si="3"/>
        <v>ok</v>
      </c>
    </row>
    <row r="80" spans="1:12" s="317" customFormat="1" ht="18.600000000000001" customHeight="1" x14ac:dyDescent="0.3">
      <c r="A80" s="17" t="s">
        <v>1091</v>
      </c>
      <c r="B80" s="267" t="s">
        <v>918</v>
      </c>
      <c r="C80" s="267" t="s">
        <v>918</v>
      </c>
      <c r="D80" s="327" t="s">
        <v>4991</v>
      </c>
      <c r="E80" s="429" t="s">
        <v>5162</v>
      </c>
      <c r="F80" s="266">
        <v>45769</v>
      </c>
      <c r="G80" s="267">
        <v>1</v>
      </c>
      <c r="H80" s="177">
        <v>172.8</v>
      </c>
      <c r="I80" s="177">
        <f>H80*G80</f>
        <v>172.8</v>
      </c>
      <c r="J80" s="218" t="str">
        <f t="shared" si="3"/>
        <v>ok</v>
      </c>
    </row>
    <row r="81" spans="1:10" s="317" customFormat="1" ht="18.600000000000001" customHeight="1" x14ac:dyDescent="0.3">
      <c r="A81" s="428" t="s">
        <v>1090</v>
      </c>
      <c r="B81" s="267" t="s">
        <v>1299</v>
      </c>
      <c r="C81" s="267" t="s">
        <v>1299</v>
      </c>
      <c r="D81" s="267" t="s">
        <v>1343</v>
      </c>
      <c r="E81" s="429">
        <v>4320845017</v>
      </c>
      <c r="F81" s="266">
        <v>45770</v>
      </c>
      <c r="G81" s="267">
        <v>1</v>
      </c>
      <c r="H81" s="177">
        <v>1000</v>
      </c>
      <c r="I81" s="177">
        <f>H81*G81</f>
        <v>1000</v>
      </c>
      <c r="J81" s="218" t="str">
        <f t="shared" si="3"/>
        <v>ok</v>
      </c>
    </row>
    <row r="82" spans="1:10" s="317" customFormat="1" ht="18.600000000000001" customHeight="1" x14ac:dyDescent="0.3">
      <c r="A82" s="17" t="s">
        <v>1091</v>
      </c>
      <c r="B82" s="267" t="s">
        <v>918</v>
      </c>
      <c r="C82" s="267" t="s">
        <v>918</v>
      </c>
      <c r="D82" s="267" t="s">
        <v>5166</v>
      </c>
      <c r="E82" s="429" t="s">
        <v>5174</v>
      </c>
      <c r="F82" s="266">
        <v>45770</v>
      </c>
      <c r="G82" s="267">
        <v>1</v>
      </c>
      <c r="H82" s="177">
        <v>150</v>
      </c>
      <c r="I82" s="177">
        <f>H82*G82</f>
        <v>150</v>
      </c>
      <c r="J82" s="218" t="str">
        <f t="shared" si="3"/>
        <v>ok</v>
      </c>
    </row>
    <row r="83" spans="1:10" s="317" customFormat="1" ht="18.600000000000001" customHeight="1" x14ac:dyDescent="0.3">
      <c r="A83" s="17" t="s">
        <v>1091</v>
      </c>
      <c r="B83" s="267" t="s">
        <v>918</v>
      </c>
      <c r="C83" s="267" t="s">
        <v>918</v>
      </c>
      <c r="D83" s="267" t="s">
        <v>5167</v>
      </c>
      <c r="E83" s="429" t="s">
        <v>5172</v>
      </c>
      <c r="F83" s="266">
        <v>45770</v>
      </c>
      <c r="G83" s="267">
        <v>1</v>
      </c>
      <c r="H83" s="177">
        <v>172.8</v>
      </c>
      <c r="I83" s="177">
        <f>H83*G83</f>
        <v>172.8</v>
      </c>
      <c r="J83" s="218" t="str">
        <f t="shared" si="3"/>
        <v>ok</v>
      </c>
    </row>
    <row r="84" spans="1:10" s="317" customFormat="1" ht="18.600000000000001" customHeight="1" x14ac:dyDescent="0.3">
      <c r="A84" s="428" t="s">
        <v>1090</v>
      </c>
      <c r="B84" s="267" t="s">
        <v>456</v>
      </c>
      <c r="C84" s="267" t="s">
        <v>456</v>
      </c>
      <c r="D84" s="267" t="s">
        <v>5146</v>
      </c>
      <c r="E84" s="429" t="s">
        <v>5148</v>
      </c>
      <c r="F84" s="266">
        <v>45770</v>
      </c>
      <c r="G84" s="267">
        <v>1</v>
      </c>
      <c r="H84" s="177">
        <v>10000</v>
      </c>
      <c r="I84" s="177">
        <f>H84*G84</f>
        <v>10000</v>
      </c>
      <c r="J84" s="218" t="str">
        <f t="shared" si="3"/>
        <v>ok</v>
      </c>
    </row>
    <row r="85" spans="1:10" s="317" customFormat="1" ht="18.600000000000001" customHeight="1" x14ac:dyDescent="0.3">
      <c r="A85" s="428" t="s">
        <v>1090</v>
      </c>
      <c r="B85" s="267" t="s">
        <v>1037</v>
      </c>
      <c r="C85" s="267" t="s">
        <v>1037</v>
      </c>
      <c r="D85" s="267" t="s">
        <v>5159</v>
      </c>
      <c r="E85" s="429" t="s">
        <v>5149</v>
      </c>
      <c r="F85" s="266">
        <v>45770</v>
      </c>
      <c r="G85" s="267">
        <v>1</v>
      </c>
      <c r="H85" s="177">
        <v>230</v>
      </c>
      <c r="I85" s="177">
        <f>H85*G85</f>
        <v>230</v>
      </c>
      <c r="J85" s="218" t="str">
        <f t="shared" si="3"/>
        <v>ok</v>
      </c>
    </row>
    <row r="86" spans="1:10" s="317" customFormat="1" ht="18.600000000000001" customHeight="1" x14ac:dyDescent="0.3">
      <c r="A86" s="428" t="s">
        <v>1090</v>
      </c>
      <c r="B86" s="267" t="s">
        <v>1037</v>
      </c>
      <c r="C86" s="267" t="s">
        <v>1037</v>
      </c>
      <c r="D86" s="267" t="s">
        <v>5147</v>
      </c>
      <c r="E86" s="429" t="s">
        <v>5175</v>
      </c>
      <c r="F86" s="266">
        <v>45770</v>
      </c>
      <c r="G86" s="267">
        <v>1</v>
      </c>
      <c r="H86" s="177">
        <v>130</v>
      </c>
      <c r="I86" s="177">
        <f>H86*G86</f>
        <v>130</v>
      </c>
      <c r="J86" s="218" t="str">
        <f t="shared" si="3"/>
        <v>ok</v>
      </c>
    </row>
    <row r="87" spans="1:10" s="317" customFormat="1" ht="18.600000000000001" customHeight="1" x14ac:dyDescent="0.3">
      <c r="A87" s="17" t="s">
        <v>1091</v>
      </c>
      <c r="B87" s="267" t="s">
        <v>1037</v>
      </c>
      <c r="C87" s="267" t="s">
        <v>1037</v>
      </c>
      <c r="D87" s="267" t="s">
        <v>1841</v>
      </c>
      <c r="E87" s="429" t="s">
        <v>5173</v>
      </c>
      <c r="F87" s="266">
        <v>45770</v>
      </c>
      <c r="G87" s="267">
        <v>1</v>
      </c>
      <c r="H87" s="177">
        <v>2277</v>
      </c>
      <c r="I87" s="177">
        <f>H87*G87</f>
        <v>2277</v>
      </c>
      <c r="J87" s="218" t="str">
        <f t="shared" si="3"/>
        <v>ok</v>
      </c>
    </row>
    <row r="88" spans="1:10" s="317" customFormat="1" ht="18.600000000000001" customHeight="1" x14ac:dyDescent="0.3">
      <c r="A88" s="17" t="s">
        <v>1091</v>
      </c>
      <c r="B88" s="267" t="s">
        <v>918</v>
      </c>
      <c r="C88" s="267" t="s">
        <v>918</v>
      </c>
      <c r="D88" s="267" t="s">
        <v>5168</v>
      </c>
      <c r="E88" s="429" t="s">
        <v>5171</v>
      </c>
      <c r="F88" s="266">
        <v>45771</v>
      </c>
      <c r="G88" s="267">
        <v>1</v>
      </c>
      <c r="H88" s="177">
        <v>2360</v>
      </c>
      <c r="I88" s="177">
        <f>H88*G88</f>
        <v>2360</v>
      </c>
      <c r="J88" s="218" t="str">
        <f t="shared" si="3"/>
        <v>ok</v>
      </c>
    </row>
    <row r="89" spans="1:10" s="317" customFormat="1" ht="18.600000000000001" customHeight="1" x14ac:dyDescent="0.3">
      <c r="A89" s="428" t="s">
        <v>1302</v>
      </c>
      <c r="B89" s="267" t="s">
        <v>1280</v>
      </c>
      <c r="C89" s="267" t="s">
        <v>1280</v>
      </c>
      <c r="D89" s="267" t="s">
        <v>2154</v>
      </c>
      <c r="E89" s="429" t="s">
        <v>5208</v>
      </c>
      <c r="F89" s="266">
        <v>45771</v>
      </c>
      <c r="G89" s="267">
        <v>1</v>
      </c>
      <c r="H89" s="177">
        <v>20000</v>
      </c>
      <c r="I89" s="177">
        <f>H89*G89</f>
        <v>20000</v>
      </c>
      <c r="J89" s="218" t="str">
        <f t="shared" si="3"/>
        <v>ok</v>
      </c>
    </row>
    <row r="90" spans="1:10" s="317" customFormat="1" ht="18.600000000000001" customHeight="1" x14ac:dyDescent="0.3">
      <c r="A90" s="428" t="s">
        <v>1090</v>
      </c>
      <c r="B90" s="267" t="s">
        <v>1299</v>
      </c>
      <c r="C90" s="267" t="s">
        <v>1299</v>
      </c>
      <c r="D90" s="267" t="s">
        <v>1343</v>
      </c>
      <c r="E90" s="429">
        <v>4324190727</v>
      </c>
      <c r="F90" s="266">
        <v>45772</v>
      </c>
      <c r="G90" s="267">
        <v>1</v>
      </c>
      <c r="H90" s="177">
        <v>8000</v>
      </c>
      <c r="I90" s="177">
        <f>H90*G90</f>
        <v>8000</v>
      </c>
      <c r="J90" s="218" t="str">
        <f t="shared" si="3"/>
        <v>ok</v>
      </c>
    </row>
    <row r="91" spans="1:10" s="317" customFormat="1" x14ac:dyDescent="0.3">
      <c r="A91" s="428" t="s">
        <v>1090</v>
      </c>
      <c r="B91" s="267" t="s">
        <v>1299</v>
      </c>
      <c r="C91" s="267" t="s">
        <v>1299</v>
      </c>
      <c r="D91" s="267" t="s">
        <v>2492</v>
      </c>
      <c r="E91" s="429">
        <v>4324193334</v>
      </c>
      <c r="F91" s="266">
        <v>45772</v>
      </c>
      <c r="G91" s="267">
        <v>1</v>
      </c>
      <c r="H91" s="177">
        <v>5000</v>
      </c>
      <c r="I91" s="177">
        <f>H91*G91</f>
        <v>5000</v>
      </c>
      <c r="J91" s="218" t="str">
        <f t="shared" si="3"/>
        <v>ok</v>
      </c>
    </row>
    <row r="92" spans="1:10" s="317" customFormat="1" x14ac:dyDescent="0.3">
      <c r="A92" s="17" t="s">
        <v>1090</v>
      </c>
      <c r="B92" s="327" t="s">
        <v>633</v>
      </c>
      <c r="C92" s="267" t="s">
        <v>633</v>
      </c>
      <c r="D92" s="267" t="s">
        <v>5169</v>
      </c>
      <c r="E92" s="429" t="s">
        <v>5232</v>
      </c>
      <c r="F92" s="266">
        <v>45772</v>
      </c>
      <c r="G92" s="267">
        <v>1</v>
      </c>
      <c r="H92" s="177">
        <v>67</v>
      </c>
      <c r="I92" s="177">
        <f>H92*G92</f>
        <v>67</v>
      </c>
      <c r="J92" s="218" t="str">
        <f t="shared" si="3"/>
        <v>ok</v>
      </c>
    </row>
    <row r="93" spans="1:10" s="317" customFormat="1" x14ac:dyDescent="0.3">
      <c r="A93" s="17" t="s">
        <v>1091</v>
      </c>
      <c r="B93" s="267" t="s">
        <v>918</v>
      </c>
      <c r="C93" s="267" t="s">
        <v>918</v>
      </c>
      <c r="D93" s="267" t="s">
        <v>5177</v>
      </c>
      <c r="E93" s="429" t="s">
        <v>5215</v>
      </c>
      <c r="F93" s="266">
        <v>45772</v>
      </c>
      <c r="G93" s="267">
        <v>1</v>
      </c>
      <c r="H93" s="177">
        <v>2530</v>
      </c>
      <c r="I93" s="177">
        <f>H93*G93</f>
        <v>2530</v>
      </c>
      <c r="J93" s="218" t="str">
        <f t="shared" si="3"/>
        <v>ok</v>
      </c>
    </row>
    <row r="94" spans="1:10" s="317" customFormat="1" ht="18.600000000000001" customHeight="1" x14ac:dyDescent="0.3">
      <c r="A94" s="17" t="s">
        <v>1090</v>
      </c>
      <c r="B94" s="327" t="s">
        <v>633</v>
      </c>
      <c r="C94" s="267" t="s">
        <v>633</v>
      </c>
      <c r="D94" s="267" t="s">
        <v>5170</v>
      </c>
      <c r="E94" s="429" t="s">
        <v>5231</v>
      </c>
      <c r="F94" s="266">
        <v>45772</v>
      </c>
      <c r="G94" s="267">
        <v>1</v>
      </c>
      <c r="H94" s="177">
        <v>40.56</v>
      </c>
      <c r="I94" s="177">
        <f>H94*G94</f>
        <v>40.56</v>
      </c>
      <c r="J94" s="218" t="str">
        <f t="shared" si="3"/>
        <v>ok</v>
      </c>
    </row>
    <row r="95" spans="1:10" s="317" customFormat="1" ht="18.600000000000001" customHeight="1" x14ac:dyDescent="0.3">
      <c r="A95" s="17" t="s">
        <v>1091</v>
      </c>
      <c r="B95" s="267" t="s">
        <v>918</v>
      </c>
      <c r="C95" s="267" t="s">
        <v>918</v>
      </c>
      <c r="D95" s="267" t="s">
        <v>5178</v>
      </c>
      <c r="E95" s="592" t="s">
        <v>5216</v>
      </c>
      <c r="F95" s="266">
        <v>45772</v>
      </c>
      <c r="G95" s="267">
        <v>1</v>
      </c>
      <c r="H95" s="177">
        <v>172.8</v>
      </c>
      <c r="I95" s="177">
        <f>H95*G95</f>
        <v>172.8</v>
      </c>
      <c r="J95" s="218" t="str">
        <f t="shared" si="3"/>
        <v>ok</v>
      </c>
    </row>
    <row r="96" spans="1:10" s="317" customFormat="1" ht="18.600000000000001" customHeight="1" x14ac:dyDescent="0.3">
      <c r="A96" s="17" t="s">
        <v>1302</v>
      </c>
      <c r="B96" s="267" t="s">
        <v>1280</v>
      </c>
      <c r="C96" s="267" t="s">
        <v>1280</v>
      </c>
      <c r="D96" s="267" t="s">
        <v>2154</v>
      </c>
      <c r="E96" s="429" t="s">
        <v>5218</v>
      </c>
      <c r="F96" s="266">
        <v>45773</v>
      </c>
      <c r="G96" s="267">
        <v>1</v>
      </c>
      <c r="H96" s="177">
        <v>25000</v>
      </c>
      <c r="I96" s="177">
        <f>H96*G96</f>
        <v>25000</v>
      </c>
      <c r="J96" s="218" t="str">
        <f t="shared" si="3"/>
        <v>ok</v>
      </c>
    </row>
    <row r="97" spans="1:12" s="317" customFormat="1" ht="18.600000000000001" customHeight="1" x14ac:dyDescent="0.3">
      <c r="A97" s="17" t="s">
        <v>1091</v>
      </c>
      <c r="B97" s="267" t="s">
        <v>918</v>
      </c>
      <c r="C97" s="267" t="s">
        <v>918</v>
      </c>
      <c r="D97" s="267" t="s">
        <v>5179</v>
      </c>
      <c r="E97" s="429" t="s">
        <v>5217</v>
      </c>
      <c r="F97" s="266">
        <v>45773</v>
      </c>
      <c r="G97" s="267">
        <v>1</v>
      </c>
      <c r="H97" s="177">
        <v>500</v>
      </c>
      <c r="I97" s="177">
        <f>H97*G97</f>
        <v>500</v>
      </c>
      <c r="J97" s="218" t="str">
        <f t="shared" si="3"/>
        <v>ok</v>
      </c>
    </row>
    <row r="98" spans="1:12" s="317" customFormat="1" ht="18.600000000000001" customHeight="1" x14ac:dyDescent="0.3">
      <c r="A98" s="17" t="s">
        <v>1302</v>
      </c>
      <c r="B98" s="267" t="s">
        <v>1280</v>
      </c>
      <c r="C98" s="267" t="s">
        <v>1280</v>
      </c>
      <c r="D98" s="267" t="s">
        <v>5196</v>
      </c>
      <c r="E98" s="429" t="s">
        <v>5219</v>
      </c>
      <c r="F98" s="266">
        <v>45774</v>
      </c>
      <c r="G98" s="267">
        <v>1</v>
      </c>
      <c r="H98" s="177">
        <v>10000</v>
      </c>
      <c r="I98" s="177">
        <f>H98*G98</f>
        <v>10000</v>
      </c>
      <c r="J98" s="218" t="str">
        <f t="shared" si="3"/>
        <v>ok</v>
      </c>
    </row>
    <row r="99" spans="1:12" s="317" customFormat="1" ht="18.600000000000001" customHeight="1" x14ac:dyDescent="0.3">
      <c r="A99" s="17" t="s">
        <v>1090</v>
      </c>
      <c r="B99" s="267" t="s">
        <v>1299</v>
      </c>
      <c r="C99" s="267" t="s">
        <v>1299</v>
      </c>
      <c r="D99" s="267" t="s">
        <v>2492</v>
      </c>
      <c r="E99" s="429">
        <v>4329455079</v>
      </c>
      <c r="F99" s="266">
        <v>45775</v>
      </c>
      <c r="G99" s="267">
        <v>1</v>
      </c>
      <c r="H99" s="177">
        <v>5000</v>
      </c>
      <c r="I99" s="177">
        <f>H99*G99</f>
        <v>5000</v>
      </c>
      <c r="J99" s="218" t="str">
        <f t="shared" ref="J99:J130" si="4">VLOOKUP(C99,K:M,3,0)</f>
        <v>ok</v>
      </c>
    </row>
    <row r="100" spans="1:12" s="317" customFormat="1" ht="18.600000000000001" customHeight="1" x14ac:dyDescent="0.3">
      <c r="A100" s="17" t="s">
        <v>1090</v>
      </c>
      <c r="B100" s="267" t="s">
        <v>1299</v>
      </c>
      <c r="C100" s="267" t="s">
        <v>1299</v>
      </c>
      <c r="D100" s="267" t="s">
        <v>3821</v>
      </c>
      <c r="E100" s="429">
        <v>4329458495</v>
      </c>
      <c r="F100" s="266">
        <v>45775</v>
      </c>
      <c r="G100" s="267">
        <v>1</v>
      </c>
      <c r="H100" s="177">
        <v>500</v>
      </c>
      <c r="I100" s="177">
        <f>H100*G100</f>
        <v>500</v>
      </c>
      <c r="J100" s="218" t="str">
        <f t="shared" si="4"/>
        <v>ok</v>
      </c>
    </row>
    <row r="101" spans="1:12" s="317" customFormat="1" ht="18.600000000000001" customHeight="1" x14ac:dyDescent="0.3">
      <c r="A101" s="17" t="s">
        <v>1091</v>
      </c>
      <c r="B101" s="267" t="s">
        <v>918</v>
      </c>
      <c r="C101" s="267" t="s">
        <v>918</v>
      </c>
      <c r="D101" s="267" t="s">
        <v>5180</v>
      </c>
      <c r="E101" s="429" t="s">
        <v>5220</v>
      </c>
      <c r="F101" s="266">
        <v>45775</v>
      </c>
      <c r="G101" s="267">
        <v>1</v>
      </c>
      <c r="H101" s="177">
        <v>153.6</v>
      </c>
      <c r="I101" s="177">
        <f>H101*G101</f>
        <v>153.6</v>
      </c>
      <c r="J101" s="218" t="str">
        <f t="shared" si="4"/>
        <v>ok</v>
      </c>
    </row>
    <row r="102" spans="1:12" s="317" customFormat="1" ht="18.600000000000001" customHeight="1" x14ac:dyDescent="0.3">
      <c r="A102" s="17" t="s">
        <v>1091</v>
      </c>
      <c r="B102" s="267" t="s">
        <v>918</v>
      </c>
      <c r="C102" s="267" t="s">
        <v>918</v>
      </c>
      <c r="D102" s="267" t="s">
        <v>5181</v>
      </c>
      <c r="E102" s="429" t="s">
        <v>5221</v>
      </c>
      <c r="F102" s="266">
        <v>45775</v>
      </c>
      <c r="G102" s="267">
        <v>1</v>
      </c>
      <c r="H102" s="177">
        <v>2510</v>
      </c>
      <c r="I102" s="177">
        <f>H102*G102</f>
        <v>2510</v>
      </c>
      <c r="J102" s="218" t="str">
        <f t="shared" si="4"/>
        <v>ok</v>
      </c>
    </row>
    <row r="103" spans="1:12" s="317" customFormat="1" ht="18.600000000000001" customHeight="1" x14ac:dyDescent="0.3">
      <c r="A103" s="17" t="s">
        <v>1090</v>
      </c>
      <c r="B103" s="267" t="s">
        <v>1299</v>
      </c>
      <c r="C103" s="267" t="s">
        <v>1541</v>
      </c>
      <c r="D103" s="267" t="s">
        <v>4962</v>
      </c>
      <c r="E103" s="429">
        <v>4330368307</v>
      </c>
      <c r="F103" s="266">
        <v>45776</v>
      </c>
      <c r="G103" s="267">
        <v>1</v>
      </c>
      <c r="H103" s="177">
        <v>350</v>
      </c>
      <c r="I103" s="177">
        <f>H103*G103</f>
        <v>350</v>
      </c>
      <c r="J103" s="218" t="str">
        <f t="shared" si="4"/>
        <v>ok</v>
      </c>
    </row>
    <row r="104" spans="1:12" s="317" customFormat="1" ht="18.600000000000001" customHeight="1" x14ac:dyDescent="0.3">
      <c r="A104" s="17" t="s">
        <v>1090</v>
      </c>
      <c r="B104" s="267" t="s">
        <v>648</v>
      </c>
      <c r="C104" s="267" t="s">
        <v>654</v>
      </c>
      <c r="D104" s="267" t="s">
        <v>648</v>
      </c>
      <c r="E104" s="429">
        <v>4330371486</v>
      </c>
      <c r="F104" s="266">
        <v>45776</v>
      </c>
      <c r="G104" s="267">
        <v>1</v>
      </c>
      <c r="H104" s="177">
        <v>5377.79</v>
      </c>
      <c r="I104" s="177">
        <f>H104*G104</f>
        <v>5377.79</v>
      </c>
      <c r="J104" s="218" t="str">
        <f t="shared" si="4"/>
        <v>ok</v>
      </c>
    </row>
    <row r="105" spans="1:12" s="317" customFormat="1" ht="18.600000000000001" customHeight="1" x14ac:dyDescent="0.3">
      <c r="A105" s="428" t="s">
        <v>1090</v>
      </c>
      <c r="B105" s="267" t="s">
        <v>1299</v>
      </c>
      <c r="C105" s="267" t="s">
        <v>1299</v>
      </c>
      <c r="D105" s="267" t="s">
        <v>1343</v>
      </c>
      <c r="E105" s="429">
        <v>4330445630</v>
      </c>
      <c r="F105" s="266">
        <v>45776</v>
      </c>
      <c r="G105" s="267">
        <v>1</v>
      </c>
      <c r="H105" s="177">
        <v>1000</v>
      </c>
      <c r="I105" s="177">
        <f>H105*G105</f>
        <v>1000</v>
      </c>
      <c r="J105" s="218" t="str">
        <f t="shared" si="4"/>
        <v>ok</v>
      </c>
    </row>
    <row r="106" spans="1:12" s="317" customFormat="1" ht="18.600000000000001" customHeight="1" x14ac:dyDescent="0.3">
      <c r="A106" s="428" t="s">
        <v>1092</v>
      </c>
      <c r="B106" s="327" t="s">
        <v>691</v>
      </c>
      <c r="C106" s="267" t="s">
        <v>989</v>
      </c>
      <c r="D106" s="267" t="s">
        <v>5210</v>
      </c>
      <c r="E106" s="429" t="s">
        <v>5214</v>
      </c>
      <c r="F106" s="266">
        <v>45776</v>
      </c>
      <c r="G106" s="267">
        <v>1</v>
      </c>
      <c r="H106" s="177">
        <v>113659.64</v>
      </c>
      <c r="I106" s="177">
        <f>H106*G106</f>
        <v>113659.64</v>
      </c>
      <c r="J106" s="218" t="str">
        <f t="shared" si="4"/>
        <v>ok</v>
      </c>
    </row>
    <row r="107" spans="1:12" s="317" customFormat="1" ht="18.600000000000001" customHeight="1" x14ac:dyDescent="0.3">
      <c r="A107" s="17" t="s">
        <v>1484</v>
      </c>
      <c r="B107" s="267" t="s">
        <v>670</v>
      </c>
      <c r="C107" s="267" t="s">
        <v>633</v>
      </c>
      <c r="D107" s="267" t="s">
        <v>5185</v>
      </c>
      <c r="E107" s="429" t="s">
        <v>5224</v>
      </c>
      <c r="F107" s="266">
        <v>45776</v>
      </c>
      <c r="G107" s="267">
        <v>1</v>
      </c>
      <c r="H107" s="177">
        <v>182.3</v>
      </c>
      <c r="I107" s="177">
        <f>H107*G107</f>
        <v>182.3</v>
      </c>
      <c r="J107" s="218" t="str">
        <f t="shared" si="4"/>
        <v>ok</v>
      </c>
    </row>
    <row r="108" spans="1:12" s="317" customFormat="1" ht="18.600000000000001" customHeight="1" x14ac:dyDescent="0.3">
      <c r="A108" s="428" t="s">
        <v>1092</v>
      </c>
      <c r="B108" s="267" t="s">
        <v>1085</v>
      </c>
      <c r="C108" s="267" t="s">
        <v>989</v>
      </c>
      <c r="D108" s="267" t="s">
        <v>1603</v>
      </c>
      <c r="E108" s="429" t="s">
        <v>5228</v>
      </c>
      <c r="F108" s="266">
        <v>45776</v>
      </c>
      <c r="G108" s="267">
        <v>1</v>
      </c>
      <c r="H108" s="177">
        <v>1500</v>
      </c>
      <c r="I108" s="177">
        <f>H108*G108</f>
        <v>1500</v>
      </c>
      <c r="J108" s="218" t="str">
        <f t="shared" si="4"/>
        <v>ok</v>
      </c>
    </row>
    <row r="109" spans="1:12" x14ac:dyDescent="0.3">
      <c r="A109" s="428" t="s">
        <v>1092</v>
      </c>
      <c r="B109" s="327" t="s">
        <v>1085</v>
      </c>
      <c r="C109" s="267" t="s">
        <v>3030</v>
      </c>
      <c r="D109" s="267" t="s">
        <v>1914</v>
      </c>
      <c r="E109" s="429" t="s">
        <v>5227</v>
      </c>
      <c r="F109" s="266">
        <v>45776</v>
      </c>
      <c r="G109" s="267">
        <v>1</v>
      </c>
      <c r="H109" s="177">
        <v>510</v>
      </c>
      <c r="I109" s="177">
        <f>H109*G109</f>
        <v>510</v>
      </c>
      <c r="J109" s="218" t="str">
        <f t="shared" si="4"/>
        <v>ok</v>
      </c>
      <c r="K109" s="69"/>
      <c r="L109" s="69"/>
    </row>
    <row r="110" spans="1:12" x14ac:dyDescent="0.3">
      <c r="A110" s="428" t="s">
        <v>1092</v>
      </c>
      <c r="B110" s="327" t="s">
        <v>1085</v>
      </c>
      <c r="C110" s="267" t="s">
        <v>654</v>
      </c>
      <c r="D110" s="267" t="s">
        <v>1915</v>
      </c>
      <c r="E110" s="429" t="s">
        <v>5227</v>
      </c>
      <c r="F110" s="266">
        <v>45776</v>
      </c>
      <c r="G110" s="267">
        <v>1</v>
      </c>
      <c r="H110" s="177">
        <v>2563.52</v>
      </c>
      <c r="I110" s="177">
        <f>H110*G110</f>
        <v>2563.52</v>
      </c>
      <c r="J110" s="218" t="str">
        <f t="shared" si="4"/>
        <v>ok</v>
      </c>
      <c r="K110" s="69"/>
      <c r="L110" s="69"/>
    </row>
    <row r="111" spans="1:12" x14ac:dyDescent="0.3">
      <c r="A111" s="428" t="s">
        <v>1092</v>
      </c>
      <c r="B111" s="267" t="s">
        <v>436</v>
      </c>
      <c r="C111" s="267" t="s">
        <v>436</v>
      </c>
      <c r="D111" s="267" t="s">
        <v>3636</v>
      </c>
      <c r="E111" s="429" t="s">
        <v>5211</v>
      </c>
      <c r="F111" s="266">
        <v>45776</v>
      </c>
      <c r="G111" s="267">
        <v>1</v>
      </c>
      <c r="H111" s="177">
        <v>552</v>
      </c>
      <c r="I111" s="177">
        <f>H111*G111</f>
        <v>552</v>
      </c>
      <c r="J111" s="218" t="str">
        <f t="shared" si="4"/>
        <v>ok</v>
      </c>
    </row>
    <row r="112" spans="1:12" x14ac:dyDescent="0.3">
      <c r="A112" s="428" t="s">
        <v>1092</v>
      </c>
      <c r="B112" s="267" t="s">
        <v>1085</v>
      </c>
      <c r="C112" s="267" t="s">
        <v>633</v>
      </c>
      <c r="D112" s="267" t="s">
        <v>4854</v>
      </c>
      <c r="E112" s="429" t="s">
        <v>5211</v>
      </c>
      <c r="F112" s="266">
        <v>45776</v>
      </c>
      <c r="G112" s="267">
        <v>1</v>
      </c>
      <c r="H112" s="177">
        <v>750</v>
      </c>
      <c r="I112" s="177">
        <f>H112*G112</f>
        <v>750</v>
      </c>
      <c r="J112" s="218" t="str">
        <f t="shared" si="4"/>
        <v>ok</v>
      </c>
    </row>
    <row r="113" spans="1:12" s="69" customFormat="1" x14ac:dyDescent="0.3">
      <c r="A113" s="428" t="s">
        <v>1092</v>
      </c>
      <c r="B113" s="327" t="s">
        <v>1083</v>
      </c>
      <c r="C113" s="267" t="s">
        <v>654</v>
      </c>
      <c r="D113" s="267" t="s">
        <v>5006</v>
      </c>
      <c r="E113" s="429" t="s">
        <v>5211</v>
      </c>
      <c r="F113" s="266">
        <v>45776</v>
      </c>
      <c r="G113" s="267">
        <v>1</v>
      </c>
      <c r="H113" s="177">
        <v>956</v>
      </c>
      <c r="I113" s="177">
        <f>H113*G113</f>
        <v>956</v>
      </c>
      <c r="J113" s="218" t="str">
        <f t="shared" si="4"/>
        <v>ok</v>
      </c>
      <c r="K113"/>
      <c r="L113"/>
    </row>
    <row r="114" spans="1:12" x14ac:dyDescent="0.3">
      <c r="A114" s="428" t="s">
        <v>1092</v>
      </c>
      <c r="B114" s="267" t="s">
        <v>1085</v>
      </c>
      <c r="C114" s="267" t="s">
        <v>989</v>
      </c>
      <c r="D114" s="267" t="s">
        <v>5188</v>
      </c>
      <c r="E114" s="429" t="s">
        <v>5211</v>
      </c>
      <c r="F114" s="266">
        <v>45776</v>
      </c>
      <c r="G114" s="267">
        <v>1</v>
      </c>
      <c r="H114" s="177">
        <v>941.2</v>
      </c>
      <c r="I114" s="177">
        <f>H114*G114</f>
        <v>941.2</v>
      </c>
      <c r="J114" s="218" t="str">
        <f t="shared" si="4"/>
        <v>ok</v>
      </c>
    </row>
    <row r="115" spans="1:12" x14ac:dyDescent="0.3">
      <c r="A115" s="428" t="s">
        <v>1092</v>
      </c>
      <c r="B115" s="327" t="s">
        <v>1085</v>
      </c>
      <c r="C115" s="267" t="s">
        <v>989</v>
      </c>
      <c r="D115" s="267" t="s">
        <v>5189</v>
      </c>
      <c r="E115" s="429" t="s">
        <v>5211</v>
      </c>
      <c r="F115" s="266">
        <v>45776</v>
      </c>
      <c r="G115" s="267">
        <v>1</v>
      </c>
      <c r="H115" s="177">
        <v>651.6</v>
      </c>
      <c r="I115" s="177">
        <f>H115*G115</f>
        <v>651.6</v>
      </c>
      <c r="J115" s="218" t="str">
        <f t="shared" si="4"/>
        <v>ok</v>
      </c>
    </row>
    <row r="116" spans="1:12" x14ac:dyDescent="0.3">
      <c r="A116" s="428" t="s">
        <v>1092</v>
      </c>
      <c r="B116" s="267" t="s">
        <v>37</v>
      </c>
      <c r="C116" s="267" t="s">
        <v>37</v>
      </c>
      <c r="D116" s="267" t="s">
        <v>5190</v>
      </c>
      <c r="E116" s="429" t="s">
        <v>5211</v>
      </c>
      <c r="F116" s="266">
        <v>45776</v>
      </c>
      <c r="G116" s="267">
        <v>1</v>
      </c>
      <c r="H116" s="177">
        <v>14.3</v>
      </c>
      <c r="I116" s="177">
        <f>H116*G116</f>
        <v>14.3</v>
      </c>
      <c r="J116" s="218" t="str">
        <f t="shared" si="4"/>
        <v>ok</v>
      </c>
    </row>
    <row r="117" spans="1:12" x14ac:dyDescent="0.3">
      <c r="A117" s="17" t="s">
        <v>1484</v>
      </c>
      <c r="B117" s="267" t="s">
        <v>4973</v>
      </c>
      <c r="C117" s="267" t="s">
        <v>633</v>
      </c>
      <c r="D117" s="267" t="s">
        <v>5186</v>
      </c>
      <c r="E117" s="429" t="s">
        <v>5225</v>
      </c>
      <c r="F117" s="266">
        <v>45776</v>
      </c>
      <c r="G117" s="267">
        <v>1</v>
      </c>
      <c r="H117" s="177">
        <v>2552.11</v>
      </c>
      <c r="I117" s="177">
        <f>H117*G117</f>
        <v>2552.11</v>
      </c>
      <c r="J117" s="218" t="str">
        <f t="shared" si="4"/>
        <v>ok</v>
      </c>
    </row>
    <row r="118" spans="1:12" x14ac:dyDescent="0.3">
      <c r="A118" s="17" t="s">
        <v>1484</v>
      </c>
      <c r="B118" s="327" t="s">
        <v>5187</v>
      </c>
      <c r="C118" s="267" t="s">
        <v>633</v>
      </c>
      <c r="D118" s="267" t="s">
        <v>5187</v>
      </c>
      <c r="E118" s="429" t="s">
        <v>5226</v>
      </c>
      <c r="F118" s="266">
        <v>45776</v>
      </c>
      <c r="G118" s="267">
        <v>1</v>
      </c>
      <c r="H118" s="177">
        <v>769.07</v>
      </c>
      <c r="I118" s="177">
        <f>H118*G118</f>
        <v>769.07</v>
      </c>
      <c r="J118" s="218" t="str">
        <f t="shared" si="4"/>
        <v>ok</v>
      </c>
    </row>
    <row r="119" spans="1:12" x14ac:dyDescent="0.3">
      <c r="A119" s="17" t="s">
        <v>1484</v>
      </c>
      <c r="B119" s="267" t="s">
        <v>5183</v>
      </c>
      <c r="C119" s="267" t="s">
        <v>633</v>
      </c>
      <c r="D119" s="267" t="s">
        <v>5184</v>
      </c>
      <c r="E119" s="429" t="s">
        <v>5223</v>
      </c>
      <c r="F119" s="266">
        <v>45776</v>
      </c>
      <c r="G119" s="267">
        <v>1</v>
      </c>
      <c r="H119" s="177">
        <v>443.25</v>
      </c>
      <c r="I119" s="177">
        <f>H119*G119</f>
        <v>443.25</v>
      </c>
      <c r="J119" s="218" t="str">
        <f t="shared" si="4"/>
        <v>ok</v>
      </c>
    </row>
    <row r="120" spans="1:12" x14ac:dyDescent="0.3">
      <c r="A120" s="17" t="s">
        <v>1090</v>
      </c>
      <c r="B120" s="267" t="s">
        <v>1356</v>
      </c>
      <c r="C120" s="267" t="s">
        <v>633</v>
      </c>
      <c r="D120" s="267" t="s">
        <v>5182</v>
      </c>
      <c r="E120" s="429" t="s">
        <v>5222</v>
      </c>
      <c r="F120" s="266">
        <v>45776</v>
      </c>
      <c r="G120" s="267">
        <v>1</v>
      </c>
      <c r="H120" s="177">
        <v>54.6</v>
      </c>
      <c r="I120" s="177">
        <f>H120*G120</f>
        <v>54.6</v>
      </c>
      <c r="J120" s="218" t="str">
        <f t="shared" si="4"/>
        <v>ok</v>
      </c>
    </row>
    <row r="121" spans="1:12" x14ac:dyDescent="0.3">
      <c r="A121" s="17" t="s">
        <v>1090</v>
      </c>
      <c r="B121" s="267" t="s">
        <v>918</v>
      </c>
      <c r="C121" s="267" t="s">
        <v>918</v>
      </c>
      <c r="D121" s="267" t="s">
        <v>5199</v>
      </c>
      <c r="E121" s="429" t="s">
        <v>5229</v>
      </c>
      <c r="F121" s="266">
        <v>45776</v>
      </c>
      <c r="G121" s="267">
        <v>1</v>
      </c>
      <c r="H121" s="177">
        <v>500</v>
      </c>
      <c r="I121" s="177">
        <f>H121*G121</f>
        <v>500</v>
      </c>
      <c r="J121" s="218" t="str">
        <f t="shared" si="4"/>
        <v>ok</v>
      </c>
    </row>
    <row r="122" spans="1:12" x14ac:dyDescent="0.3">
      <c r="A122" s="428" t="s">
        <v>1090</v>
      </c>
      <c r="B122" s="267" t="s">
        <v>4870</v>
      </c>
      <c r="C122" s="267" t="s">
        <v>436</v>
      </c>
      <c r="D122" s="267" t="s">
        <v>5201</v>
      </c>
      <c r="E122" s="429" t="s">
        <v>5230</v>
      </c>
      <c r="F122" s="266">
        <v>45776</v>
      </c>
      <c r="G122" s="267">
        <v>1</v>
      </c>
      <c r="H122" s="177">
        <v>22293.53</v>
      </c>
      <c r="I122" s="177">
        <f>H122*G122</f>
        <v>22293.53</v>
      </c>
      <c r="J122" s="218" t="str">
        <f t="shared" si="4"/>
        <v>ok</v>
      </c>
    </row>
    <row r="123" spans="1:12" x14ac:dyDescent="0.3">
      <c r="A123" s="17" t="s">
        <v>1090</v>
      </c>
      <c r="B123" s="327" t="s">
        <v>5200</v>
      </c>
      <c r="C123" s="267" t="s">
        <v>633</v>
      </c>
      <c r="D123" s="267" t="s">
        <v>5200</v>
      </c>
      <c r="E123" s="429" t="s">
        <v>5209</v>
      </c>
      <c r="F123" s="266">
        <v>45776</v>
      </c>
      <c r="G123" s="267">
        <v>1</v>
      </c>
      <c r="H123" s="177">
        <v>70</v>
      </c>
      <c r="I123" s="177">
        <f>H123*G123</f>
        <v>70</v>
      </c>
      <c r="J123" s="218" t="str">
        <f t="shared" si="4"/>
        <v>ok</v>
      </c>
    </row>
    <row r="124" spans="1:12" x14ac:dyDescent="0.3">
      <c r="A124" s="428" t="s">
        <v>1090</v>
      </c>
      <c r="B124" s="267" t="s">
        <v>1299</v>
      </c>
      <c r="C124" s="267" t="s">
        <v>1299</v>
      </c>
      <c r="D124" s="267" t="s">
        <v>1343</v>
      </c>
      <c r="E124" s="429">
        <v>4332272417</v>
      </c>
      <c r="F124" s="266">
        <v>45777</v>
      </c>
      <c r="G124" s="267">
        <v>1</v>
      </c>
      <c r="H124" s="177">
        <v>8000</v>
      </c>
      <c r="I124" s="177">
        <f>H124*G124</f>
        <v>8000</v>
      </c>
      <c r="J124" s="218" t="str">
        <f t="shared" si="4"/>
        <v>ok</v>
      </c>
    </row>
    <row r="125" spans="1:12" x14ac:dyDescent="0.3">
      <c r="A125" s="428" t="s">
        <v>1090</v>
      </c>
      <c r="B125" s="327" t="s">
        <v>1299</v>
      </c>
      <c r="C125" s="267" t="s">
        <v>1541</v>
      </c>
      <c r="D125" s="267" t="s">
        <v>5198</v>
      </c>
      <c r="E125" s="429">
        <v>4333295028</v>
      </c>
      <c r="F125" s="266">
        <v>45777</v>
      </c>
      <c r="G125" s="267">
        <v>1</v>
      </c>
      <c r="H125" s="177">
        <v>600</v>
      </c>
      <c r="I125" s="177">
        <f>H125*G125</f>
        <v>600</v>
      </c>
      <c r="J125" s="218" t="str">
        <f t="shared" si="4"/>
        <v>ok</v>
      </c>
    </row>
    <row r="126" spans="1:12" x14ac:dyDescent="0.3">
      <c r="A126" s="17" t="s">
        <v>1090</v>
      </c>
      <c r="B126" s="267" t="s">
        <v>680</v>
      </c>
      <c r="C126" s="267" t="s">
        <v>989</v>
      </c>
      <c r="D126" s="267" t="s">
        <v>3790</v>
      </c>
      <c r="E126" s="429" t="s">
        <v>5213</v>
      </c>
      <c r="F126" s="266">
        <v>45777</v>
      </c>
      <c r="G126" s="267">
        <v>1</v>
      </c>
      <c r="H126" s="177">
        <v>3036</v>
      </c>
      <c r="I126" s="177">
        <f>H126*G126</f>
        <v>3036</v>
      </c>
      <c r="J126" s="218" t="str">
        <f t="shared" si="4"/>
        <v>ok</v>
      </c>
    </row>
    <row r="127" spans="1:12" x14ac:dyDescent="0.3">
      <c r="A127" s="17" t="s">
        <v>1090</v>
      </c>
      <c r="B127" s="267" t="s">
        <v>573</v>
      </c>
      <c r="C127" s="267" t="s">
        <v>987</v>
      </c>
      <c r="D127" s="267" t="s">
        <v>5197</v>
      </c>
      <c r="E127" s="429" t="s">
        <v>5212</v>
      </c>
      <c r="F127" s="266">
        <v>45777</v>
      </c>
      <c r="G127" s="267">
        <v>1</v>
      </c>
      <c r="H127" s="177">
        <v>12000</v>
      </c>
      <c r="I127" s="177">
        <f>H127*G127</f>
        <v>12000</v>
      </c>
      <c r="J127" s="218" t="str">
        <f t="shared" si="4"/>
        <v>ok</v>
      </c>
    </row>
    <row r="128" spans="1:12" x14ac:dyDescent="0.3">
      <c r="A128" s="17"/>
      <c r="B128" s="267"/>
      <c r="C128" s="267"/>
      <c r="D128" s="267"/>
      <c r="E128" s="271"/>
      <c r="F128" s="266"/>
      <c r="G128" s="267"/>
      <c r="H128" s="177"/>
      <c r="I128" s="177">
        <f>H128*G128</f>
        <v>0</v>
      </c>
      <c r="J128" s="218" t="e">
        <f t="shared" si="4"/>
        <v>#N/A</v>
      </c>
    </row>
    <row r="129" spans="1:10" x14ac:dyDescent="0.3">
      <c r="A129" s="17"/>
      <c r="B129" s="267"/>
      <c r="C129" s="267"/>
      <c r="D129" s="327"/>
      <c r="E129" s="429"/>
      <c r="F129" s="266"/>
      <c r="G129" s="267"/>
      <c r="H129" s="177"/>
      <c r="I129" s="177">
        <f>H129*G129</f>
        <v>0</v>
      </c>
      <c r="J129" s="218" t="e">
        <f t="shared" si="4"/>
        <v>#N/A</v>
      </c>
    </row>
    <row r="130" spans="1:10" x14ac:dyDescent="0.3">
      <c r="A130" s="17"/>
      <c r="B130" s="267"/>
      <c r="C130" s="267"/>
      <c r="D130" s="327"/>
      <c r="E130" s="429"/>
      <c r="F130" s="266"/>
      <c r="G130" s="267"/>
      <c r="H130" s="177"/>
      <c r="I130" s="177">
        <f>H130*G130</f>
        <v>0</v>
      </c>
      <c r="J130" s="218" t="e">
        <f t="shared" si="4"/>
        <v>#N/A</v>
      </c>
    </row>
    <row r="131" spans="1:10" x14ac:dyDescent="0.3">
      <c r="A131" s="17"/>
      <c r="B131" s="267"/>
      <c r="C131" s="267"/>
      <c r="D131" s="267"/>
      <c r="E131" s="429"/>
      <c r="F131" s="266"/>
      <c r="G131" s="267"/>
      <c r="H131" s="177"/>
      <c r="I131" s="177">
        <f>H131*G131</f>
        <v>0</v>
      </c>
      <c r="J131" s="218" t="e">
        <f t="shared" ref="J131:J159" si="5">VLOOKUP(C131,K:M,3,0)</f>
        <v>#N/A</v>
      </c>
    </row>
    <row r="132" spans="1:10" x14ac:dyDescent="0.3">
      <c r="A132" s="17"/>
      <c r="B132" s="267"/>
      <c r="C132" s="267"/>
      <c r="D132" s="267"/>
      <c r="E132" s="429"/>
      <c r="F132" s="266"/>
      <c r="G132" s="267"/>
      <c r="H132" s="177"/>
      <c r="I132" s="177">
        <f>H132*G132</f>
        <v>0</v>
      </c>
      <c r="J132" s="218" t="e">
        <f t="shared" si="5"/>
        <v>#N/A</v>
      </c>
    </row>
    <row r="133" spans="1:10" x14ac:dyDescent="0.3">
      <c r="A133" s="17"/>
      <c r="B133" s="267"/>
      <c r="C133" s="267"/>
      <c r="D133" s="267"/>
      <c r="E133" s="429"/>
      <c r="F133" s="266"/>
      <c r="G133" s="267"/>
      <c r="H133" s="177"/>
      <c r="I133" s="177">
        <f>H133*G133</f>
        <v>0</v>
      </c>
      <c r="J133" s="218" t="e">
        <f t="shared" si="5"/>
        <v>#N/A</v>
      </c>
    </row>
    <row r="134" spans="1:10" x14ac:dyDescent="0.3">
      <c r="A134" s="17"/>
      <c r="B134" s="267"/>
      <c r="C134" s="267"/>
      <c r="D134" s="267"/>
      <c r="E134" s="429"/>
      <c r="F134" s="266"/>
      <c r="G134" s="267"/>
      <c r="H134" s="177"/>
      <c r="I134" s="177">
        <f>H134*G134</f>
        <v>0</v>
      </c>
      <c r="J134" s="218" t="e">
        <f t="shared" si="5"/>
        <v>#N/A</v>
      </c>
    </row>
    <row r="135" spans="1:10" x14ac:dyDescent="0.3">
      <c r="A135" s="17"/>
      <c r="B135" s="267"/>
      <c r="C135" s="267"/>
      <c r="D135" s="267"/>
      <c r="E135" s="429"/>
      <c r="F135" s="266"/>
      <c r="G135" s="267"/>
      <c r="H135" s="177"/>
      <c r="I135" s="177">
        <f>H135*G135</f>
        <v>0</v>
      </c>
      <c r="J135" s="218" t="e">
        <f t="shared" si="5"/>
        <v>#N/A</v>
      </c>
    </row>
    <row r="136" spans="1:10" x14ac:dyDescent="0.3">
      <c r="A136" s="17"/>
      <c r="B136" s="267"/>
      <c r="C136" s="267"/>
      <c r="D136" s="267"/>
      <c r="E136" s="429"/>
      <c r="F136" s="266"/>
      <c r="G136" s="267"/>
      <c r="H136" s="177"/>
      <c r="I136" s="177">
        <f>H136*G136</f>
        <v>0</v>
      </c>
      <c r="J136" s="218" t="e">
        <f t="shared" si="5"/>
        <v>#N/A</v>
      </c>
    </row>
    <row r="137" spans="1:10" x14ac:dyDescent="0.3">
      <c r="A137" s="17"/>
      <c r="B137" s="267"/>
      <c r="C137" s="267"/>
      <c r="D137" s="267"/>
      <c r="E137" s="429"/>
      <c r="F137" s="266"/>
      <c r="G137" s="267"/>
      <c r="H137" s="177"/>
      <c r="I137" s="177">
        <f>H137*G137</f>
        <v>0</v>
      </c>
      <c r="J137" s="218" t="e">
        <f t="shared" si="5"/>
        <v>#N/A</v>
      </c>
    </row>
    <row r="138" spans="1:10" x14ac:dyDescent="0.3">
      <c r="A138" s="17"/>
      <c r="B138" s="267"/>
      <c r="C138" s="267"/>
      <c r="D138" s="267"/>
      <c r="E138" s="429"/>
      <c r="F138" s="266"/>
      <c r="G138" s="267"/>
      <c r="H138" s="177"/>
      <c r="I138" s="177">
        <f>H138*G138</f>
        <v>0</v>
      </c>
      <c r="J138" s="218" t="e">
        <f t="shared" si="5"/>
        <v>#N/A</v>
      </c>
    </row>
    <row r="139" spans="1:10" x14ac:dyDescent="0.3">
      <c r="A139" s="428"/>
      <c r="B139" s="327"/>
      <c r="C139" s="327"/>
      <c r="D139" s="327"/>
      <c r="E139" s="429"/>
      <c r="F139" s="266"/>
      <c r="G139" s="267"/>
      <c r="H139" s="177"/>
      <c r="I139" s="177">
        <f>H139*G139</f>
        <v>0</v>
      </c>
      <c r="J139" s="218" t="e">
        <f t="shared" si="5"/>
        <v>#N/A</v>
      </c>
    </row>
    <row r="140" spans="1:10" x14ac:dyDescent="0.3">
      <c r="A140" s="17"/>
      <c r="B140" s="267"/>
      <c r="C140" s="267"/>
      <c r="D140" s="267"/>
      <c r="E140" s="429"/>
      <c r="F140" s="266"/>
      <c r="G140" s="267"/>
      <c r="H140" s="177"/>
      <c r="I140" s="177">
        <f>H140*G140</f>
        <v>0</v>
      </c>
      <c r="J140" s="218" t="e">
        <f t="shared" si="5"/>
        <v>#N/A</v>
      </c>
    </row>
    <row r="141" spans="1:10" x14ac:dyDescent="0.3">
      <c r="A141" s="17"/>
      <c r="B141" s="267"/>
      <c r="C141" s="267"/>
      <c r="D141" s="267"/>
      <c r="E141" s="429"/>
      <c r="F141" s="266"/>
      <c r="G141" s="267"/>
      <c r="H141" s="177"/>
      <c r="I141" s="177">
        <f>H141*G141</f>
        <v>0</v>
      </c>
      <c r="J141" s="218" t="e">
        <f t="shared" si="5"/>
        <v>#N/A</v>
      </c>
    </row>
    <row r="142" spans="1:10" x14ac:dyDescent="0.3">
      <c r="A142" s="17"/>
      <c r="B142" s="267"/>
      <c r="C142" s="267"/>
      <c r="D142" s="267"/>
      <c r="E142" s="316"/>
      <c r="F142" s="266"/>
      <c r="G142" s="267"/>
      <c r="H142" s="177"/>
      <c r="I142" s="177">
        <f>H142*G142</f>
        <v>0</v>
      </c>
      <c r="J142" s="218" t="e">
        <f t="shared" si="5"/>
        <v>#N/A</v>
      </c>
    </row>
    <row r="143" spans="1:10" x14ac:dyDescent="0.3">
      <c r="A143" s="17"/>
      <c r="B143" s="267"/>
      <c r="C143" s="267"/>
      <c r="D143" s="267"/>
      <c r="E143" s="316"/>
      <c r="F143" s="266"/>
      <c r="G143" s="267"/>
      <c r="H143" s="177"/>
      <c r="I143" s="177">
        <f>H143*G143</f>
        <v>0</v>
      </c>
      <c r="J143" s="218" t="e">
        <f t="shared" si="5"/>
        <v>#N/A</v>
      </c>
    </row>
    <row r="144" spans="1:10" x14ac:dyDescent="0.3">
      <c r="A144" s="17"/>
      <c r="B144" s="267"/>
      <c r="C144" s="267"/>
      <c r="D144" s="267"/>
      <c r="E144" s="316"/>
      <c r="F144" s="266"/>
      <c r="G144" s="267"/>
      <c r="H144" s="177"/>
      <c r="I144" s="177">
        <f>H144*G144</f>
        <v>0</v>
      </c>
      <c r="J144" s="218" t="e">
        <f t="shared" si="5"/>
        <v>#N/A</v>
      </c>
    </row>
    <row r="145" spans="1:10" x14ac:dyDescent="0.3">
      <c r="A145" s="17"/>
      <c r="B145" s="267"/>
      <c r="C145" s="267"/>
      <c r="D145" s="267"/>
      <c r="E145" s="316"/>
      <c r="F145" s="266"/>
      <c r="G145" s="267"/>
      <c r="H145" s="177"/>
      <c r="I145" s="177">
        <f>H145*G145</f>
        <v>0</v>
      </c>
      <c r="J145" s="218" t="e">
        <f t="shared" si="5"/>
        <v>#N/A</v>
      </c>
    </row>
    <row r="146" spans="1:10" x14ac:dyDescent="0.3">
      <c r="A146" s="17"/>
      <c r="B146" s="267"/>
      <c r="C146" s="267"/>
      <c r="D146" s="267"/>
      <c r="E146" s="316"/>
      <c r="F146" s="266"/>
      <c r="G146" s="267"/>
      <c r="H146" s="177"/>
      <c r="I146" s="177">
        <f>H146*G146</f>
        <v>0</v>
      </c>
      <c r="J146" s="218" t="e">
        <f t="shared" si="5"/>
        <v>#N/A</v>
      </c>
    </row>
    <row r="147" spans="1:10" x14ac:dyDescent="0.3">
      <c r="A147" s="17"/>
      <c r="B147" s="267"/>
      <c r="C147" s="267"/>
      <c r="D147" s="267"/>
      <c r="E147" s="316"/>
      <c r="F147" s="266"/>
      <c r="G147" s="267"/>
      <c r="H147" s="177"/>
      <c r="I147" s="177">
        <f>H147*G147</f>
        <v>0</v>
      </c>
      <c r="J147" s="218" t="e">
        <f t="shared" si="5"/>
        <v>#N/A</v>
      </c>
    </row>
    <row r="148" spans="1:10" x14ac:dyDescent="0.3">
      <c r="A148" s="17"/>
      <c r="B148" s="267"/>
      <c r="C148" s="267"/>
      <c r="D148" s="267"/>
      <c r="E148" s="316"/>
      <c r="F148" s="266"/>
      <c r="G148" s="267"/>
      <c r="H148" s="177"/>
      <c r="I148" s="177">
        <f>H148*G148</f>
        <v>0</v>
      </c>
      <c r="J148" s="218" t="e">
        <f t="shared" si="5"/>
        <v>#N/A</v>
      </c>
    </row>
    <row r="149" spans="1:10" x14ac:dyDescent="0.3">
      <c r="A149" s="17"/>
      <c r="B149" s="267"/>
      <c r="C149" s="267"/>
      <c r="D149" s="267"/>
      <c r="E149" s="271"/>
      <c r="F149" s="266"/>
      <c r="G149" s="267"/>
      <c r="H149" s="177"/>
      <c r="I149" s="177">
        <f>H149*G149</f>
        <v>0</v>
      </c>
      <c r="J149" s="218" t="e">
        <f t="shared" si="5"/>
        <v>#N/A</v>
      </c>
    </row>
    <row r="150" spans="1:10" x14ac:dyDescent="0.3">
      <c r="A150" s="17"/>
      <c r="B150" s="267"/>
      <c r="C150" s="267"/>
      <c r="D150" s="267"/>
      <c r="E150" s="271"/>
      <c r="F150" s="266"/>
      <c r="G150" s="267"/>
      <c r="H150" s="177"/>
      <c r="I150" s="177">
        <f>H150*G150</f>
        <v>0</v>
      </c>
      <c r="J150" s="218" t="e">
        <f t="shared" si="5"/>
        <v>#N/A</v>
      </c>
    </row>
    <row r="151" spans="1:10" x14ac:dyDescent="0.3">
      <c r="A151" s="17"/>
      <c r="B151" s="267"/>
      <c r="C151" s="267"/>
      <c r="D151" s="267"/>
      <c r="E151" s="271"/>
      <c r="F151" s="266"/>
      <c r="G151" s="267"/>
      <c r="H151" s="177"/>
      <c r="I151" s="177">
        <f>H151*G151</f>
        <v>0</v>
      </c>
      <c r="J151" s="218" t="e">
        <f t="shared" si="5"/>
        <v>#N/A</v>
      </c>
    </row>
    <row r="152" spans="1:10" x14ac:dyDescent="0.3">
      <c r="A152" s="17"/>
      <c r="B152" s="267"/>
      <c r="C152" s="267"/>
      <c r="D152" s="267"/>
      <c r="E152" s="271"/>
      <c r="F152" s="266"/>
      <c r="G152" s="267"/>
      <c r="H152" s="177"/>
      <c r="I152" s="177">
        <f>H152*G152</f>
        <v>0</v>
      </c>
      <c r="J152" s="218" t="e">
        <f t="shared" si="5"/>
        <v>#N/A</v>
      </c>
    </row>
    <row r="153" spans="1:10" x14ac:dyDescent="0.3">
      <c r="A153" s="17"/>
      <c r="B153" s="267"/>
      <c r="C153" s="267"/>
      <c r="D153" s="267"/>
      <c r="E153" s="271"/>
      <c r="F153" s="266"/>
      <c r="G153" s="267"/>
      <c r="H153" s="177"/>
      <c r="I153" s="177">
        <f>H153*G153</f>
        <v>0</v>
      </c>
      <c r="J153" s="218" t="e">
        <f t="shared" si="5"/>
        <v>#N/A</v>
      </c>
    </row>
    <row r="154" spans="1:10" x14ac:dyDescent="0.3">
      <c r="A154" s="17"/>
      <c r="B154" s="267"/>
      <c r="C154" s="267"/>
      <c r="D154" s="267"/>
      <c r="E154" s="271"/>
      <c r="F154" s="266"/>
      <c r="G154" s="267"/>
      <c r="H154" s="177"/>
      <c r="I154" s="177">
        <f>H154*G154</f>
        <v>0</v>
      </c>
      <c r="J154" s="218" t="e">
        <f t="shared" si="5"/>
        <v>#N/A</v>
      </c>
    </row>
    <row r="155" spans="1:10" x14ac:dyDescent="0.3">
      <c r="A155" s="17"/>
      <c r="B155" s="267"/>
      <c r="C155" s="267"/>
      <c r="D155" s="267"/>
      <c r="E155" s="271"/>
      <c r="F155" s="266"/>
      <c r="G155" s="267"/>
      <c r="H155" s="177"/>
      <c r="I155" s="177">
        <f>H155*G155</f>
        <v>0</v>
      </c>
      <c r="J155" s="218" t="e">
        <f t="shared" si="5"/>
        <v>#N/A</v>
      </c>
    </row>
    <row r="156" spans="1:10" x14ac:dyDescent="0.3">
      <c r="A156" s="17"/>
      <c r="B156" s="267"/>
      <c r="C156" s="267"/>
      <c r="D156" s="267"/>
      <c r="E156" s="271"/>
      <c r="F156" s="266"/>
      <c r="G156" s="267"/>
      <c r="H156" s="177"/>
      <c r="I156" s="177">
        <f t="shared" ref="I156" si="6">H156*G156</f>
        <v>0</v>
      </c>
      <c r="J156" s="218" t="e">
        <f t="shared" si="5"/>
        <v>#N/A</v>
      </c>
    </row>
    <row r="157" spans="1:10" x14ac:dyDescent="0.3">
      <c r="F157" s="76"/>
      <c r="J157" s="218" t="e">
        <f t="shared" si="5"/>
        <v>#N/A</v>
      </c>
    </row>
    <row r="158" spans="1:10" x14ac:dyDescent="0.3">
      <c r="F158" s="76"/>
      <c r="J158" s="218" t="e">
        <f t="shared" si="5"/>
        <v>#N/A</v>
      </c>
    </row>
    <row r="159" spans="1:10" x14ac:dyDescent="0.3">
      <c r="J159" s="218" t="e">
        <f t="shared" si="5"/>
        <v>#N/A</v>
      </c>
    </row>
    <row r="160" spans="1:10" x14ac:dyDescent="0.3">
      <c r="D160" s="76"/>
    </row>
    <row r="163" spans="5:5" x14ac:dyDescent="0.3">
      <c r="E163" s="438"/>
    </row>
  </sheetData>
  <autoFilter ref="A2:I155" xr:uid="{34E374A9-7D10-4B9D-BFC6-BAFD0A24B65C}">
    <sortState xmlns:xlrd2="http://schemas.microsoft.com/office/spreadsheetml/2017/richdata2" ref="A3:I155">
      <sortCondition ref="F2:F155"/>
    </sortState>
  </autoFilter>
  <hyperlinks>
    <hyperlink ref="E1" r:id="rId1" xr:uid="{E7F43F2E-C9C8-4ACE-BE94-82C735D84614}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2"/>
  <legacyDrawing r:id="rId3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48AF-E049-4546-98BB-7CD181E8AC8C}">
  <dimension ref="A1:O163"/>
  <sheetViews>
    <sheetView zoomScaleNormal="100" workbookViewId="0">
      <selection activeCell="A14" sqref="A14"/>
    </sheetView>
  </sheetViews>
  <sheetFormatPr defaultRowHeight="14.4" x14ac:dyDescent="0.3"/>
  <cols>
    <col min="1" max="1" width="13.6640625" style="4" bestFit="1" customWidth="1"/>
    <col min="2" max="2" width="34.21875" style="4" bestFit="1" customWidth="1"/>
    <col min="3" max="3" width="26.44140625" style="4" bestFit="1" customWidth="1"/>
    <col min="4" max="4" width="78.6640625" style="4" bestFit="1" customWidth="1"/>
    <col min="5" max="5" width="39.109375" style="4" customWidth="1"/>
    <col min="6" max="6" width="17.21875" style="4" customWidth="1"/>
    <col min="7" max="7" width="10.5546875" style="4" customWidth="1"/>
    <col min="8" max="8" width="15" style="218" customWidth="1"/>
    <col min="9" max="9" width="15" bestFit="1" customWidth="1"/>
    <col min="10" max="10" width="19.21875" style="513" customWidth="1"/>
    <col min="11" max="11" width="23.33203125" bestFit="1" customWidth="1"/>
    <col min="12" max="12" width="20.77734375" customWidth="1"/>
    <col min="13" max="13" width="35.6640625" bestFit="1" customWidth="1"/>
  </cols>
  <sheetData>
    <row r="1" spans="1:15" ht="18" x14ac:dyDescent="0.35">
      <c r="E1" s="312" t="s">
        <v>940</v>
      </c>
      <c r="I1" s="2"/>
      <c r="K1" s="344" t="s">
        <v>2502</v>
      </c>
      <c r="L1" s="83">
        <v>2000</v>
      </c>
      <c r="M1" s="538" t="s">
        <v>4961</v>
      </c>
    </row>
    <row r="2" spans="1:15" ht="18" x14ac:dyDescent="0.3">
      <c r="A2" s="79" t="s">
        <v>1300</v>
      </c>
      <c r="B2" s="79" t="s">
        <v>636</v>
      </c>
      <c r="C2" s="79" t="s">
        <v>660</v>
      </c>
      <c r="D2" s="79" t="s">
        <v>542</v>
      </c>
      <c r="E2" s="79" t="s">
        <v>919</v>
      </c>
      <c r="F2" s="79" t="s">
        <v>634</v>
      </c>
      <c r="G2" s="79" t="s">
        <v>635</v>
      </c>
      <c r="H2" s="547" t="s">
        <v>42</v>
      </c>
      <c r="I2" s="79" t="s">
        <v>31</v>
      </c>
      <c r="K2" s="344" t="s">
        <v>1176</v>
      </c>
      <c r="L2" s="83">
        <v>10000</v>
      </c>
    </row>
    <row r="3" spans="1:15" ht="21" x14ac:dyDescent="0.3">
      <c r="A3" s="17" t="s">
        <v>1301</v>
      </c>
      <c r="B3" s="327" t="s">
        <v>1356</v>
      </c>
      <c r="C3" s="267" t="s">
        <v>4764</v>
      </c>
      <c r="D3" s="267" t="s">
        <v>5193</v>
      </c>
      <c r="E3" s="429"/>
      <c r="F3" s="328">
        <v>45779</v>
      </c>
      <c r="G3" s="327">
        <v>1</v>
      </c>
      <c r="H3" s="177">
        <v>66.23</v>
      </c>
      <c r="I3" s="177">
        <f t="shared" ref="I3:I66" si="0">H3*G3</f>
        <v>66.23</v>
      </c>
      <c r="J3" s="218" t="str">
        <f t="shared" ref="J3:J66" si="1">VLOOKUP(C3,K:M,3,0)</f>
        <v>ok</v>
      </c>
      <c r="K3" s="273" t="s">
        <v>581</v>
      </c>
      <c r="L3" s="83">
        <f>SUM(L6:L28)</f>
        <v>31192.2</v>
      </c>
      <c r="M3" t="s">
        <v>5097</v>
      </c>
      <c r="N3" t="s">
        <v>5098</v>
      </c>
      <c r="O3" s="277">
        <v>45758</v>
      </c>
    </row>
    <row r="4" spans="1:15" ht="18.600000000000001" customHeight="1" x14ac:dyDescent="0.3">
      <c r="A4" s="17" t="s">
        <v>1301</v>
      </c>
      <c r="B4" s="327" t="s">
        <v>5044</v>
      </c>
      <c r="C4" s="327" t="s">
        <v>4764</v>
      </c>
      <c r="D4" s="267" t="s">
        <v>5044</v>
      </c>
      <c r="E4" s="429"/>
      <c r="F4" s="266">
        <v>45779</v>
      </c>
      <c r="G4" s="327">
        <v>1</v>
      </c>
      <c r="H4" s="177">
        <v>1500</v>
      </c>
      <c r="I4" s="177">
        <f t="shared" si="0"/>
        <v>1500</v>
      </c>
      <c r="J4" s="218" t="str">
        <f t="shared" si="1"/>
        <v>ok</v>
      </c>
    </row>
    <row r="5" spans="1:15" ht="19.2" customHeight="1" x14ac:dyDescent="0.4">
      <c r="A5" s="17" t="s">
        <v>1301</v>
      </c>
      <c r="B5" s="327" t="s">
        <v>5044</v>
      </c>
      <c r="C5" s="327" t="s">
        <v>4764</v>
      </c>
      <c r="D5" s="267" t="s">
        <v>5045</v>
      </c>
      <c r="E5" s="429"/>
      <c r="F5" s="266">
        <v>45779</v>
      </c>
      <c r="G5" s="327">
        <v>1</v>
      </c>
      <c r="H5" s="177">
        <v>500</v>
      </c>
      <c r="I5" s="177">
        <f t="shared" si="0"/>
        <v>500</v>
      </c>
      <c r="J5" s="218" t="str">
        <f t="shared" si="1"/>
        <v>ok</v>
      </c>
      <c r="K5" s="272" t="s">
        <v>662</v>
      </c>
      <c r="L5" s="272" t="s">
        <v>42</v>
      </c>
      <c r="O5" s="277"/>
    </row>
    <row r="6" spans="1:15" ht="18.600000000000001" customHeight="1" x14ac:dyDescent="0.3">
      <c r="A6" s="17" t="s">
        <v>1090</v>
      </c>
      <c r="B6" s="327" t="s">
        <v>691</v>
      </c>
      <c r="C6" s="327" t="s">
        <v>985</v>
      </c>
      <c r="D6" s="327" t="s">
        <v>5194</v>
      </c>
      <c r="E6" s="429"/>
      <c r="F6" s="266">
        <v>45779</v>
      </c>
      <c r="G6" s="327">
        <v>1</v>
      </c>
      <c r="H6" s="177">
        <v>20000</v>
      </c>
      <c r="I6" s="177">
        <f t="shared" si="0"/>
        <v>20000</v>
      </c>
      <c r="J6" s="218" t="str">
        <f t="shared" si="1"/>
        <v>ok</v>
      </c>
      <c r="K6" s="271" t="s">
        <v>654</v>
      </c>
      <c r="L6" s="274">
        <f t="shared" ref="L6:L29" si="2">SUMIF(C:C,K6,I:I)</f>
        <v>0</v>
      </c>
      <c r="M6" t="s">
        <v>2211</v>
      </c>
    </row>
    <row r="7" spans="1:15" ht="18.600000000000001" customHeight="1" x14ac:dyDescent="0.3">
      <c r="A7" s="17" t="s">
        <v>1302</v>
      </c>
      <c r="B7" s="267" t="s">
        <v>1280</v>
      </c>
      <c r="C7" s="267" t="s">
        <v>5195</v>
      </c>
      <c r="D7" s="267" t="s">
        <v>2154</v>
      </c>
      <c r="E7" s="429"/>
      <c r="F7" s="266">
        <v>45778</v>
      </c>
      <c r="G7" s="327">
        <v>1</v>
      </c>
      <c r="H7" s="177">
        <v>15000</v>
      </c>
      <c r="I7" s="177">
        <f t="shared" si="0"/>
        <v>15000</v>
      </c>
      <c r="J7" s="218" t="e">
        <f t="shared" si="1"/>
        <v>#N/A</v>
      </c>
      <c r="K7" s="271" t="s">
        <v>3807</v>
      </c>
      <c r="L7" s="274">
        <f t="shared" si="2"/>
        <v>0</v>
      </c>
      <c r="M7" t="s">
        <v>2211</v>
      </c>
    </row>
    <row r="8" spans="1:15" ht="18.600000000000001" customHeight="1" x14ac:dyDescent="0.3">
      <c r="A8" s="428" t="s">
        <v>1091</v>
      </c>
      <c r="B8" s="267" t="s">
        <v>456</v>
      </c>
      <c r="C8" s="267" t="s">
        <v>456</v>
      </c>
      <c r="D8" s="327" t="s">
        <v>5202</v>
      </c>
      <c r="E8" s="429"/>
      <c r="F8" s="266">
        <v>45779</v>
      </c>
      <c r="G8" s="327">
        <v>1</v>
      </c>
      <c r="H8" s="177">
        <v>2500</v>
      </c>
      <c r="I8" s="177">
        <f t="shared" si="0"/>
        <v>2500</v>
      </c>
      <c r="J8" s="218" t="str">
        <f t="shared" si="1"/>
        <v>ok</v>
      </c>
      <c r="K8" s="271" t="s">
        <v>456</v>
      </c>
      <c r="L8" s="274">
        <f t="shared" si="2"/>
        <v>2500</v>
      </c>
      <c r="M8" t="s">
        <v>2211</v>
      </c>
    </row>
    <row r="9" spans="1:15" ht="18.600000000000001" customHeight="1" x14ac:dyDescent="0.3">
      <c r="A9" s="17" t="s">
        <v>1090</v>
      </c>
      <c r="B9" s="267" t="s">
        <v>5204</v>
      </c>
      <c r="C9" s="267" t="s">
        <v>989</v>
      </c>
      <c r="D9" s="327" t="s">
        <v>5203</v>
      </c>
      <c r="E9" s="429"/>
      <c r="F9" s="266">
        <v>45779</v>
      </c>
      <c r="G9" s="327">
        <v>1</v>
      </c>
      <c r="H9" s="177">
        <v>2500</v>
      </c>
      <c r="I9" s="177">
        <f t="shared" si="0"/>
        <v>2500</v>
      </c>
      <c r="J9" s="218" t="str">
        <f t="shared" si="1"/>
        <v>ok</v>
      </c>
      <c r="K9" s="271" t="s">
        <v>987</v>
      </c>
      <c r="L9" s="274">
        <f t="shared" si="2"/>
        <v>0</v>
      </c>
      <c r="M9" t="s">
        <v>2211</v>
      </c>
    </row>
    <row r="10" spans="1:15" ht="18.600000000000001" customHeight="1" x14ac:dyDescent="0.3">
      <c r="A10" s="428" t="s">
        <v>1090</v>
      </c>
      <c r="B10" s="327" t="s">
        <v>2118</v>
      </c>
      <c r="C10" s="327" t="s">
        <v>1037</v>
      </c>
      <c r="D10" s="327" t="s">
        <v>5205</v>
      </c>
      <c r="E10" s="271"/>
      <c r="F10" s="328">
        <v>45779</v>
      </c>
      <c r="G10" s="267">
        <v>1</v>
      </c>
      <c r="H10" s="177">
        <v>1750</v>
      </c>
      <c r="I10" s="177">
        <f t="shared" si="0"/>
        <v>1750</v>
      </c>
      <c r="J10" s="218" t="str">
        <f t="shared" si="1"/>
        <v>ok</v>
      </c>
      <c r="K10" s="271" t="s">
        <v>436</v>
      </c>
      <c r="L10" s="274">
        <f t="shared" si="2"/>
        <v>1442.2</v>
      </c>
      <c r="M10" t="s">
        <v>2211</v>
      </c>
    </row>
    <row r="11" spans="1:15" ht="18.600000000000001" customHeight="1" x14ac:dyDescent="0.3">
      <c r="A11" s="428" t="s">
        <v>1301</v>
      </c>
      <c r="B11" s="327" t="s">
        <v>3711</v>
      </c>
      <c r="C11" s="327" t="s">
        <v>4764</v>
      </c>
      <c r="D11" s="267" t="s">
        <v>5206</v>
      </c>
      <c r="E11" s="429"/>
      <c r="F11" s="266">
        <v>45779</v>
      </c>
      <c r="G11" s="327">
        <v>1</v>
      </c>
      <c r="H11" s="177">
        <v>1349.33</v>
      </c>
      <c r="I11" s="177">
        <f t="shared" si="0"/>
        <v>1349.33</v>
      </c>
      <c r="J11" s="218" t="str">
        <f t="shared" si="1"/>
        <v>ok</v>
      </c>
      <c r="K11" s="271" t="s">
        <v>1496</v>
      </c>
      <c r="L11" s="274">
        <f t="shared" si="2"/>
        <v>0</v>
      </c>
      <c r="M11" t="s">
        <v>2211</v>
      </c>
    </row>
    <row r="12" spans="1:15" ht="18.600000000000001" customHeight="1" x14ac:dyDescent="0.3">
      <c r="A12" s="17" t="s">
        <v>1090</v>
      </c>
      <c r="B12" s="327" t="s">
        <v>710</v>
      </c>
      <c r="C12" s="327" t="s">
        <v>436</v>
      </c>
      <c r="D12" s="267" t="s">
        <v>5207</v>
      </c>
      <c r="E12" s="429"/>
      <c r="F12" s="266">
        <v>45779</v>
      </c>
      <c r="G12" s="327">
        <v>1</v>
      </c>
      <c r="H12" s="177">
        <v>1442.2</v>
      </c>
      <c r="I12" s="177">
        <f t="shared" si="0"/>
        <v>1442.2</v>
      </c>
      <c r="J12" s="218" t="str">
        <f t="shared" si="1"/>
        <v>ok</v>
      </c>
      <c r="K12" s="87" t="s">
        <v>633</v>
      </c>
      <c r="L12" s="274">
        <f t="shared" si="2"/>
        <v>0</v>
      </c>
      <c r="M12" t="s">
        <v>2211</v>
      </c>
    </row>
    <row r="13" spans="1:15" ht="18.600000000000001" customHeight="1" x14ac:dyDescent="0.3">
      <c r="A13" s="428" t="s">
        <v>1091</v>
      </c>
      <c r="B13" s="327" t="s">
        <v>1037</v>
      </c>
      <c r="C13" s="327" t="s">
        <v>1037</v>
      </c>
      <c r="D13" s="267" t="s">
        <v>5233</v>
      </c>
      <c r="E13" s="429"/>
      <c r="F13" s="266">
        <v>45779</v>
      </c>
      <c r="G13" s="327">
        <v>1</v>
      </c>
      <c r="H13" s="177">
        <v>3000</v>
      </c>
      <c r="I13" s="177">
        <f t="shared" si="0"/>
        <v>3000</v>
      </c>
      <c r="J13" s="218" t="str">
        <f t="shared" si="1"/>
        <v>ok</v>
      </c>
      <c r="K13" s="271" t="s">
        <v>41</v>
      </c>
      <c r="L13" s="274">
        <f t="shared" si="2"/>
        <v>0</v>
      </c>
      <c r="M13" t="s">
        <v>2211</v>
      </c>
    </row>
    <row r="14" spans="1:15" x14ac:dyDescent="0.3">
      <c r="A14" s="428"/>
      <c r="B14" s="327"/>
      <c r="C14" s="327"/>
      <c r="D14" s="267"/>
      <c r="E14" s="429"/>
      <c r="F14" s="266"/>
      <c r="G14" s="327"/>
      <c r="H14" s="177"/>
      <c r="I14" s="177">
        <f t="shared" si="0"/>
        <v>0</v>
      </c>
      <c r="J14" s="218" t="e">
        <f t="shared" si="1"/>
        <v>#N/A</v>
      </c>
      <c r="K14" s="271" t="s">
        <v>1541</v>
      </c>
      <c r="L14" s="274">
        <f t="shared" si="2"/>
        <v>0</v>
      </c>
      <c r="M14" t="s">
        <v>2211</v>
      </c>
    </row>
    <row r="15" spans="1:15" ht="18.600000000000001" customHeight="1" x14ac:dyDescent="0.3">
      <c r="A15" s="428"/>
      <c r="B15" s="267"/>
      <c r="C15" s="267"/>
      <c r="D15" s="327"/>
      <c r="E15" s="271"/>
      <c r="F15" s="328"/>
      <c r="G15" s="327"/>
      <c r="H15" s="177"/>
      <c r="I15" s="177">
        <f t="shared" si="0"/>
        <v>0</v>
      </c>
      <c r="J15" s="218" t="e">
        <f t="shared" si="1"/>
        <v>#N/A</v>
      </c>
      <c r="K15" s="271" t="s">
        <v>989</v>
      </c>
      <c r="L15" s="274">
        <f t="shared" si="2"/>
        <v>2500</v>
      </c>
      <c r="M15" t="s">
        <v>2211</v>
      </c>
    </row>
    <row r="16" spans="1:15" ht="18.600000000000001" customHeight="1" x14ac:dyDescent="0.3">
      <c r="A16" s="17"/>
      <c r="B16" s="327"/>
      <c r="C16" s="267"/>
      <c r="D16" s="327"/>
      <c r="E16" s="429"/>
      <c r="F16" s="266"/>
      <c r="G16" s="327"/>
      <c r="H16" s="177"/>
      <c r="I16" s="177">
        <f t="shared" si="0"/>
        <v>0</v>
      </c>
      <c r="J16" s="218" t="e">
        <f t="shared" si="1"/>
        <v>#N/A</v>
      </c>
      <c r="K16" s="271" t="s">
        <v>985</v>
      </c>
      <c r="L16" s="274">
        <f t="shared" si="2"/>
        <v>20000</v>
      </c>
      <c r="M16" t="s">
        <v>2211</v>
      </c>
    </row>
    <row r="17" spans="1:13" ht="18.600000000000001" customHeight="1" x14ac:dyDescent="0.3">
      <c r="A17" s="428"/>
      <c r="B17" s="327"/>
      <c r="C17" s="327"/>
      <c r="D17" s="327"/>
      <c r="E17" s="429"/>
      <c r="F17" s="266"/>
      <c r="G17" s="327"/>
      <c r="H17" s="177"/>
      <c r="I17" s="177">
        <f t="shared" si="0"/>
        <v>0</v>
      </c>
      <c r="J17" s="218" t="e">
        <f t="shared" si="1"/>
        <v>#N/A</v>
      </c>
      <c r="K17" s="271" t="s">
        <v>986</v>
      </c>
      <c r="L17" s="274">
        <f t="shared" si="2"/>
        <v>0</v>
      </c>
      <c r="M17" t="s">
        <v>2211</v>
      </c>
    </row>
    <row r="18" spans="1:13" x14ac:dyDescent="0.3">
      <c r="A18" s="17"/>
      <c r="B18" s="267"/>
      <c r="C18" s="267"/>
      <c r="D18" s="267"/>
      <c r="E18" s="429"/>
      <c r="F18" s="266"/>
      <c r="G18" s="327"/>
      <c r="H18" s="177"/>
      <c r="I18" s="177">
        <f t="shared" si="0"/>
        <v>0</v>
      </c>
      <c r="J18" s="218" t="e">
        <f t="shared" si="1"/>
        <v>#N/A</v>
      </c>
      <c r="K18" s="271" t="s">
        <v>990</v>
      </c>
      <c r="L18" s="274">
        <f t="shared" si="2"/>
        <v>0</v>
      </c>
      <c r="M18" t="s">
        <v>2211</v>
      </c>
    </row>
    <row r="19" spans="1:13" ht="18.600000000000001" customHeight="1" x14ac:dyDescent="0.3">
      <c r="A19" s="17"/>
      <c r="B19" s="267"/>
      <c r="C19" s="267"/>
      <c r="D19" s="267"/>
      <c r="E19" s="429"/>
      <c r="F19" s="266"/>
      <c r="G19" s="327"/>
      <c r="H19" s="177"/>
      <c r="I19" s="177">
        <f t="shared" si="0"/>
        <v>0</v>
      </c>
      <c r="J19" s="218" t="e">
        <f t="shared" si="1"/>
        <v>#N/A</v>
      </c>
      <c r="K19" s="271" t="s">
        <v>918</v>
      </c>
      <c r="L19" s="274">
        <f t="shared" si="2"/>
        <v>0</v>
      </c>
      <c r="M19" t="s">
        <v>2211</v>
      </c>
    </row>
    <row r="20" spans="1:13" ht="18.600000000000001" customHeight="1" x14ac:dyDescent="0.3">
      <c r="A20" s="17"/>
      <c r="B20" s="327"/>
      <c r="C20" s="327"/>
      <c r="D20" s="327"/>
      <c r="E20" s="429"/>
      <c r="F20" s="266"/>
      <c r="G20" s="327"/>
      <c r="H20" s="177"/>
      <c r="I20" s="177">
        <f t="shared" si="0"/>
        <v>0</v>
      </c>
      <c r="J20" s="218" t="e">
        <f t="shared" si="1"/>
        <v>#N/A</v>
      </c>
      <c r="K20" s="271" t="s">
        <v>1008</v>
      </c>
      <c r="L20" s="274">
        <f t="shared" si="2"/>
        <v>0</v>
      </c>
      <c r="M20" t="s">
        <v>2211</v>
      </c>
    </row>
    <row r="21" spans="1:13" x14ac:dyDescent="0.3">
      <c r="A21" s="17"/>
      <c r="B21" s="267"/>
      <c r="C21" s="267"/>
      <c r="D21" s="327"/>
      <c r="E21" s="429"/>
      <c r="F21" s="328"/>
      <c r="G21" s="327"/>
      <c r="H21" s="177"/>
      <c r="I21" s="177">
        <f t="shared" si="0"/>
        <v>0</v>
      </c>
      <c r="J21" s="218" t="e">
        <f t="shared" si="1"/>
        <v>#N/A</v>
      </c>
      <c r="K21" s="271" t="s">
        <v>1280</v>
      </c>
      <c r="L21" s="274">
        <f t="shared" si="2"/>
        <v>0</v>
      </c>
      <c r="M21" t="s">
        <v>2211</v>
      </c>
    </row>
    <row r="22" spans="1:13" x14ac:dyDescent="0.3">
      <c r="A22" s="428"/>
      <c r="B22" s="267"/>
      <c r="C22" s="267"/>
      <c r="D22" s="267"/>
      <c r="E22" s="429"/>
      <c r="F22" s="266"/>
      <c r="G22" s="327"/>
      <c r="H22" s="177"/>
      <c r="I22" s="177">
        <f t="shared" si="0"/>
        <v>0</v>
      </c>
      <c r="J22" s="218" t="e">
        <f t="shared" si="1"/>
        <v>#N/A</v>
      </c>
      <c r="K22" s="271" t="s">
        <v>1037</v>
      </c>
      <c r="L22" s="274">
        <f t="shared" si="2"/>
        <v>4750</v>
      </c>
      <c r="M22" t="s">
        <v>2211</v>
      </c>
    </row>
    <row r="23" spans="1:13" ht="18.600000000000001" customHeight="1" x14ac:dyDescent="0.3">
      <c r="A23" s="428"/>
      <c r="B23" s="267"/>
      <c r="C23" s="267"/>
      <c r="D23" s="327"/>
      <c r="E23" s="271"/>
      <c r="F23" s="266"/>
      <c r="G23" s="327"/>
      <c r="H23" s="177"/>
      <c r="I23" s="177">
        <f t="shared" si="0"/>
        <v>0</v>
      </c>
      <c r="J23" s="218" t="e">
        <f t="shared" si="1"/>
        <v>#N/A</v>
      </c>
      <c r="K23" s="271" t="s">
        <v>1299</v>
      </c>
      <c r="L23" s="274">
        <f t="shared" si="2"/>
        <v>0</v>
      </c>
      <c r="M23" t="s">
        <v>2211</v>
      </c>
    </row>
    <row r="24" spans="1:13" ht="18.600000000000001" customHeight="1" x14ac:dyDescent="0.3">
      <c r="A24" s="17"/>
      <c r="B24" s="267"/>
      <c r="C24" s="267"/>
      <c r="D24" s="327"/>
      <c r="E24" s="429"/>
      <c r="F24" s="328"/>
      <c r="G24" s="327"/>
      <c r="H24" s="177"/>
      <c r="I24" s="177">
        <f t="shared" si="0"/>
        <v>0</v>
      </c>
      <c r="J24" s="218" t="e">
        <f t="shared" si="1"/>
        <v>#N/A</v>
      </c>
      <c r="K24" s="271" t="s">
        <v>1184</v>
      </c>
      <c r="L24" s="274">
        <f t="shared" si="2"/>
        <v>0</v>
      </c>
      <c r="M24" t="s">
        <v>2211</v>
      </c>
    </row>
    <row r="25" spans="1:13" x14ac:dyDescent="0.3">
      <c r="A25" s="428"/>
      <c r="B25" s="267"/>
      <c r="C25" s="267"/>
      <c r="D25" s="267"/>
      <c r="E25" s="545"/>
      <c r="F25" s="328"/>
      <c r="G25" s="327"/>
      <c r="H25" s="177"/>
      <c r="I25" s="177">
        <f t="shared" si="0"/>
        <v>0</v>
      </c>
      <c r="J25" s="218" t="e">
        <f t="shared" si="1"/>
        <v>#N/A</v>
      </c>
      <c r="K25" s="271" t="s">
        <v>37</v>
      </c>
      <c r="L25" s="274">
        <f t="shared" si="2"/>
        <v>0</v>
      </c>
      <c r="M25" t="s">
        <v>2211</v>
      </c>
    </row>
    <row r="26" spans="1:13" ht="19.2" customHeight="1" x14ac:dyDescent="0.3">
      <c r="A26" s="428"/>
      <c r="B26" s="267"/>
      <c r="C26" s="267"/>
      <c r="D26" s="327"/>
      <c r="E26" s="271"/>
      <c r="F26" s="328"/>
      <c r="G26" s="267"/>
      <c r="H26" s="177"/>
      <c r="I26" s="177">
        <f t="shared" si="0"/>
        <v>0</v>
      </c>
      <c r="J26" s="218" t="e">
        <f t="shared" si="1"/>
        <v>#N/A</v>
      </c>
      <c r="K26" s="271" t="s">
        <v>1506</v>
      </c>
      <c r="L26" s="274">
        <f t="shared" si="2"/>
        <v>0</v>
      </c>
      <c r="M26" t="s">
        <v>2211</v>
      </c>
    </row>
    <row r="27" spans="1:13" ht="19.2" customHeight="1" x14ac:dyDescent="0.3">
      <c r="A27" s="17"/>
      <c r="B27" s="327"/>
      <c r="C27" s="267"/>
      <c r="D27" s="327"/>
      <c r="E27" s="271"/>
      <c r="F27" s="266"/>
      <c r="G27" s="327"/>
      <c r="H27" s="177"/>
      <c r="I27" s="177">
        <f t="shared" si="0"/>
        <v>0</v>
      </c>
      <c r="J27" s="218" t="e">
        <f t="shared" si="1"/>
        <v>#N/A</v>
      </c>
      <c r="K27" s="271" t="s">
        <v>3030</v>
      </c>
      <c r="L27" s="274">
        <f t="shared" si="2"/>
        <v>0</v>
      </c>
      <c r="M27" t="s">
        <v>2211</v>
      </c>
    </row>
    <row r="28" spans="1:13" ht="19.2" customHeight="1" x14ac:dyDescent="0.3">
      <c r="A28" s="17"/>
      <c r="B28" s="267"/>
      <c r="C28" s="267"/>
      <c r="D28" s="327"/>
      <c r="E28" s="429"/>
      <c r="F28" s="266"/>
      <c r="G28" s="327"/>
      <c r="H28" s="177"/>
      <c r="I28" s="177">
        <f t="shared" si="0"/>
        <v>0</v>
      </c>
      <c r="J28" s="218" t="e">
        <f t="shared" si="1"/>
        <v>#N/A</v>
      </c>
      <c r="K28" s="271" t="s">
        <v>3031</v>
      </c>
      <c r="L28" s="274">
        <f t="shared" si="2"/>
        <v>0</v>
      </c>
      <c r="M28" t="s">
        <v>2211</v>
      </c>
    </row>
    <row r="29" spans="1:13" ht="19.2" customHeight="1" x14ac:dyDescent="0.3">
      <c r="A29" s="428"/>
      <c r="B29" s="267"/>
      <c r="C29" s="267"/>
      <c r="D29" s="327"/>
      <c r="E29" s="271"/>
      <c r="F29" s="266"/>
      <c r="G29" s="327"/>
      <c r="H29" s="177"/>
      <c r="I29" s="177">
        <f t="shared" si="0"/>
        <v>0</v>
      </c>
      <c r="J29" s="218" t="e">
        <f t="shared" si="1"/>
        <v>#N/A</v>
      </c>
      <c r="K29" s="271" t="s">
        <v>4764</v>
      </c>
      <c r="L29" s="274">
        <f t="shared" si="2"/>
        <v>3415.56</v>
      </c>
      <c r="M29" t="s">
        <v>2211</v>
      </c>
    </row>
    <row r="30" spans="1:13" ht="19.2" customHeight="1" x14ac:dyDescent="0.3">
      <c r="A30" s="17"/>
      <c r="B30" s="327"/>
      <c r="C30" s="327"/>
      <c r="D30" s="267"/>
      <c r="E30" s="3"/>
      <c r="F30" s="266"/>
      <c r="G30" s="327"/>
      <c r="H30" s="177"/>
      <c r="I30" s="177">
        <f t="shared" si="0"/>
        <v>0</v>
      </c>
      <c r="J30" s="218" t="e">
        <f t="shared" si="1"/>
        <v>#N/A</v>
      </c>
    </row>
    <row r="31" spans="1:13" ht="19.2" customHeight="1" x14ac:dyDescent="0.3">
      <c r="A31" s="428"/>
      <c r="B31" s="267"/>
      <c r="C31" s="267"/>
      <c r="D31" s="327"/>
      <c r="E31" s="271"/>
      <c r="F31" s="266"/>
      <c r="G31" s="327"/>
      <c r="H31" s="177"/>
      <c r="I31" s="177">
        <f t="shared" si="0"/>
        <v>0</v>
      </c>
      <c r="J31" s="218" t="e">
        <f t="shared" si="1"/>
        <v>#N/A</v>
      </c>
    </row>
    <row r="32" spans="1:13" ht="19.2" customHeight="1" x14ac:dyDescent="0.3">
      <c r="A32" s="428"/>
      <c r="B32" s="327"/>
      <c r="C32" s="327"/>
      <c r="D32" s="267"/>
      <c r="E32" s="429"/>
      <c r="F32" s="266"/>
      <c r="G32" s="327"/>
      <c r="H32" s="177"/>
      <c r="I32" s="177">
        <f t="shared" si="0"/>
        <v>0</v>
      </c>
      <c r="J32" s="218" t="e">
        <f t="shared" si="1"/>
        <v>#N/A</v>
      </c>
    </row>
    <row r="33" spans="1:12" ht="19.2" customHeight="1" x14ac:dyDescent="0.3">
      <c r="A33" s="428"/>
      <c r="B33" s="267"/>
      <c r="C33" s="267"/>
      <c r="D33" s="327"/>
      <c r="E33" s="429"/>
      <c r="F33" s="328"/>
      <c r="G33" s="327"/>
      <c r="H33" s="177"/>
      <c r="I33" s="177">
        <f t="shared" si="0"/>
        <v>0</v>
      </c>
      <c r="J33" s="218" t="e">
        <f t="shared" si="1"/>
        <v>#N/A</v>
      </c>
    </row>
    <row r="34" spans="1:12" ht="19.2" customHeight="1" x14ac:dyDescent="0.3">
      <c r="A34" s="428"/>
      <c r="B34" s="267"/>
      <c r="C34" s="267"/>
      <c r="D34" s="267"/>
      <c r="E34" s="429"/>
      <c r="F34" s="328"/>
      <c r="G34" s="327"/>
      <c r="H34" s="177"/>
      <c r="I34" s="177">
        <f t="shared" si="0"/>
        <v>0</v>
      </c>
      <c r="J34" s="218" t="e">
        <f t="shared" si="1"/>
        <v>#N/A</v>
      </c>
    </row>
    <row r="35" spans="1:12" ht="19.2" customHeight="1" x14ac:dyDescent="0.3">
      <c r="A35" s="428"/>
      <c r="B35" s="267"/>
      <c r="C35" s="267"/>
      <c r="D35" s="267"/>
      <c r="E35" s="271"/>
      <c r="F35" s="266"/>
      <c r="G35" s="267"/>
      <c r="H35" s="177"/>
      <c r="I35" s="177">
        <f t="shared" si="0"/>
        <v>0</v>
      </c>
      <c r="J35" s="218" t="e">
        <f t="shared" si="1"/>
        <v>#N/A</v>
      </c>
    </row>
    <row r="36" spans="1:12" ht="19.2" customHeight="1" x14ac:dyDescent="0.3">
      <c r="A36" s="428"/>
      <c r="B36" s="267"/>
      <c r="C36" s="267"/>
      <c r="D36" s="267"/>
      <c r="E36" s="271"/>
      <c r="F36" s="266"/>
      <c r="G36" s="267"/>
      <c r="H36" s="89"/>
      <c r="I36" s="177">
        <f t="shared" si="0"/>
        <v>0</v>
      </c>
      <c r="J36" s="218" t="e">
        <f t="shared" si="1"/>
        <v>#N/A</v>
      </c>
    </row>
    <row r="37" spans="1:12" ht="19.2" customHeight="1" x14ac:dyDescent="0.3">
      <c r="A37" s="428"/>
      <c r="B37" s="267"/>
      <c r="C37" s="267"/>
      <c r="D37" s="267"/>
      <c r="E37" s="271"/>
      <c r="F37" s="266"/>
      <c r="G37" s="267"/>
      <c r="H37" s="89"/>
      <c r="I37" s="177">
        <f t="shared" si="0"/>
        <v>0</v>
      </c>
      <c r="J37" s="218" t="e">
        <f t="shared" si="1"/>
        <v>#N/A</v>
      </c>
    </row>
    <row r="38" spans="1:12" ht="19.2" customHeight="1" x14ac:dyDescent="0.3">
      <c r="A38" s="428"/>
      <c r="B38" s="267"/>
      <c r="C38" s="267"/>
      <c r="D38" s="267"/>
      <c r="E38" s="271"/>
      <c r="F38" s="266"/>
      <c r="G38" s="267"/>
      <c r="H38" s="177"/>
      <c r="I38" s="177">
        <f t="shared" si="0"/>
        <v>0</v>
      </c>
      <c r="J38" s="218" t="e">
        <f t="shared" si="1"/>
        <v>#N/A</v>
      </c>
    </row>
    <row r="39" spans="1:12" x14ac:dyDescent="0.3">
      <c r="A39" s="428"/>
      <c r="B39" s="327"/>
      <c r="C39" s="327"/>
      <c r="D39" s="267"/>
      <c r="E39" s="429"/>
      <c r="F39" s="266"/>
      <c r="G39" s="327"/>
      <c r="H39" s="177"/>
      <c r="I39" s="177">
        <f t="shared" si="0"/>
        <v>0</v>
      </c>
      <c r="J39" s="218" t="e">
        <f t="shared" si="1"/>
        <v>#N/A</v>
      </c>
    </row>
    <row r="40" spans="1:12" x14ac:dyDescent="0.3">
      <c r="A40" s="428"/>
      <c r="B40" s="267"/>
      <c r="C40" s="267"/>
      <c r="D40" s="267"/>
      <c r="E40" s="429"/>
      <c r="F40" s="266"/>
      <c r="G40" s="327"/>
      <c r="H40" s="177"/>
      <c r="I40" s="177">
        <f t="shared" si="0"/>
        <v>0</v>
      </c>
      <c r="J40" s="218" t="e">
        <f t="shared" si="1"/>
        <v>#N/A</v>
      </c>
    </row>
    <row r="41" spans="1:12" x14ac:dyDescent="0.3">
      <c r="A41" s="428"/>
      <c r="B41" s="327"/>
      <c r="C41" s="327"/>
      <c r="D41" s="327"/>
      <c r="E41" s="271"/>
      <c r="F41" s="328"/>
      <c r="G41" s="327"/>
      <c r="H41" s="177"/>
      <c r="I41" s="177">
        <f t="shared" si="0"/>
        <v>0</v>
      </c>
      <c r="J41" s="218" t="e">
        <f t="shared" si="1"/>
        <v>#N/A</v>
      </c>
    </row>
    <row r="42" spans="1:12" ht="18.600000000000001" customHeight="1" x14ac:dyDescent="0.3">
      <c r="A42" s="428"/>
      <c r="B42" s="267"/>
      <c r="C42" s="267"/>
      <c r="D42" s="327"/>
      <c r="E42" s="429"/>
      <c r="F42" s="328"/>
      <c r="G42" s="327"/>
      <c r="H42" s="177"/>
      <c r="I42" s="177">
        <f t="shared" si="0"/>
        <v>0</v>
      </c>
      <c r="J42" s="218" t="e">
        <f t="shared" si="1"/>
        <v>#N/A</v>
      </c>
    </row>
    <row r="43" spans="1:12" s="317" customFormat="1" ht="19.2" customHeight="1" x14ac:dyDescent="0.3">
      <c r="A43" s="428"/>
      <c r="B43" s="267"/>
      <c r="C43" s="267"/>
      <c r="D43" s="327"/>
      <c r="E43" s="271"/>
      <c r="F43" s="328"/>
      <c r="G43" s="327"/>
      <c r="H43" s="177"/>
      <c r="I43" s="177">
        <f t="shared" si="0"/>
        <v>0</v>
      </c>
      <c r="J43" s="218" t="e">
        <f t="shared" si="1"/>
        <v>#N/A</v>
      </c>
      <c r="K43"/>
      <c r="L43"/>
    </row>
    <row r="44" spans="1:12" ht="19.2" customHeight="1" x14ac:dyDescent="0.3">
      <c r="A44" s="17"/>
      <c r="B44" s="267"/>
      <c r="C44" s="267"/>
      <c r="D44" s="267"/>
      <c r="E44" s="271"/>
      <c r="F44" s="328"/>
      <c r="G44" s="327"/>
      <c r="H44" s="177"/>
      <c r="I44" s="177">
        <f t="shared" si="0"/>
        <v>0</v>
      </c>
      <c r="J44" s="218" t="e">
        <f t="shared" si="1"/>
        <v>#N/A</v>
      </c>
    </row>
    <row r="45" spans="1:12" ht="19.2" customHeight="1" x14ac:dyDescent="0.3">
      <c r="A45" s="17"/>
      <c r="B45" s="267"/>
      <c r="C45" s="267"/>
      <c r="D45" s="267"/>
      <c r="E45" s="271"/>
      <c r="F45" s="328"/>
      <c r="G45" s="327"/>
      <c r="H45" s="177"/>
      <c r="I45" s="177">
        <f t="shared" si="0"/>
        <v>0</v>
      </c>
      <c r="J45" s="218" t="e">
        <f t="shared" si="1"/>
        <v>#N/A</v>
      </c>
    </row>
    <row r="46" spans="1:12" ht="19.2" customHeight="1" x14ac:dyDescent="0.3">
      <c r="A46" s="17"/>
      <c r="B46" s="267"/>
      <c r="C46" s="267"/>
      <c r="D46" s="267"/>
      <c r="E46" s="271"/>
      <c r="F46" s="328"/>
      <c r="G46" s="327"/>
      <c r="H46" s="548"/>
      <c r="I46" s="177">
        <f t="shared" si="0"/>
        <v>0</v>
      </c>
      <c r="J46" s="218" t="e">
        <f t="shared" si="1"/>
        <v>#N/A</v>
      </c>
    </row>
    <row r="47" spans="1:12" ht="19.2" customHeight="1" x14ac:dyDescent="0.3">
      <c r="A47" s="17"/>
      <c r="B47" s="267"/>
      <c r="C47" s="267"/>
      <c r="D47" s="267"/>
      <c r="E47" s="271"/>
      <c r="F47" s="328"/>
      <c r="G47" s="327"/>
      <c r="H47" s="177"/>
      <c r="I47" s="177">
        <f t="shared" si="0"/>
        <v>0</v>
      </c>
      <c r="J47" s="218" t="e">
        <f t="shared" si="1"/>
        <v>#N/A</v>
      </c>
    </row>
    <row r="48" spans="1:12" ht="19.2" customHeight="1" x14ac:dyDescent="0.3">
      <c r="A48" s="17"/>
      <c r="B48" s="267"/>
      <c r="C48" s="267"/>
      <c r="D48" s="267"/>
      <c r="E48" s="271"/>
      <c r="F48" s="328"/>
      <c r="G48" s="327"/>
      <c r="H48" s="177"/>
      <c r="I48" s="177">
        <f t="shared" si="0"/>
        <v>0</v>
      </c>
      <c r="J48" s="218" t="e">
        <f t="shared" si="1"/>
        <v>#N/A</v>
      </c>
    </row>
    <row r="49" spans="1:10" ht="19.2" customHeight="1" x14ac:dyDescent="0.3">
      <c r="A49" s="17"/>
      <c r="B49" s="267"/>
      <c r="C49" s="267"/>
      <c r="D49" s="267"/>
      <c r="E49" s="429"/>
      <c r="F49" s="266"/>
      <c r="G49" s="327"/>
      <c r="H49" s="177"/>
      <c r="I49" s="177">
        <f t="shared" si="0"/>
        <v>0</v>
      </c>
      <c r="J49" s="218" t="e">
        <f t="shared" si="1"/>
        <v>#N/A</v>
      </c>
    </row>
    <row r="50" spans="1:10" ht="19.2" customHeight="1" x14ac:dyDescent="0.3">
      <c r="A50" s="17"/>
      <c r="B50" s="267"/>
      <c r="C50" s="267"/>
      <c r="D50" s="267"/>
      <c r="E50" s="271"/>
      <c r="F50" s="266"/>
      <c r="G50" s="327"/>
      <c r="H50" s="177"/>
      <c r="I50" s="177">
        <f t="shared" si="0"/>
        <v>0</v>
      </c>
      <c r="J50" s="218" t="e">
        <f t="shared" si="1"/>
        <v>#N/A</v>
      </c>
    </row>
    <row r="51" spans="1:10" ht="19.2" customHeight="1" x14ac:dyDescent="0.3">
      <c r="A51" s="428"/>
      <c r="B51" s="267"/>
      <c r="C51" s="267"/>
      <c r="D51" s="267"/>
      <c r="E51" s="271"/>
      <c r="F51" s="328"/>
      <c r="G51" s="267"/>
      <c r="H51" s="177"/>
      <c r="I51" s="177">
        <f t="shared" si="0"/>
        <v>0</v>
      </c>
      <c r="J51" s="218" t="e">
        <f t="shared" si="1"/>
        <v>#N/A</v>
      </c>
    </row>
    <row r="52" spans="1:10" ht="19.2" customHeight="1" x14ac:dyDescent="0.3">
      <c r="A52" s="428"/>
      <c r="B52" s="327"/>
      <c r="C52" s="327"/>
      <c r="D52" s="267"/>
      <c r="E52" s="429"/>
      <c r="F52" s="328"/>
      <c r="G52" s="327"/>
      <c r="H52" s="177"/>
      <c r="I52" s="177">
        <f t="shared" si="0"/>
        <v>0</v>
      </c>
      <c r="J52" s="218" t="e">
        <f t="shared" si="1"/>
        <v>#N/A</v>
      </c>
    </row>
    <row r="53" spans="1:10" ht="19.2" customHeight="1" x14ac:dyDescent="0.3">
      <c r="A53" s="17"/>
      <c r="B53" s="267"/>
      <c r="C53" s="267"/>
      <c r="D53" s="267"/>
      <c r="E53" s="429"/>
      <c r="F53" s="328"/>
      <c r="G53" s="327"/>
      <c r="H53" s="177"/>
      <c r="I53" s="177">
        <f t="shared" si="0"/>
        <v>0</v>
      </c>
      <c r="J53" s="218" t="e">
        <f t="shared" si="1"/>
        <v>#N/A</v>
      </c>
    </row>
    <row r="54" spans="1:10" ht="19.2" customHeight="1" x14ac:dyDescent="0.3">
      <c r="A54" s="17"/>
      <c r="B54" s="267"/>
      <c r="C54" s="267"/>
      <c r="D54" s="267"/>
      <c r="E54" s="429"/>
      <c r="F54" s="328"/>
      <c r="G54" s="327"/>
      <c r="H54" s="83"/>
      <c r="I54" s="177">
        <f t="shared" si="0"/>
        <v>0</v>
      </c>
      <c r="J54" s="218" t="e">
        <f t="shared" si="1"/>
        <v>#N/A</v>
      </c>
    </row>
    <row r="55" spans="1:10" ht="19.2" customHeight="1" x14ac:dyDescent="0.3">
      <c r="A55" s="17"/>
      <c r="B55" s="267"/>
      <c r="C55" s="267"/>
      <c r="D55" s="327"/>
      <c r="E55" s="429"/>
      <c r="F55" s="328"/>
      <c r="G55" s="327"/>
      <c r="H55" s="177"/>
      <c r="I55" s="177">
        <f t="shared" si="0"/>
        <v>0</v>
      </c>
      <c r="J55" s="218" t="e">
        <f t="shared" si="1"/>
        <v>#N/A</v>
      </c>
    </row>
    <row r="56" spans="1:10" ht="19.2" customHeight="1" x14ac:dyDescent="0.3">
      <c r="A56" s="428"/>
      <c r="B56" s="267"/>
      <c r="C56" s="267"/>
      <c r="D56" s="327"/>
      <c r="E56" s="271"/>
      <c r="F56" s="328"/>
      <c r="G56" s="327"/>
      <c r="H56" s="177"/>
      <c r="I56" s="177">
        <f t="shared" si="0"/>
        <v>0</v>
      </c>
      <c r="J56" s="218" t="e">
        <f t="shared" si="1"/>
        <v>#N/A</v>
      </c>
    </row>
    <row r="57" spans="1:10" ht="19.2" customHeight="1" x14ac:dyDescent="0.3">
      <c r="A57" s="428"/>
      <c r="B57" s="267"/>
      <c r="C57" s="267"/>
      <c r="D57" s="327"/>
      <c r="E57" s="271"/>
      <c r="F57" s="328"/>
      <c r="G57" s="327"/>
      <c r="H57" s="177"/>
      <c r="I57" s="177">
        <f t="shared" si="0"/>
        <v>0</v>
      </c>
      <c r="J57" s="218" t="e">
        <f t="shared" si="1"/>
        <v>#N/A</v>
      </c>
    </row>
    <row r="58" spans="1:10" ht="18.600000000000001" customHeight="1" x14ac:dyDescent="0.3">
      <c r="A58" s="17"/>
      <c r="B58" s="327"/>
      <c r="C58" s="327"/>
      <c r="D58" s="327"/>
      <c r="E58" s="271"/>
      <c r="F58" s="266"/>
      <c r="G58" s="267"/>
      <c r="H58" s="177"/>
      <c r="I58" s="177">
        <f t="shared" si="0"/>
        <v>0</v>
      </c>
      <c r="J58" s="218" t="e">
        <f t="shared" si="1"/>
        <v>#N/A</v>
      </c>
    </row>
    <row r="59" spans="1:10" ht="18.600000000000001" customHeight="1" x14ac:dyDescent="0.3">
      <c r="A59" s="428"/>
      <c r="B59" s="327"/>
      <c r="C59" s="327"/>
      <c r="D59" s="327"/>
      <c r="E59" s="271"/>
      <c r="F59" s="266"/>
      <c r="G59" s="327"/>
      <c r="H59" s="177"/>
      <c r="I59" s="177">
        <f t="shared" si="0"/>
        <v>0</v>
      </c>
      <c r="J59" s="218" t="e">
        <f t="shared" si="1"/>
        <v>#N/A</v>
      </c>
    </row>
    <row r="60" spans="1:10" ht="18.600000000000001" customHeight="1" x14ac:dyDescent="0.3">
      <c r="A60" s="17"/>
      <c r="B60" s="327"/>
      <c r="C60" s="327"/>
      <c r="D60" s="267"/>
      <c r="E60" s="271"/>
      <c r="F60" s="266"/>
      <c r="G60" s="267"/>
      <c r="H60" s="177"/>
      <c r="I60" s="177">
        <f t="shared" si="0"/>
        <v>0</v>
      </c>
      <c r="J60" s="218" t="e">
        <f t="shared" si="1"/>
        <v>#N/A</v>
      </c>
    </row>
    <row r="61" spans="1:10" ht="18.600000000000001" customHeight="1" x14ac:dyDescent="0.3">
      <c r="A61" s="428"/>
      <c r="B61" s="327"/>
      <c r="C61" s="327"/>
      <c r="D61" s="327"/>
      <c r="E61" s="271"/>
      <c r="F61" s="266"/>
      <c r="G61" s="267"/>
      <c r="H61" s="177"/>
      <c r="I61" s="177">
        <f t="shared" si="0"/>
        <v>0</v>
      </c>
      <c r="J61" s="218" t="e">
        <f t="shared" si="1"/>
        <v>#N/A</v>
      </c>
    </row>
    <row r="62" spans="1:10" ht="18.600000000000001" customHeight="1" x14ac:dyDescent="0.3">
      <c r="A62" s="17"/>
      <c r="B62" s="267"/>
      <c r="C62" s="267"/>
      <c r="D62" s="327"/>
      <c r="E62" s="271"/>
      <c r="F62" s="266"/>
      <c r="G62" s="327"/>
      <c r="H62" s="177"/>
      <c r="I62" s="177">
        <f t="shared" si="0"/>
        <v>0</v>
      </c>
      <c r="J62" s="218" t="e">
        <f t="shared" si="1"/>
        <v>#N/A</v>
      </c>
    </row>
    <row r="63" spans="1:10" x14ac:dyDescent="0.3">
      <c r="A63" s="428"/>
      <c r="B63" s="267"/>
      <c r="C63" s="267"/>
      <c r="D63" s="267"/>
      <c r="E63" s="429"/>
      <c r="F63" s="266"/>
      <c r="G63" s="327"/>
      <c r="H63" s="177"/>
      <c r="I63" s="177">
        <f t="shared" si="0"/>
        <v>0</v>
      </c>
      <c r="J63" s="218" t="e">
        <f t="shared" si="1"/>
        <v>#N/A</v>
      </c>
    </row>
    <row r="64" spans="1:10" x14ac:dyDescent="0.3">
      <c r="A64" s="428"/>
      <c r="B64" s="267"/>
      <c r="C64" s="267"/>
      <c r="D64" s="267"/>
      <c r="E64" s="429"/>
      <c r="F64" s="266"/>
      <c r="G64" s="327"/>
      <c r="H64" s="83"/>
      <c r="I64" s="177">
        <f t="shared" si="0"/>
        <v>0</v>
      </c>
      <c r="J64" s="218" t="e">
        <f t="shared" si="1"/>
        <v>#N/A</v>
      </c>
    </row>
    <row r="65" spans="1:12" ht="18.600000000000001" customHeight="1" x14ac:dyDescent="0.3">
      <c r="A65" s="17"/>
      <c r="B65" s="267"/>
      <c r="C65" s="267"/>
      <c r="D65" s="267"/>
      <c r="E65" s="429"/>
      <c r="F65" s="266"/>
      <c r="G65" s="267"/>
      <c r="H65" s="177"/>
      <c r="I65" s="177">
        <f t="shared" si="0"/>
        <v>0</v>
      </c>
      <c r="J65" s="218" t="e">
        <f t="shared" si="1"/>
        <v>#N/A</v>
      </c>
    </row>
    <row r="66" spans="1:12" ht="18.600000000000001" customHeight="1" x14ac:dyDescent="0.3">
      <c r="A66" s="17"/>
      <c r="B66" s="267"/>
      <c r="C66" s="267"/>
      <c r="D66" s="267"/>
      <c r="E66" s="429"/>
      <c r="F66" s="266"/>
      <c r="G66" s="267"/>
      <c r="H66" s="177"/>
      <c r="I66" s="177">
        <f t="shared" si="0"/>
        <v>0</v>
      </c>
      <c r="J66" s="218" t="e">
        <f t="shared" si="1"/>
        <v>#N/A</v>
      </c>
      <c r="K66" s="317"/>
      <c r="L66" s="317"/>
    </row>
    <row r="67" spans="1:12" ht="18.600000000000001" customHeight="1" x14ac:dyDescent="0.3">
      <c r="A67" s="17"/>
      <c r="B67" s="267"/>
      <c r="C67" s="267"/>
      <c r="D67" s="267"/>
      <c r="E67" s="271"/>
      <c r="F67" s="266"/>
      <c r="G67" s="327"/>
      <c r="H67" s="177"/>
      <c r="I67" s="177">
        <f t="shared" ref="I67:I130" si="3">H67*G67</f>
        <v>0</v>
      </c>
      <c r="J67" s="218" t="e">
        <f t="shared" ref="J67:J130" si="4">VLOOKUP(C67,K:M,3,0)</f>
        <v>#N/A</v>
      </c>
      <c r="K67" s="317"/>
      <c r="L67" s="317"/>
    </row>
    <row r="68" spans="1:12" ht="18.600000000000001" customHeight="1" x14ac:dyDescent="0.3">
      <c r="A68" s="17"/>
      <c r="B68" s="267"/>
      <c r="C68" s="267"/>
      <c r="D68" s="267"/>
      <c r="E68" s="271"/>
      <c r="F68" s="266"/>
      <c r="G68" s="327"/>
      <c r="H68" s="177"/>
      <c r="I68" s="177">
        <f t="shared" si="3"/>
        <v>0</v>
      </c>
      <c r="J68" s="218" t="e">
        <f t="shared" si="4"/>
        <v>#N/A</v>
      </c>
      <c r="K68" s="317"/>
      <c r="L68" s="317"/>
    </row>
    <row r="69" spans="1:12" ht="18.600000000000001" customHeight="1" x14ac:dyDescent="0.3">
      <c r="A69" s="428"/>
      <c r="B69" s="267"/>
      <c r="C69" s="267"/>
      <c r="D69" s="267"/>
      <c r="E69" s="439"/>
      <c r="F69" s="266"/>
      <c r="G69" s="327"/>
      <c r="H69" s="177"/>
      <c r="I69" s="177">
        <f t="shared" si="3"/>
        <v>0</v>
      </c>
      <c r="J69" s="218" t="e">
        <f t="shared" si="4"/>
        <v>#N/A</v>
      </c>
      <c r="K69" s="317"/>
      <c r="L69" s="317"/>
    </row>
    <row r="70" spans="1:12" ht="18.600000000000001" customHeight="1" x14ac:dyDescent="0.3">
      <c r="A70" s="428"/>
      <c r="B70" s="267"/>
      <c r="C70" s="267"/>
      <c r="D70" s="327"/>
      <c r="E70" s="429"/>
      <c r="F70" s="266"/>
      <c r="G70" s="327"/>
      <c r="H70" s="177"/>
      <c r="I70" s="177">
        <f t="shared" si="3"/>
        <v>0</v>
      </c>
      <c r="J70" s="218" t="e">
        <f t="shared" si="4"/>
        <v>#N/A</v>
      </c>
      <c r="K70" s="317"/>
      <c r="L70" s="317"/>
    </row>
    <row r="71" spans="1:12" s="317" customFormat="1" ht="18.600000000000001" customHeight="1" x14ac:dyDescent="0.3">
      <c r="A71" s="428"/>
      <c r="B71" s="267"/>
      <c r="C71" s="267"/>
      <c r="D71" s="327"/>
      <c r="E71" s="271"/>
      <c r="F71" s="266"/>
      <c r="G71" s="267"/>
      <c r="H71" s="177"/>
      <c r="I71" s="177">
        <f t="shared" si="3"/>
        <v>0</v>
      </c>
      <c r="J71" s="218" t="e">
        <f t="shared" si="4"/>
        <v>#N/A</v>
      </c>
    </row>
    <row r="72" spans="1:12" s="317" customFormat="1" ht="18.600000000000001" customHeight="1" x14ac:dyDescent="0.3">
      <c r="A72" s="17"/>
      <c r="B72" s="267"/>
      <c r="C72" s="267"/>
      <c r="D72" s="327"/>
      <c r="E72" s="271"/>
      <c r="F72" s="266"/>
      <c r="G72" s="267"/>
      <c r="H72" s="177"/>
      <c r="I72" s="177">
        <f t="shared" si="3"/>
        <v>0</v>
      </c>
      <c r="J72" s="218" t="e">
        <f t="shared" si="4"/>
        <v>#N/A</v>
      </c>
    </row>
    <row r="73" spans="1:12" s="317" customFormat="1" ht="18.600000000000001" customHeight="1" x14ac:dyDescent="0.3">
      <c r="A73" s="17"/>
      <c r="B73" s="267"/>
      <c r="C73" s="267"/>
      <c r="D73" s="267"/>
      <c r="E73" s="570"/>
      <c r="F73" s="266"/>
      <c r="G73" s="267"/>
      <c r="H73" s="83"/>
      <c r="I73" s="177">
        <f t="shared" si="3"/>
        <v>0</v>
      </c>
      <c r="J73" s="218" t="e">
        <f t="shared" si="4"/>
        <v>#N/A</v>
      </c>
    </row>
    <row r="74" spans="1:12" s="317" customFormat="1" ht="18.600000000000001" customHeight="1" x14ac:dyDescent="0.3">
      <c r="A74" s="17"/>
      <c r="B74" s="267"/>
      <c r="C74" s="267"/>
      <c r="D74" s="327"/>
      <c r="E74" s="271"/>
      <c r="F74" s="266"/>
      <c r="G74" s="267"/>
      <c r="H74" s="177"/>
      <c r="I74" s="177">
        <f t="shared" si="3"/>
        <v>0</v>
      </c>
      <c r="J74" s="218" t="e">
        <f t="shared" si="4"/>
        <v>#N/A</v>
      </c>
    </row>
    <row r="75" spans="1:12" s="317" customFormat="1" ht="18.600000000000001" customHeight="1" x14ac:dyDescent="0.3">
      <c r="A75" s="17"/>
      <c r="B75" s="267"/>
      <c r="C75" s="267"/>
      <c r="D75" s="327"/>
      <c r="E75" s="271"/>
      <c r="F75" s="266"/>
      <c r="G75" s="267"/>
      <c r="H75" s="177"/>
      <c r="I75" s="177">
        <f t="shared" si="3"/>
        <v>0</v>
      </c>
      <c r="J75" s="218" t="e">
        <f t="shared" si="4"/>
        <v>#N/A</v>
      </c>
    </row>
    <row r="76" spans="1:12" s="317" customFormat="1" x14ac:dyDescent="0.3">
      <c r="A76" s="17"/>
      <c r="B76" s="267"/>
      <c r="C76" s="267"/>
      <c r="D76" s="267"/>
      <c r="E76" s="271"/>
      <c r="F76" s="266"/>
      <c r="G76" s="267"/>
      <c r="H76" s="177"/>
      <c r="I76" s="177">
        <f t="shared" si="3"/>
        <v>0</v>
      </c>
      <c r="J76" s="218" t="e">
        <f t="shared" si="4"/>
        <v>#N/A</v>
      </c>
    </row>
    <row r="77" spans="1:12" s="317" customFormat="1" ht="18.600000000000001" customHeight="1" x14ac:dyDescent="0.3">
      <c r="A77" s="17"/>
      <c r="B77" s="267"/>
      <c r="C77" s="267"/>
      <c r="D77" s="267"/>
      <c r="E77" s="271"/>
      <c r="F77" s="266"/>
      <c r="G77" s="267"/>
      <c r="H77" s="177"/>
      <c r="I77" s="177">
        <f t="shared" si="3"/>
        <v>0</v>
      </c>
      <c r="J77" s="218" t="e">
        <f t="shared" si="4"/>
        <v>#N/A</v>
      </c>
    </row>
    <row r="78" spans="1:12" s="317" customFormat="1" ht="18.600000000000001" customHeight="1" x14ac:dyDescent="0.3">
      <c r="A78" s="428"/>
      <c r="B78" s="327"/>
      <c r="C78" s="327"/>
      <c r="D78" s="327"/>
      <c r="E78" s="271"/>
      <c r="F78" s="266"/>
      <c r="G78" s="267"/>
      <c r="H78" s="177"/>
      <c r="I78" s="177">
        <f t="shared" si="3"/>
        <v>0</v>
      </c>
      <c r="J78" s="218" t="e">
        <f t="shared" si="4"/>
        <v>#N/A</v>
      </c>
    </row>
    <row r="79" spans="1:12" s="317" customFormat="1" ht="18.600000000000001" customHeight="1" x14ac:dyDescent="0.3">
      <c r="A79" s="428"/>
      <c r="B79" s="327"/>
      <c r="C79" s="327"/>
      <c r="D79" s="267"/>
      <c r="E79" s="271"/>
      <c r="F79" s="266"/>
      <c r="G79" s="267"/>
      <c r="H79" s="177"/>
      <c r="I79" s="177">
        <f t="shared" si="3"/>
        <v>0</v>
      </c>
      <c r="J79" s="218" t="e">
        <f t="shared" si="4"/>
        <v>#N/A</v>
      </c>
    </row>
    <row r="80" spans="1:12" s="317" customFormat="1" ht="18.600000000000001" customHeight="1" x14ac:dyDescent="0.3">
      <c r="A80" s="428"/>
      <c r="B80" s="267"/>
      <c r="C80" s="267"/>
      <c r="D80" s="267"/>
      <c r="E80" s="271"/>
      <c r="F80" s="266"/>
      <c r="G80" s="267"/>
      <c r="H80" s="177"/>
      <c r="I80" s="177">
        <f t="shared" si="3"/>
        <v>0</v>
      </c>
      <c r="J80" s="218" t="e">
        <f t="shared" si="4"/>
        <v>#N/A</v>
      </c>
    </row>
    <row r="81" spans="1:10" s="317" customFormat="1" ht="18.600000000000001" customHeight="1" x14ac:dyDescent="0.3">
      <c r="A81" s="428"/>
      <c r="B81" s="267"/>
      <c r="C81" s="267"/>
      <c r="D81" s="267"/>
      <c r="E81" s="271"/>
      <c r="F81" s="266"/>
      <c r="G81" s="267"/>
      <c r="H81" s="177"/>
      <c r="I81" s="177">
        <f t="shared" si="3"/>
        <v>0</v>
      </c>
      <c r="J81" s="218" t="e">
        <f t="shared" si="4"/>
        <v>#N/A</v>
      </c>
    </row>
    <row r="82" spans="1:10" s="317" customFormat="1" ht="18.600000000000001" customHeight="1" x14ac:dyDescent="0.3">
      <c r="A82" s="428"/>
      <c r="B82" s="267"/>
      <c r="C82" s="267"/>
      <c r="D82" s="267"/>
      <c r="E82" s="429"/>
      <c r="F82" s="266"/>
      <c r="G82" s="327"/>
      <c r="H82" s="83"/>
      <c r="I82" s="177">
        <f t="shared" si="3"/>
        <v>0</v>
      </c>
      <c r="J82" s="218" t="e">
        <f t="shared" si="4"/>
        <v>#N/A</v>
      </c>
    </row>
    <row r="83" spans="1:10" s="317" customFormat="1" ht="18.600000000000001" customHeight="1" x14ac:dyDescent="0.3">
      <c r="A83" s="428"/>
      <c r="B83" s="267"/>
      <c r="C83" s="267"/>
      <c r="D83" s="327"/>
      <c r="E83" s="429"/>
      <c r="F83" s="266"/>
      <c r="G83" s="267"/>
      <c r="H83" s="177"/>
      <c r="I83" s="177">
        <f t="shared" si="3"/>
        <v>0</v>
      </c>
      <c r="J83" s="218" t="e">
        <f t="shared" si="4"/>
        <v>#N/A</v>
      </c>
    </row>
    <row r="84" spans="1:10" s="317" customFormat="1" ht="18.600000000000001" customHeight="1" x14ac:dyDescent="0.3">
      <c r="A84" s="17"/>
      <c r="B84" s="267"/>
      <c r="C84" s="267"/>
      <c r="D84" s="327"/>
      <c r="E84" s="429"/>
      <c r="F84" s="266"/>
      <c r="G84" s="327"/>
      <c r="H84" s="177"/>
      <c r="I84" s="177">
        <f t="shared" si="3"/>
        <v>0</v>
      </c>
      <c r="J84" s="218" t="e">
        <f t="shared" si="4"/>
        <v>#N/A</v>
      </c>
    </row>
    <row r="85" spans="1:10" s="317" customFormat="1" ht="18.600000000000001" customHeight="1" x14ac:dyDescent="0.3">
      <c r="A85" s="17"/>
      <c r="B85" s="267"/>
      <c r="C85" s="267"/>
      <c r="D85" s="267"/>
      <c r="E85" s="429"/>
      <c r="F85" s="266"/>
      <c r="G85" s="327"/>
      <c r="H85" s="177"/>
      <c r="I85" s="177">
        <f t="shared" si="3"/>
        <v>0</v>
      </c>
      <c r="J85" s="218" t="e">
        <f t="shared" si="4"/>
        <v>#N/A</v>
      </c>
    </row>
    <row r="86" spans="1:10" s="317" customFormat="1" ht="18.600000000000001" customHeight="1" x14ac:dyDescent="0.3">
      <c r="A86" s="17"/>
      <c r="B86" s="267"/>
      <c r="C86" s="267"/>
      <c r="D86" s="267"/>
      <c r="E86" s="429"/>
      <c r="F86" s="266"/>
      <c r="G86" s="327"/>
      <c r="H86" s="177"/>
      <c r="I86" s="177">
        <f t="shared" si="3"/>
        <v>0</v>
      </c>
      <c r="J86" s="218" t="e">
        <f t="shared" si="4"/>
        <v>#N/A</v>
      </c>
    </row>
    <row r="87" spans="1:10" s="317" customFormat="1" ht="18.600000000000001" customHeight="1" x14ac:dyDescent="0.3">
      <c r="A87" s="428"/>
      <c r="B87" s="267"/>
      <c r="C87" s="267"/>
      <c r="D87" s="327"/>
      <c r="E87" s="429"/>
      <c r="F87" s="266"/>
      <c r="G87" s="327"/>
      <c r="H87" s="177"/>
      <c r="I87" s="177">
        <f t="shared" si="3"/>
        <v>0</v>
      </c>
      <c r="J87" s="218" t="e">
        <f t="shared" si="4"/>
        <v>#N/A</v>
      </c>
    </row>
    <row r="88" spans="1:10" s="317" customFormat="1" ht="18.600000000000001" customHeight="1" x14ac:dyDescent="0.3">
      <c r="A88" s="17"/>
      <c r="B88" s="267"/>
      <c r="C88" s="267"/>
      <c r="D88" s="327"/>
      <c r="E88" s="429"/>
      <c r="F88" s="266"/>
      <c r="G88" s="267"/>
      <c r="H88" s="177"/>
      <c r="I88" s="177">
        <f t="shared" si="3"/>
        <v>0</v>
      </c>
      <c r="J88" s="218" t="e">
        <f t="shared" si="4"/>
        <v>#N/A</v>
      </c>
    </row>
    <row r="89" spans="1:10" s="317" customFormat="1" ht="18.600000000000001" customHeight="1" x14ac:dyDescent="0.3">
      <c r="A89" s="17"/>
      <c r="B89" s="327"/>
      <c r="C89" s="327"/>
      <c r="D89" s="267"/>
      <c r="E89" s="429"/>
      <c r="F89" s="266"/>
      <c r="G89" s="267"/>
      <c r="H89" s="177"/>
      <c r="I89" s="177">
        <f t="shared" si="3"/>
        <v>0</v>
      </c>
      <c r="J89" s="218" t="e">
        <f t="shared" si="4"/>
        <v>#N/A</v>
      </c>
    </row>
    <row r="90" spans="1:10" s="317" customFormat="1" ht="18.600000000000001" customHeight="1" x14ac:dyDescent="0.3">
      <c r="A90" s="17"/>
      <c r="B90" s="327"/>
      <c r="C90" s="327"/>
      <c r="D90" s="327"/>
      <c r="E90" s="429"/>
      <c r="F90" s="266"/>
      <c r="G90" s="267"/>
      <c r="H90" s="177"/>
      <c r="I90" s="177">
        <f t="shared" si="3"/>
        <v>0</v>
      </c>
      <c r="J90" s="218" t="e">
        <f t="shared" si="4"/>
        <v>#N/A</v>
      </c>
    </row>
    <row r="91" spans="1:10" s="317" customFormat="1" ht="15" x14ac:dyDescent="0.3">
      <c r="A91" s="428"/>
      <c r="B91" s="267"/>
      <c r="C91" s="267"/>
      <c r="D91" s="267"/>
      <c r="E91" s="573"/>
      <c r="F91" s="266"/>
      <c r="G91" s="267"/>
      <c r="H91" s="177"/>
      <c r="I91" s="177">
        <f t="shared" si="3"/>
        <v>0</v>
      </c>
      <c r="J91" s="218" t="e">
        <f t="shared" si="4"/>
        <v>#N/A</v>
      </c>
    </row>
    <row r="92" spans="1:10" s="317" customFormat="1" ht="15" x14ac:dyDescent="0.3">
      <c r="A92" s="428"/>
      <c r="B92" s="267"/>
      <c r="C92" s="267"/>
      <c r="D92" s="327"/>
      <c r="E92" s="573"/>
      <c r="F92" s="266"/>
      <c r="G92" s="267"/>
      <c r="H92" s="177"/>
      <c r="I92" s="177">
        <f t="shared" si="3"/>
        <v>0</v>
      </c>
      <c r="J92" s="218" t="e">
        <f t="shared" si="4"/>
        <v>#N/A</v>
      </c>
    </row>
    <row r="93" spans="1:10" s="317" customFormat="1" ht="15" x14ac:dyDescent="0.3">
      <c r="A93" s="428"/>
      <c r="B93" s="267"/>
      <c r="C93" s="267"/>
      <c r="D93" s="327"/>
      <c r="E93" s="573"/>
      <c r="F93" s="266"/>
      <c r="G93" s="267"/>
      <c r="H93" s="177"/>
      <c r="I93" s="177">
        <f t="shared" si="3"/>
        <v>0</v>
      </c>
      <c r="J93" s="218" t="e">
        <f t="shared" si="4"/>
        <v>#N/A</v>
      </c>
    </row>
    <row r="94" spans="1:10" s="317" customFormat="1" ht="18.600000000000001" customHeight="1" x14ac:dyDescent="0.3">
      <c r="A94" s="17"/>
      <c r="B94" s="267"/>
      <c r="C94" s="267"/>
      <c r="D94" s="327"/>
      <c r="E94" s="573"/>
      <c r="F94" s="266"/>
      <c r="G94" s="267"/>
      <c r="H94" s="177"/>
      <c r="I94" s="177">
        <f t="shared" si="3"/>
        <v>0</v>
      </c>
      <c r="J94" s="218" t="e">
        <f t="shared" si="4"/>
        <v>#N/A</v>
      </c>
    </row>
    <row r="95" spans="1:10" s="317" customFormat="1" ht="18.600000000000001" customHeight="1" x14ac:dyDescent="0.3">
      <c r="A95" s="17"/>
      <c r="B95" s="267"/>
      <c r="C95" s="267"/>
      <c r="D95" s="270"/>
      <c r="E95" s="271"/>
      <c r="F95" s="266"/>
      <c r="G95" s="267"/>
      <c r="H95" s="177"/>
      <c r="I95" s="177">
        <f t="shared" si="3"/>
        <v>0</v>
      </c>
      <c r="J95" s="218" t="e">
        <f t="shared" si="4"/>
        <v>#N/A</v>
      </c>
    </row>
    <row r="96" spans="1:10" s="317" customFormat="1" ht="18.600000000000001" customHeight="1" x14ac:dyDescent="0.3">
      <c r="A96" s="17"/>
      <c r="B96" s="267"/>
      <c r="C96" s="267"/>
      <c r="D96" s="267"/>
      <c r="E96" s="271"/>
      <c r="F96" s="266"/>
      <c r="G96" s="267"/>
      <c r="H96" s="177"/>
      <c r="I96" s="177">
        <f t="shared" si="3"/>
        <v>0</v>
      </c>
      <c r="J96" s="218" t="e">
        <f t="shared" si="4"/>
        <v>#N/A</v>
      </c>
    </row>
    <row r="97" spans="1:12" s="317" customFormat="1" ht="18.600000000000001" customHeight="1" x14ac:dyDescent="0.3">
      <c r="A97" s="428"/>
      <c r="B97" s="267"/>
      <c r="C97" s="267"/>
      <c r="D97" s="267"/>
      <c r="E97" s="573"/>
      <c r="F97" s="266"/>
      <c r="G97" s="267"/>
      <c r="H97" s="177"/>
      <c r="I97" s="177">
        <f t="shared" si="3"/>
        <v>0</v>
      </c>
      <c r="J97" s="218" t="e">
        <f t="shared" si="4"/>
        <v>#N/A</v>
      </c>
    </row>
    <row r="98" spans="1:12" s="317" customFormat="1" ht="18.600000000000001" customHeight="1" x14ac:dyDescent="0.3">
      <c r="A98" s="428"/>
      <c r="B98" s="267"/>
      <c r="C98" s="267"/>
      <c r="D98" s="267"/>
      <c r="E98" s="573"/>
      <c r="F98" s="266"/>
      <c r="G98" s="267"/>
      <c r="H98" s="177"/>
      <c r="I98" s="177">
        <f t="shared" si="3"/>
        <v>0</v>
      </c>
      <c r="J98" s="218" t="e">
        <f t="shared" si="4"/>
        <v>#N/A</v>
      </c>
    </row>
    <row r="99" spans="1:12" s="317" customFormat="1" ht="18.600000000000001" customHeight="1" x14ac:dyDescent="0.3">
      <c r="A99" s="17"/>
      <c r="B99" s="267"/>
      <c r="C99" s="267"/>
      <c r="D99" s="267"/>
      <c r="E99" s="573"/>
      <c r="F99" s="266"/>
      <c r="G99" s="267"/>
      <c r="H99" s="177"/>
      <c r="I99" s="177">
        <f t="shared" si="3"/>
        <v>0</v>
      </c>
      <c r="J99" s="218" t="e">
        <f t="shared" si="4"/>
        <v>#N/A</v>
      </c>
    </row>
    <row r="100" spans="1:12" s="317" customFormat="1" ht="18.600000000000001" customHeight="1" x14ac:dyDescent="0.3">
      <c r="A100" s="17"/>
      <c r="B100" s="267"/>
      <c r="C100" s="267"/>
      <c r="D100" s="267"/>
      <c r="E100" s="573"/>
      <c r="F100" s="266"/>
      <c r="G100" s="267"/>
      <c r="H100" s="177"/>
      <c r="I100" s="177">
        <f t="shared" si="3"/>
        <v>0</v>
      </c>
      <c r="J100" s="218" t="e">
        <f t="shared" si="4"/>
        <v>#N/A</v>
      </c>
    </row>
    <row r="101" spans="1:12" s="317" customFormat="1" ht="18.600000000000001" customHeight="1" x14ac:dyDescent="0.3">
      <c r="A101" s="428"/>
      <c r="B101" s="327"/>
      <c r="C101" s="327"/>
      <c r="D101" s="267"/>
      <c r="E101" s="573"/>
      <c r="F101" s="266"/>
      <c r="G101" s="267"/>
      <c r="H101" s="177"/>
      <c r="I101" s="177">
        <f t="shared" si="3"/>
        <v>0</v>
      </c>
      <c r="J101" s="218" t="e">
        <f t="shared" si="4"/>
        <v>#N/A</v>
      </c>
    </row>
    <row r="102" spans="1:12" ht="15" x14ac:dyDescent="0.3">
      <c r="A102" s="428"/>
      <c r="B102" s="327"/>
      <c r="C102" s="327"/>
      <c r="D102" s="267"/>
      <c r="E102" s="573"/>
      <c r="F102" s="266"/>
      <c r="G102" s="267"/>
      <c r="H102" s="177"/>
      <c r="I102" s="177">
        <f t="shared" si="3"/>
        <v>0</v>
      </c>
      <c r="J102" s="218" t="e">
        <f t="shared" si="4"/>
        <v>#N/A</v>
      </c>
    </row>
    <row r="103" spans="1:12" s="317" customFormat="1" ht="18.600000000000001" customHeight="1" x14ac:dyDescent="0.3">
      <c r="A103" s="428"/>
      <c r="B103" s="327"/>
      <c r="C103" s="327"/>
      <c r="D103" s="267"/>
      <c r="E103" s="573"/>
      <c r="F103" s="266"/>
      <c r="G103" s="267"/>
      <c r="H103" s="177"/>
      <c r="I103" s="177">
        <f t="shared" si="3"/>
        <v>0</v>
      </c>
      <c r="J103" s="218" t="e">
        <f t="shared" si="4"/>
        <v>#N/A</v>
      </c>
    </row>
    <row r="104" spans="1:12" s="317" customFormat="1" ht="18.600000000000001" customHeight="1" x14ac:dyDescent="0.3">
      <c r="A104" s="428"/>
      <c r="B104" s="327"/>
      <c r="C104" s="327"/>
      <c r="D104" s="267"/>
      <c r="E104" s="271"/>
      <c r="F104" s="266"/>
      <c r="G104" s="267"/>
      <c r="H104" s="177"/>
      <c r="I104" s="177">
        <f t="shared" si="3"/>
        <v>0</v>
      </c>
      <c r="J104" s="218" t="e">
        <f t="shared" si="4"/>
        <v>#N/A</v>
      </c>
      <c r="K104" s="5"/>
      <c r="L104"/>
    </row>
    <row r="105" spans="1:12" s="317" customFormat="1" ht="18.600000000000001" customHeight="1" x14ac:dyDescent="0.3">
      <c r="A105" s="428"/>
      <c r="B105" s="327"/>
      <c r="C105" s="327"/>
      <c r="D105" s="327"/>
      <c r="E105" s="271"/>
      <c r="F105" s="266"/>
      <c r="G105" s="267"/>
      <c r="H105" s="177"/>
      <c r="I105" s="177">
        <f t="shared" si="3"/>
        <v>0</v>
      </c>
      <c r="J105" s="218" t="e">
        <f t="shared" si="4"/>
        <v>#N/A</v>
      </c>
      <c r="K105" s="2"/>
      <c r="L105"/>
    </row>
    <row r="106" spans="1:12" s="317" customFormat="1" x14ac:dyDescent="0.3">
      <c r="A106" s="428"/>
      <c r="B106" s="267"/>
      <c r="C106" s="267"/>
      <c r="D106" s="327"/>
      <c r="E106" s="271"/>
      <c r="F106" s="266"/>
      <c r="G106" s="267"/>
      <c r="H106" s="177"/>
      <c r="I106" s="177">
        <f t="shared" si="3"/>
        <v>0</v>
      </c>
      <c r="J106" s="218" t="e">
        <f t="shared" si="4"/>
        <v>#N/A</v>
      </c>
      <c r="K106" s="2"/>
      <c r="L106"/>
    </row>
    <row r="107" spans="1:12" s="317" customFormat="1" ht="18.600000000000001" customHeight="1" x14ac:dyDescent="0.3">
      <c r="A107" s="428"/>
      <c r="B107" s="267"/>
      <c r="C107" s="267"/>
      <c r="D107" s="327"/>
      <c r="E107" s="271"/>
      <c r="F107" s="266"/>
      <c r="G107" s="267"/>
      <c r="H107" s="177"/>
      <c r="I107" s="177">
        <f t="shared" si="3"/>
        <v>0</v>
      </c>
      <c r="J107" s="218" t="e">
        <f t="shared" si="4"/>
        <v>#N/A</v>
      </c>
      <c r="K107"/>
      <c r="L107"/>
    </row>
    <row r="108" spans="1:12" x14ac:dyDescent="0.3">
      <c r="A108" s="17"/>
      <c r="B108" s="327"/>
      <c r="C108" s="327"/>
      <c r="D108" s="327"/>
      <c r="E108" s="271"/>
      <c r="F108" s="266"/>
      <c r="G108" s="267"/>
      <c r="H108" s="177"/>
      <c r="I108" s="177">
        <f t="shared" si="3"/>
        <v>0</v>
      </c>
      <c r="J108" s="218" t="e">
        <f t="shared" si="4"/>
        <v>#N/A</v>
      </c>
      <c r="K108" s="2"/>
    </row>
    <row r="109" spans="1:12" x14ac:dyDescent="0.3">
      <c r="A109" s="17"/>
      <c r="B109" s="327"/>
      <c r="C109" s="327"/>
      <c r="D109" s="327"/>
      <c r="E109" s="271"/>
      <c r="F109" s="266"/>
      <c r="G109" s="267"/>
      <c r="H109" s="177"/>
      <c r="I109" s="177">
        <f t="shared" si="3"/>
        <v>0</v>
      </c>
      <c r="J109" s="218" t="e">
        <f t="shared" si="4"/>
        <v>#N/A</v>
      </c>
      <c r="K109" s="69"/>
      <c r="L109" s="69"/>
    </row>
    <row r="110" spans="1:12" x14ac:dyDescent="0.3">
      <c r="A110" s="428"/>
      <c r="B110" s="267"/>
      <c r="C110" s="267"/>
      <c r="D110" s="327"/>
      <c r="E110" s="271"/>
      <c r="F110" s="266"/>
      <c r="G110" s="267"/>
      <c r="H110" s="177"/>
      <c r="I110" s="177">
        <f t="shared" si="3"/>
        <v>0</v>
      </c>
      <c r="J110" s="218" t="e">
        <f t="shared" si="4"/>
        <v>#N/A</v>
      </c>
      <c r="K110" s="69"/>
      <c r="L110" s="69"/>
    </row>
    <row r="111" spans="1:12" x14ac:dyDescent="0.3">
      <c r="A111" s="428"/>
      <c r="B111" s="327"/>
      <c r="C111" s="327"/>
      <c r="D111" s="327"/>
      <c r="E111" s="271"/>
      <c r="F111" s="266"/>
      <c r="G111" s="267"/>
      <c r="H111" s="177"/>
      <c r="I111" s="177">
        <f t="shared" si="3"/>
        <v>0</v>
      </c>
      <c r="J111" s="218" t="e">
        <f t="shared" si="4"/>
        <v>#N/A</v>
      </c>
    </row>
    <row r="112" spans="1:12" x14ac:dyDescent="0.3">
      <c r="A112" s="428"/>
      <c r="B112" s="327"/>
      <c r="C112" s="327"/>
      <c r="D112" s="327"/>
      <c r="E112" s="429"/>
      <c r="F112" s="266"/>
      <c r="G112" s="267"/>
      <c r="H112" s="177"/>
      <c r="I112" s="177">
        <f t="shared" si="3"/>
        <v>0</v>
      </c>
      <c r="J112" s="218" t="e">
        <f t="shared" si="4"/>
        <v>#N/A</v>
      </c>
    </row>
    <row r="113" spans="1:12" s="69" customFormat="1" x14ac:dyDescent="0.3">
      <c r="A113" s="428"/>
      <c r="B113" s="267"/>
      <c r="C113" s="327"/>
      <c r="D113" s="327"/>
      <c r="E113" s="271"/>
      <c r="F113" s="266"/>
      <c r="G113" s="267"/>
      <c r="H113" s="177"/>
      <c r="I113" s="177">
        <f t="shared" si="3"/>
        <v>0</v>
      </c>
      <c r="J113" s="218" t="e">
        <f t="shared" si="4"/>
        <v>#N/A</v>
      </c>
      <c r="K113"/>
      <c r="L113"/>
    </row>
    <row r="114" spans="1:12" x14ac:dyDescent="0.3">
      <c r="A114" s="428"/>
      <c r="B114" s="267"/>
      <c r="C114" s="267"/>
      <c r="D114" s="327"/>
      <c r="E114" s="271"/>
      <c r="F114" s="266"/>
      <c r="G114" s="267"/>
      <c r="H114" s="177"/>
      <c r="I114" s="177">
        <f t="shared" si="3"/>
        <v>0</v>
      </c>
      <c r="J114" s="218" t="e">
        <f t="shared" si="4"/>
        <v>#N/A</v>
      </c>
    </row>
    <row r="115" spans="1:12" x14ac:dyDescent="0.3">
      <c r="A115" s="428"/>
      <c r="B115" s="327"/>
      <c r="C115" s="327"/>
      <c r="D115" s="327"/>
      <c r="E115" s="271"/>
      <c r="F115" s="266"/>
      <c r="G115" s="267"/>
      <c r="H115" s="177"/>
      <c r="I115" s="177">
        <f t="shared" si="3"/>
        <v>0</v>
      </c>
      <c r="J115" s="218" t="e">
        <f t="shared" si="4"/>
        <v>#N/A</v>
      </c>
    </row>
    <row r="116" spans="1:12" x14ac:dyDescent="0.3">
      <c r="A116" s="428"/>
      <c r="B116" s="267"/>
      <c r="C116" s="267"/>
      <c r="D116" s="267"/>
      <c r="E116" s="271"/>
      <c r="F116" s="266"/>
      <c r="G116" s="267"/>
      <c r="H116" s="177"/>
      <c r="I116" s="177">
        <f t="shared" si="3"/>
        <v>0</v>
      </c>
      <c r="J116" s="218" t="e">
        <f t="shared" si="4"/>
        <v>#N/A</v>
      </c>
    </row>
    <row r="117" spans="1:12" x14ac:dyDescent="0.3">
      <c r="A117" s="428"/>
      <c r="B117" s="327"/>
      <c r="C117" s="327"/>
      <c r="D117" s="267"/>
      <c r="E117" s="271"/>
      <c r="F117" s="266"/>
      <c r="G117" s="267"/>
      <c r="H117" s="177"/>
      <c r="I117" s="177">
        <f t="shared" si="3"/>
        <v>0</v>
      </c>
      <c r="J117" s="218" t="e">
        <f t="shared" si="4"/>
        <v>#N/A</v>
      </c>
    </row>
    <row r="118" spans="1:12" x14ac:dyDescent="0.3">
      <c r="A118" s="428"/>
      <c r="B118" s="267"/>
      <c r="C118" s="267"/>
      <c r="D118" s="267"/>
      <c r="E118" s="271"/>
      <c r="F118" s="266"/>
      <c r="G118" s="267"/>
      <c r="H118" s="177"/>
      <c r="I118" s="177">
        <f t="shared" si="3"/>
        <v>0</v>
      </c>
      <c r="J118" s="218" t="e">
        <f t="shared" si="4"/>
        <v>#N/A</v>
      </c>
    </row>
    <row r="119" spans="1:12" x14ac:dyDescent="0.3">
      <c r="A119" s="428"/>
      <c r="B119" s="267"/>
      <c r="C119" s="327"/>
      <c r="D119" s="267"/>
      <c r="E119" s="316"/>
      <c r="F119" s="266"/>
      <c r="G119" s="267"/>
      <c r="H119" s="177"/>
      <c r="I119" s="177">
        <f t="shared" si="3"/>
        <v>0</v>
      </c>
      <c r="J119" s="218" t="e">
        <f t="shared" si="4"/>
        <v>#N/A</v>
      </c>
    </row>
    <row r="120" spans="1:12" x14ac:dyDescent="0.3">
      <c r="A120" s="17"/>
      <c r="B120" s="327"/>
      <c r="C120" s="267"/>
      <c r="D120" s="267"/>
      <c r="E120" s="316"/>
      <c r="F120" s="266"/>
      <c r="G120" s="267"/>
      <c r="H120" s="177"/>
      <c r="I120" s="177"/>
      <c r="J120" s="218"/>
    </row>
    <row r="121" spans="1:12" x14ac:dyDescent="0.3">
      <c r="A121" s="17"/>
      <c r="B121" s="267"/>
      <c r="C121" s="327"/>
      <c r="D121" s="327"/>
      <c r="E121" s="316"/>
      <c r="F121" s="266"/>
      <c r="G121" s="267"/>
      <c r="H121" s="177"/>
      <c r="I121" s="177">
        <f t="shared" si="3"/>
        <v>0</v>
      </c>
      <c r="J121" s="218" t="e">
        <f t="shared" si="4"/>
        <v>#N/A</v>
      </c>
    </row>
    <row r="122" spans="1:12" x14ac:dyDescent="0.3">
      <c r="A122" s="17"/>
      <c r="B122" s="327"/>
      <c r="C122" s="267"/>
      <c r="D122" s="327"/>
      <c r="E122" s="316"/>
      <c r="F122" s="266"/>
      <c r="G122" s="267"/>
      <c r="H122" s="177"/>
      <c r="I122" s="177">
        <f t="shared" si="3"/>
        <v>0</v>
      </c>
      <c r="J122" s="218" t="e">
        <f t="shared" si="4"/>
        <v>#N/A</v>
      </c>
    </row>
    <row r="123" spans="1:12" x14ac:dyDescent="0.3">
      <c r="A123" s="17"/>
      <c r="B123" s="327"/>
      <c r="C123" s="267"/>
      <c r="D123" s="327"/>
      <c r="E123" s="316"/>
      <c r="F123" s="266"/>
      <c r="G123" s="267"/>
      <c r="H123" s="177"/>
      <c r="I123" s="177">
        <f t="shared" si="3"/>
        <v>0</v>
      </c>
      <c r="J123" s="218" t="e">
        <f t="shared" si="4"/>
        <v>#N/A</v>
      </c>
    </row>
    <row r="124" spans="1:12" x14ac:dyDescent="0.3">
      <c r="A124" s="17"/>
      <c r="B124" s="327"/>
      <c r="C124" s="267"/>
      <c r="D124" s="327"/>
      <c r="E124" s="316"/>
      <c r="F124" s="266"/>
      <c r="G124" s="267"/>
      <c r="H124" s="177"/>
      <c r="I124" s="177">
        <f t="shared" si="3"/>
        <v>0</v>
      </c>
      <c r="J124" s="218" t="e">
        <f t="shared" si="4"/>
        <v>#N/A</v>
      </c>
    </row>
    <row r="125" spans="1:12" x14ac:dyDescent="0.3">
      <c r="A125" s="17"/>
      <c r="B125" s="327"/>
      <c r="C125" s="267"/>
      <c r="D125" s="327"/>
      <c r="E125" s="316"/>
      <c r="F125" s="266"/>
      <c r="G125" s="267"/>
      <c r="H125" s="177"/>
      <c r="I125" s="177">
        <f t="shared" si="3"/>
        <v>0</v>
      </c>
      <c r="J125" s="218" t="e">
        <f t="shared" si="4"/>
        <v>#N/A</v>
      </c>
    </row>
    <row r="126" spans="1:12" x14ac:dyDescent="0.3">
      <c r="A126" s="17"/>
      <c r="B126" s="327"/>
      <c r="C126" s="267"/>
      <c r="D126" s="327"/>
      <c r="E126" s="316"/>
      <c r="F126" s="266"/>
      <c r="G126" s="267"/>
      <c r="H126" s="177"/>
      <c r="I126" s="177">
        <f t="shared" si="3"/>
        <v>0</v>
      </c>
      <c r="J126" s="218" t="e">
        <f t="shared" si="4"/>
        <v>#N/A</v>
      </c>
    </row>
    <row r="127" spans="1:12" x14ac:dyDescent="0.3">
      <c r="A127" s="17"/>
      <c r="B127" s="267"/>
      <c r="C127" s="327"/>
      <c r="D127" s="327"/>
      <c r="E127" s="316"/>
      <c r="F127" s="266"/>
      <c r="G127" s="267"/>
      <c r="H127" s="177"/>
      <c r="I127" s="177">
        <f t="shared" si="3"/>
        <v>0</v>
      </c>
      <c r="J127" s="218" t="e">
        <f t="shared" si="4"/>
        <v>#N/A</v>
      </c>
    </row>
    <row r="128" spans="1:12" x14ac:dyDescent="0.3">
      <c r="A128" s="17"/>
      <c r="B128" s="267"/>
      <c r="C128" s="267"/>
      <c r="D128" s="327"/>
      <c r="E128" s="316"/>
      <c r="F128" s="266"/>
      <c r="G128" s="267"/>
      <c r="H128" s="177"/>
      <c r="I128" s="177">
        <f t="shared" si="3"/>
        <v>0</v>
      </c>
      <c r="J128" s="218" t="e">
        <f t="shared" si="4"/>
        <v>#N/A</v>
      </c>
    </row>
    <row r="129" spans="1:10" x14ac:dyDescent="0.3">
      <c r="A129" s="17"/>
      <c r="B129" s="267"/>
      <c r="C129" s="267"/>
      <c r="D129" s="327"/>
      <c r="E129" s="316"/>
      <c r="F129" s="266"/>
      <c r="G129" s="267"/>
      <c r="H129" s="177"/>
      <c r="I129" s="177">
        <f t="shared" si="3"/>
        <v>0</v>
      </c>
      <c r="J129" s="218" t="e">
        <f t="shared" si="4"/>
        <v>#N/A</v>
      </c>
    </row>
    <row r="130" spans="1:10" x14ac:dyDescent="0.3">
      <c r="A130" s="17"/>
      <c r="B130" s="267"/>
      <c r="C130" s="267"/>
      <c r="D130" s="327"/>
      <c r="E130" s="316"/>
      <c r="F130" s="266"/>
      <c r="G130" s="267"/>
      <c r="H130" s="177"/>
      <c r="I130" s="177">
        <f t="shared" si="3"/>
        <v>0</v>
      </c>
      <c r="J130" s="218" t="e">
        <f t="shared" si="4"/>
        <v>#N/A</v>
      </c>
    </row>
    <row r="131" spans="1:10" x14ac:dyDescent="0.3">
      <c r="A131" s="17"/>
      <c r="B131" s="267"/>
      <c r="C131" s="267"/>
      <c r="D131" s="267"/>
      <c r="E131" s="316"/>
      <c r="F131" s="266"/>
      <c r="G131" s="267"/>
      <c r="H131" s="177"/>
      <c r="I131" s="177">
        <f t="shared" ref="I131:I158" si="5">H131*G131</f>
        <v>0</v>
      </c>
      <c r="J131" s="218" t="e">
        <f t="shared" ref="J131:J159" si="6">VLOOKUP(C131,K:M,3,0)</f>
        <v>#N/A</v>
      </c>
    </row>
    <row r="132" spans="1:10" x14ac:dyDescent="0.3">
      <c r="A132" s="17"/>
      <c r="B132" s="267"/>
      <c r="C132" s="267"/>
      <c r="D132" s="267"/>
      <c r="E132" s="429"/>
      <c r="F132" s="266"/>
      <c r="G132" s="267"/>
      <c r="H132" s="177"/>
      <c r="I132" s="177">
        <f t="shared" si="5"/>
        <v>0</v>
      </c>
      <c r="J132" s="218" t="e">
        <f t="shared" si="6"/>
        <v>#N/A</v>
      </c>
    </row>
    <row r="133" spans="1:10" x14ac:dyDescent="0.3">
      <c r="A133" s="17"/>
      <c r="B133" s="267"/>
      <c r="C133" s="267"/>
      <c r="D133" s="267"/>
      <c r="E133" s="429"/>
      <c r="F133" s="266"/>
      <c r="G133" s="267"/>
      <c r="H133" s="177"/>
      <c r="I133" s="177">
        <f t="shared" si="5"/>
        <v>0</v>
      </c>
      <c r="J133" s="218" t="e">
        <f t="shared" si="6"/>
        <v>#N/A</v>
      </c>
    </row>
    <row r="134" spans="1:10" x14ac:dyDescent="0.3">
      <c r="A134" s="17"/>
      <c r="B134" s="267"/>
      <c r="C134" s="267"/>
      <c r="D134" s="267"/>
      <c r="E134" s="429"/>
      <c r="F134" s="266"/>
      <c r="G134" s="267"/>
      <c r="H134" s="177"/>
      <c r="I134" s="177">
        <f t="shared" si="5"/>
        <v>0</v>
      </c>
      <c r="J134" s="218" t="e">
        <f t="shared" si="6"/>
        <v>#N/A</v>
      </c>
    </row>
    <row r="135" spans="1:10" x14ac:dyDescent="0.3">
      <c r="A135" s="17"/>
      <c r="B135" s="267"/>
      <c r="C135" s="267"/>
      <c r="D135" s="267"/>
      <c r="E135" s="429"/>
      <c r="F135" s="266"/>
      <c r="G135" s="267"/>
      <c r="H135" s="177"/>
      <c r="I135" s="177">
        <f t="shared" si="5"/>
        <v>0</v>
      </c>
      <c r="J135" s="218" t="e">
        <f t="shared" si="6"/>
        <v>#N/A</v>
      </c>
    </row>
    <row r="136" spans="1:10" x14ac:dyDescent="0.3">
      <c r="A136" s="17"/>
      <c r="B136" s="267"/>
      <c r="C136" s="267"/>
      <c r="D136" s="267"/>
      <c r="E136" s="429"/>
      <c r="F136" s="266"/>
      <c r="G136" s="267"/>
      <c r="H136" s="177"/>
      <c r="I136" s="177">
        <f t="shared" si="5"/>
        <v>0</v>
      </c>
      <c r="J136" s="218" t="e">
        <f t="shared" si="6"/>
        <v>#N/A</v>
      </c>
    </row>
    <row r="137" spans="1:10" x14ac:dyDescent="0.3">
      <c r="A137" s="17"/>
      <c r="B137" s="267"/>
      <c r="C137" s="267"/>
      <c r="D137" s="267"/>
      <c r="E137" s="429"/>
      <c r="F137" s="266"/>
      <c r="G137" s="267"/>
      <c r="H137" s="177"/>
      <c r="I137" s="177">
        <f t="shared" si="5"/>
        <v>0</v>
      </c>
      <c r="J137" s="218" t="e">
        <f t="shared" si="6"/>
        <v>#N/A</v>
      </c>
    </row>
    <row r="138" spans="1:10" x14ac:dyDescent="0.3">
      <c r="A138" s="17"/>
      <c r="B138" s="267"/>
      <c r="C138" s="267"/>
      <c r="D138" s="267"/>
      <c r="E138" s="429"/>
      <c r="F138" s="266"/>
      <c r="G138" s="267"/>
      <c r="H138" s="177"/>
      <c r="I138" s="177">
        <f t="shared" si="5"/>
        <v>0</v>
      </c>
      <c r="J138" s="218" t="e">
        <f t="shared" si="6"/>
        <v>#N/A</v>
      </c>
    </row>
    <row r="139" spans="1:10" x14ac:dyDescent="0.3">
      <c r="A139" s="428"/>
      <c r="B139" s="327"/>
      <c r="C139" s="327"/>
      <c r="D139" s="327"/>
      <c r="E139" s="429"/>
      <c r="F139" s="266"/>
      <c r="G139" s="267"/>
      <c r="H139" s="177"/>
      <c r="I139" s="177">
        <f t="shared" si="5"/>
        <v>0</v>
      </c>
      <c r="J139" s="218" t="e">
        <f t="shared" si="6"/>
        <v>#N/A</v>
      </c>
    </row>
    <row r="140" spans="1:10" x14ac:dyDescent="0.3">
      <c r="A140" s="17"/>
      <c r="B140" s="267"/>
      <c r="C140" s="267"/>
      <c r="D140" s="267"/>
      <c r="E140" s="429"/>
      <c r="F140" s="266"/>
      <c r="G140" s="267"/>
      <c r="H140" s="177"/>
      <c r="I140" s="177">
        <f t="shared" si="5"/>
        <v>0</v>
      </c>
      <c r="J140" s="218" t="e">
        <f t="shared" si="6"/>
        <v>#N/A</v>
      </c>
    </row>
    <row r="141" spans="1:10" x14ac:dyDescent="0.3">
      <c r="A141" s="17"/>
      <c r="B141" s="267"/>
      <c r="C141" s="267"/>
      <c r="D141" s="267"/>
      <c r="E141" s="429"/>
      <c r="F141" s="266"/>
      <c r="G141" s="267"/>
      <c r="H141" s="177"/>
      <c r="I141" s="177">
        <f t="shared" si="5"/>
        <v>0</v>
      </c>
      <c r="J141" s="218" t="e">
        <f t="shared" si="6"/>
        <v>#N/A</v>
      </c>
    </row>
    <row r="142" spans="1:10" x14ac:dyDescent="0.3">
      <c r="A142" s="17"/>
      <c r="B142" s="267"/>
      <c r="C142" s="267"/>
      <c r="D142" s="267"/>
      <c r="E142" s="316"/>
      <c r="F142" s="266"/>
      <c r="G142" s="267"/>
      <c r="H142" s="177"/>
      <c r="I142" s="177">
        <f t="shared" si="5"/>
        <v>0</v>
      </c>
      <c r="J142" s="218" t="e">
        <f t="shared" si="6"/>
        <v>#N/A</v>
      </c>
    </row>
    <row r="143" spans="1:10" x14ac:dyDescent="0.3">
      <c r="A143" s="17"/>
      <c r="B143" s="267"/>
      <c r="C143" s="267"/>
      <c r="D143" s="267"/>
      <c r="E143" s="316"/>
      <c r="F143" s="266"/>
      <c r="G143" s="267"/>
      <c r="H143" s="177"/>
      <c r="I143" s="177">
        <f t="shared" si="5"/>
        <v>0</v>
      </c>
      <c r="J143" s="218" t="e">
        <f t="shared" si="6"/>
        <v>#N/A</v>
      </c>
    </row>
    <row r="144" spans="1:10" x14ac:dyDescent="0.3">
      <c r="A144" s="17"/>
      <c r="B144" s="267"/>
      <c r="C144" s="267"/>
      <c r="D144" s="267"/>
      <c r="E144" s="316"/>
      <c r="F144" s="266"/>
      <c r="G144" s="267"/>
      <c r="H144" s="177"/>
      <c r="I144" s="177">
        <f t="shared" si="5"/>
        <v>0</v>
      </c>
      <c r="J144" s="218" t="e">
        <f t="shared" si="6"/>
        <v>#N/A</v>
      </c>
    </row>
    <row r="145" spans="1:10" x14ac:dyDescent="0.3">
      <c r="A145" s="17"/>
      <c r="B145" s="267"/>
      <c r="C145" s="267"/>
      <c r="D145" s="267"/>
      <c r="E145" s="316"/>
      <c r="F145" s="266"/>
      <c r="G145" s="267"/>
      <c r="H145" s="177"/>
      <c r="I145" s="177">
        <f t="shared" si="5"/>
        <v>0</v>
      </c>
      <c r="J145" s="218" t="e">
        <f t="shared" si="6"/>
        <v>#N/A</v>
      </c>
    </row>
    <row r="146" spans="1:10" x14ac:dyDescent="0.3">
      <c r="A146" s="17"/>
      <c r="B146" s="267"/>
      <c r="C146" s="267"/>
      <c r="D146" s="267"/>
      <c r="E146" s="316"/>
      <c r="F146" s="266"/>
      <c r="G146" s="267"/>
      <c r="H146" s="177"/>
      <c r="I146" s="177">
        <f t="shared" si="5"/>
        <v>0</v>
      </c>
      <c r="J146" s="218" t="e">
        <f t="shared" si="6"/>
        <v>#N/A</v>
      </c>
    </row>
    <row r="147" spans="1:10" x14ac:dyDescent="0.3">
      <c r="A147" s="17"/>
      <c r="B147" s="267"/>
      <c r="C147" s="267"/>
      <c r="D147" s="267"/>
      <c r="E147" s="316"/>
      <c r="F147" s="266"/>
      <c r="G147" s="267"/>
      <c r="H147" s="177"/>
      <c r="I147" s="177">
        <f t="shared" si="5"/>
        <v>0</v>
      </c>
      <c r="J147" s="218" t="e">
        <f t="shared" si="6"/>
        <v>#N/A</v>
      </c>
    </row>
    <row r="148" spans="1:10" x14ac:dyDescent="0.3">
      <c r="A148" s="17"/>
      <c r="B148" s="267"/>
      <c r="C148" s="267"/>
      <c r="D148" s="267"/>
      <c r="E148" s="316"/>
      <c r="F148" s="266"/>
      <c r="G148" s="267"/>
      <c r="H148" s="177"/>
      <c r="I148" s="177">
        <f t="shared" si="5"/>
        <v>0</v>
      </c>
      <c r="J148" s="218" t="e">
        <f t="shared" si="6"/>
        <v>#N/A</v>
      </c>
    </row>
    <row r="149" spans="1:10" x14ac:dyDescent="0.3">
      <c r="A149" s="17"/>
      <c r="B149" s="267"/>
      <c r="C149" s="267"/>
      <c r="D149" s="267"/>
      <c r="E149" s="271"/>
      <c r="F149" s="266"/>
      <c r="G149" s="267"/>
      <c r="H149" s="177"/>
      <c r="I149" s="177">
        <f t="shared" si="5"/>
        <v>0</v>
      </c>
      <c r="J149" s="218" t="e">
        <f t="shared" si="6"/>
        <v>#N/A</v>
      </c>
    </row>
    <row r="150" spans="1:10" x14ac:dyDescent="0.3">
      <c r="A150" s="17"/>
      <c r="B150" s="267"/>
      <c r="C150" s="267"/>
      <c r="D150" s="267"/>
      <c r="E150" s="271"/>
      <c r="F150" s="266"/>
      <c r="G150" s="267"/>
      <c r="H150" s="177"/>
      <c r="I150" s="177">
        <f t="shared" si="5"/>
        <v>0</v>
      </c>
      <c r="J150" s="218" t="e">
        <f t="shared" si="6"/>
        <v>#N/A</v>
      </c>
    </row>
    <row r="151" spans="1:10" x14ac:dyDescent="0.3">
      <c r="A151" s="17"/>
      <c r="B151" s="267"/>
      <c r="C151" s="267"/>
      <c r="D151" s="267"/>
      <c r="E151" s="271"/>
      <c r="F151" s="266"/>
      <c r="G151" s="267"/>
      <c r="H151" s="177"/>
      <c r="I151" s="177">
        <f t="shared" si="5"/>
        <v>0</v>
      </c>
      <c r="J151" s="218" t="e">
        <f t="shared" si="6"/>
        <v>#N/A</v>
      </c>
    </row>
    <row r="152" spans="1:10" x14ac:dyDescent="0.3">
      <c r="A152" s="17"/>
      <c r="B152" s="267"/>
      <c r="C152" s="267"/>
      <c r="D152" s="267"/>
      <c r="E152" s="271"/>
      <c r="F152" s="266"/>
      <c r="G152" s="267"/>
      <c r="H152" s="177"/>
      <c r="I152" s="177">
        <f t="shared" si="5"/>
        <v>0</v>
      </c>
      <c r="J152" s="218" t="e">
        <f t="shared" si="6"/>
        <v>#N/A</v>
      </c>
    </row>
    <row r="153" spans="1:10" x14ac:dyDescent="0.3">
      <c r="A153" s="17"/>
      <c r="B153" s="267"/>
      <c r="C153" s="267"/>
      <c r="D153" s="267"/>
      <c r="E153" s="271"/>
      <c r="F153" s="266"/>
      <c r="G153" s="267"/>
      <c r="H153" s="177"/>
      <c r="I153" s="177">
        <f t="shared" si="5"/>
        <v>0</v>
      </c>
      <c r="J153" s="218" t="e">
        <f t="shared" si="6"/>
        <v>#N/A</v>
      </c>
    </row>
    <row r="154" spans="1:10" x14ac:dyDescent="0.3">
      <c r="A154" s="17"/>
      <c r="B154" s="267"/>
      <c r="C154" s="267"/>
      <c r="D154" s="267"/>
      <c r="E154" s="271"/>
      <c r="F154" s="266"/>
      <c r="G154" s="267"/>
      <c r="H154" s="177"/>
      <c r="I154" s="177">
        <f t="shared" si="5"/>
        <v>0</v>
      </c>
      <c r="J154" s="218" t="e">
        <f t="shared" si="6"/>
        <v>#N/A</v>
      </c>
    </row>
    <row r="155" spans="1:10" x14ac:dyDescent="0.3">
      <c r="A155" s="17"/>
      <c r="B155" s="267"/>
      <c r="C155" s="267"/>
      <c r="D155" s="267"/>
      <c r="E155" s="271"/>
      <c r="F155" s="266"/>
      <c r="G155" s="267"/>
      <c r="H155" s="177"/>
      <c r="I155" s="177">
        <f t="shared" si="5"/>
        <v>0</v>
      </c>
      <c r="J155" s="218" t="e">
        <f t="shared" si="6"/>
        <v>#N/A</v>
      </c>
    </row>
    <row r="156" spans="1:10" x14ac:dyDescent="0.3">
      <c r="A156" s="17"/>
      <c r="B156" s="267"/>
      <c r="C156" s="267"/>
      <c r="D156" s="267"/>
      <c r="E156" s="271"/>
      <c r="F156" s="266"/>
      <c r="G156" s="267"/>
      <c r="H156" s="177"/>
      <c r="I156" s="177">
        <f t="shared" si="5"/>
        <v>0</v>
      </c>
      <c r="J156" s="218" t="e">
        <f t="shared" si="6"/>
        <v>#N/A</v>
      </c>
    </row>
    <row r="157" spans="1:10" x14ac:dyDescent="0.3">
      <c r="F157" s="76"/>
      <c r="J157" s="218" t="e">
        <f t="shared" si="6"/>
        <v>#N/A</v>
      </c>
    </row>
    <row r="158" spans="1:10" x14ac:dyDescent="0.3">
      <c r="F158" s="76"/>
      <c r="J158" s="218" t="e">
        <f t="shared" si="6"/>
        <v>#N/A</v>
      </c>
    </row>
    <row r="159" spans="1:10" x14ac:dyDescent="0.3">
      <c r="J159" s="218" t="e">
        <f t="shared" si="6"/>
        <v>#N/A</v>
      </c>
    </row>
    <row r="160" spans="1:10" x14ac:dyDescent="0.3">
      <c r="D160" s="76"/>
    </row>
    <row r="163" spans="5:5" x14ac:dyDescent="0.3">
      <c r="E163" s="438"/>
    </row>
  </sheetData>
  <autoFilter ref="A2:I155" xr:uid="{34E374A9-7D10-4B9D-BFC6-BAFD0A24B65C}"/>
  <hyperlinks>
    <hyperlink ref="E1" r:id="rId1" xr:uid="{024917B4-ABD1-46AE-A459-3B6668DD6F01}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2"/>
  <legacyDrawing r:id="rId3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59167-44D1-40D7-84F1-AD9E16A6ACC2}">
  <sheetPr filterMode="1">
    <pageSetUpPr fitToPage="1"/>
  </sheetPr>
  <dimension ref="A1:Y143"/>
  <sheetViews>
    <sheetView tabSelected="1" topLeftCell="K101" zoomScaleNormal="100" workbookViewId="0">
      <selection activeCell="Q118" sqref="Q118"/>
    </sheetView>
  </sheetViews>
  <sheetFormatPr defaultRowHeight="14.4" x14ac:dyDescent="0.3"/>
  <cols>
    <col min="1" max="1" width="38" bestFit="1" customWidth="1"/>
    <col min="2" max="2" width="34.88671875" customWidth="1"/>
    <col min="3" max="3" width="20.5546875" customWidth="1"/>
    <col min="4" max="4" width="23.6640625" customWidth="1"/>
    <col min="5" max="5" width="20.5546875" customWidth="1"/>
    <col min="6" max="6" width="18.21875" customWidth="1"/>
    <col min="7" max="12" width="20.5546875" customWidth="1"/>
    <col min="13" max="14" width="19.109375" customWidth="1"/>
    <col min="15" max="17" width="19.88671875" customWidth="1"/>
    <col min="18" max="18" width="21.44140625" bestFit="1" customWidth="1"/>
    <col min="19" max="19" width="21.33203125" bestFit="1" customWidth="1"/>
    <col min="20" max="20" width="22.88671875" customWidth="1"/>
    <col min="21" max="21" width="14.6640625" customWidth="1"/>
    <col min="22" max="22" width="16.44140625" customWidth="1"/>
    <col min="23" max="24" width="14.6640625" customWidth="1"/>
    <col min="25" max="25" width="12.109375" bestFit="1" customWidth="1"/>
  </cols>
  <sheetData>
    <row r="1" spans="1:21" ht="18.600000000000001" thickBot="1" x14ac:dyDescent="0.4">
      <c r="A1" s="1"/>
      <c r="B1" s="458" t="s">
        <v>0</v>
      </c>
      <c r="C1" s="459"/>
      <c r="D1" s="459"/>
      <c r="E1" s="460"/>
      <c r="F1" s="2"/>
      <c r="G1" s="310"/>
      <c r="H1" s="2"/>
      <c r="U1" t="s">
        <v>1177</v>
      </c>
    </row>
    <row r="2" spans="1:21" ht="18" x14ac:dyDescent="0.3">
      <c r="B2" s="75" t="s">
        <v>2549</v>
      </c>
      <c r="C2" s="75" t="s">
        <v>1</v>
      </c>
      <c r="D2" s="75" t="s">
        <v>2</v>
      </c>
      <c r="E2" s="75" t="s">
        <v>3</v>
      </c>
      <c r="F2" s="76"/>
      <c r="G2" s="310"/>
      <c r="H2" s="76"/>
      <c r="I2" s="76"/>
      <c r="J2" s="76"/>
      <c r="K2" s="76"/>
      <c r="L2" s="76"/>
      <c r="M2" s="76"/>
      <c r="N2" s="76"/>
      <c r="U2" s="309">
        <v>40000</v>
      </c>
    </row>
    <row r="3" spans="1:21" ht="15.6" customHeight="1" x14ac:dyDescent="0.3">
      <c r="B3" s="74">
        <v>139499.03</v>
      </c>
      <c r="C3" s="74">
        <v>488932.47</v>
      </c>
      <c r="D3" s="77">
        <v>-415548.88</v>
      </c>
      <c r="E3" s="176">
        <f>SUM(B3:D3)</f>
        <v>212882.62</v>
      </c>
      <c r="F3" s="76"/>
      <c r="G3" s="310"/>
      <c r="H3" s="2"/>
      <c r="U3" s="309">
        <v>10000</v>
      </c>
    </row>
    <row r="4" spans="1:21" x14ac:dyDescent="0.3">
      <c r="B4" s="65"/>
      <c r="C4" s="5"/>
      <c r="D4" s="465"/>
      <c r="E4" s="5"/>
      <c r="G4" s="310"/>
      <c r="U4" s="309">
        <v>10000</v>
      </c>
    </row>
    <row r="5" spans="1:21" ht="18" hidden="1" x14ac:dyDescent="0.3">
      <c r="A5" s="1"/>
      <c r="B5" s="79" t="s">
        <v>4</v>
      </c>
      <c r="C5" s="79" t="s">
        <v>5</v>
      </c>
      <c r="D5" s="79" t="s">
        <v>6</v>
      </c>
      <c r="E5" s="79" t="s">
        <v>7</v>
      </c>
      <c r="F5" s="79" t="s">
        <v>8</v>
      </c>
      <c r="G5" s="79" t="s">
        <v>392</v>
      </c>
      <c r="H5" s="79" t="s">
        <v>439</v>
      </c>
      <c r="I5" s="79" t="s">
        <v>455</v>
      </c>
      <c r="J5" s="79" t="s">
        <v>717</v>
      </c>
      <c r="K5" s="79" t="s">
        <v>1112</v>
      </c>
      <c r="L5" s="79" t="s">
        <v>1309</v>
      </c>
      <c r="M5" s="79" t="s">
        <v>1957</v>
      </c>
      <c r="N5" s="79"/>
      <c r="O5" s="79" t="s">
        <v>2252</v>
      </c>
      <c r="P5" s="79"/>
      <c r="Q5" s="79"/>
      <c r="R5" s="80" t="s">
        <v>9</v>
      </c>
      <c r="U5" s="309">
        <v>10000</v>
      </c>
    </row>
    <row r="6" spans="1:21" hidden="1" x14ac:dyDescent="0.3">
      <c r="A6" s="82" t="s">
        <v>11</v>
      </c>
      <c r="B6" s="3" t="s">
        <v>12</v>
      </c>
      <c r="C6" s="74">
        <v>156</v>
      </c>
      <c r="D6" s="74">
        <v>20.39875</v>
      </c>
      <c r="E6" s="74">
        <v>58.63</v>
      </c>
      <c r="F6" s="174">
        <v>15.4475</v>
      </c>
      <c r="G6" s="174">
        <v>13.49</v>
      </c>
      <c r="H6" s="379">
        <v>0</v>
      </c>
      <c r="I6" s="174">
        <v>39.49</v>
      </c>
      <c r="J6" s="174">
        <v>39.630000000000003</v>
      </c>
      <c r="K6" s="174">
        <v>153.97999999999999</v>
      </c>
      <c r="L6" s="174"/>
      <c r="M6" s="174"/>
      <c r="N6" s="174"/>
      <c r="O6" s="174"/>
      <c r="P6" s="174"/>
      <c r="Q6" s="174"/>
      <c r="R6" s="81">
        <f t="shared" ref="R6:R12" si="0">SUM(C6:L6)</f>
        <v>497.06624999999997</v>
      </c>
    </row>
    <row r="7" spans="1:21" hidden="1" x14ac:dyDescent="0.3">
      <c r="A7" s="82" t="s">
        <v>13</v>
      </c>
      <c r="B7" s="3" t="s">
        <v>14</v>
      </c>
      <c r="C7" s="74">
        <v>3142</v>
      </c>
      <c r="D7" s="83">
        <v>362.55775</v>
      </c>
      <c r="E7" s="74">
        <v>15</v>
      </c>
      <c r="F7" s="174">
        <v>274.17750000000001</v>
      </c>
      <c r="G7" s="174">
        <v>575.4</v>
      </c>
      <c r="H7" s="174">
        <v>320.23</v>
      </c>
      <c r="I7" s="174">
        <v>581.88</v>
      </c>
      <c r="J7" s="174">
        <v>336.46</v>
      </c>
      <c r="K7" s="174">
        <v>141.22999999999999</v>
      </c>
      <c r="L7" s="174"/>
      <c r="M7" s="174"/>
      <c r="N7" s="174"/>
      <c r="O7" s="174"/>
      <c r="P7" s="174"/>
      <c r="Q7" s="174"/>
      <c r="R7" s="81">
        <f t="shared" si="0"/>
        <v>5748.9352499999986</v>
      </c>
      <c r="T7" s="346" t="s">
        <v>579</v>
      </c>
      <c r="U7" s="172">
        <v>2965.3125</v>
      </c>
    </row>
    <row r="8" spans="1:21" hidden="1" x14ac:dyDescent="0.3">
      <c r="A8" s="82" t="s">
        <v>15</v>
      </c>
      <c r="B8" s="3" t="s">
        <v>16</v>
      </c>
      <c r="C8" s="74">
        <v>736</v>
      </c>
      <c r="D8" s="74">
        <v>148.71299999999999</v>
      </c>
      <c r="E8" s="74">
        <v>131.91</v>
      </c>
      <c r="F8" s="174">
        <v>88.767499999999998</v>
      </c>
      <c r="G8" s="174">
        <v>88.45</v>
      </c>
      <c r="H8" s="174">
        <v>133.55000000000001</v>
      </c>
      <c r="I8" s="174">
        <v>119.21</v>
      </c>
      <c r="J8" s="174">
        <v>33.97</v>
      </c>
      <c r="K8" s="174">
        <v>15</v>
      </c>
      <c r="L8" s="174"/>
      <c r="M8" s="174"/>
      <c r="N8" s="174"/>
      <c r="O8" s="174"/>
      <c r="P8" s="174"/>
      <c r="Q8" s="174"/>
      <c r="R8" s="81">
        <f t="shared" si="0"/>
        <v>1495.5705</v>
      </c>
    </row>
    <row r="9" spans="1:21" hidden="1" x14ac:dyDescent="0.3">
      <c r="A9" s="82" t="s">
        <v>17</v>
      </c>
      <c r="B9" s="3" t="s">
        <v>18</v>
      </c>
      <c r="C9" s="74">
        <v>404</v>
      </c>
      <c r="D9" s="74">
        <v>31.101749999999999</v>
      </c>
      <c r="E9" s="74">
        <v>41.36</v>
      </c>
      <c r="F9" s="174">
        <v>0</v>
      </c>
      <c r="G9" s="174">
        <v>0</v>
      </c>
      <c r="H9" s="174">
        <v>5.25</v>
      </c>
      <c r="I9" s="174">
        <v>1.66</v>
      </c>
      <c r="J9" s="174">
        <v>54.41</v>
      </c>
      <c r="K9" s="174">
        <v>23.5</v>
      </c>
      <c r="L9" s="174"/>
      <c r="M9" s="174"/>
      <c r="N9" s="174"/>
      <c r="O9" s="174"/>
      <c r="P9" s="174"/>
      <c r="Q9" s="174"/>
      <c r="R9" s="81">
        <f t="shared" si="0"/>
        <v>561.28174999999999</v>
      </c>
    </row>
    <row r="10" spans="1:21" hidden="1" x14ac:dyDescent="0.3">
      <c r="A10" s="82" t="s">
        <v>19</v>
      </c>
      <c r="B10" s="3" t="s">
        <v>20</v>
      </c>
      <c r="C10" s="83">
        <v>0</v>
      </c>
      <c r="D10" s="74">
        <v>75.365750000000006</v>
      </c>
      <c r="E10" s="83">
        <v>90</v>
      </c>
      <c r="F10" s="177">
        <v>75.227500000000006</v>
      </c>
      <c r="G10" s="177">
        <v>69.47</v>
      </c>
      <c r="H10" s="177">
        <v>72.7</v>
      </c>
      <c r="I10" s="177">
        <v>0</v>
      </c>
      <c r="J10" s="177">
        <v>11.2</v>
      </c>
      <c r="K10" s="177">
        <v>15</v>
      </c>
      <c r="L10" s="177"/>
      <c r="M10" s="177"/>
      <c r="N10" s="177"/>
      <c r="O10" s="177"/>
      <c r="P10" s="177"/>
      <c r="Q10" s="177"/>
      <c r="R10" s="81">
        <f t="shared" si="0"/>
        <v>408.96325000000002</v>
      </c>
    </row>
    <row r="11" spans="1:21" hidden="1" x14ac:dyDescent="0.3">
      <c r="A11" s="82" t="s">
        <v>21</v>
      </c>
      <c r="B11" s="3" t="s">
        <v>22</v>
      </c>
      <c r="C11" s="84">
        <v>2534.8000000000002</v>
      </c>
      <c r="D11" s="85">
        <v>2199.3000000000002</v>
      </c>
      <c r="E11" s="86">
        <v>169.96</v>
      </c>
      <c r="F11" s="177">
        <v>0</v>
      </c>
      <c r="G11" s="177">
        <v>1055.67</v>
      </c>
      <c r="H11" s="177">
        <v>464.62</v>
      </c>
      <c r="I11" s="177">
        <v>864.77</v>
      </c>
      <c r="J11" s="177">
        <v>156.51</v>
      </c>
      <c r="K11" s="177">
        <v>0</v>
      </c>
      <c r="L11" s="177"/>
      <c r="M11" s="177"/>
      <c r="N11" s="177"/>
      <c r="O11" s="177"/>
      <c r="P11" s="177"/>
      <c r="Q11" s="177"/>
      <c r="R11" s="81">
        <f t="shared" si="0"/>
        <v>7445.630000000001</v>
      </c>
    </row>
    <row r="12" spans="1:21" hidden="1" x14ac:dyDescent="0.3">
      <c r="A12" s="82" t="s">
        <v>23</v>
      </c>
      <c r="B12" s="3" t="s">
        <v>24</v>
      </c>
      <c r="C12" s="74">
        <v>0</v>
      </c>
      <c r="D12" s="74">
        <v>164725.01</v>
      </c>
      <c r="E12" s="74">
        <v>54621.64</v>
      </c>
      <c r="F12" s="74">
        <v>28138.0746784</v>
      </c>
      <c r="G12" s="74">
        <v>32138.940879999998</v>
      </c>
      <c r="H12" s="74">
        <v>41311.290000000008</v>
      </c>
      <c r="I12" s="74">
        <v>56821.398959999977</v>
      </c>
      <c r="J12" s="74">
        <v>72994.576000000001</v>
      </c>
      <c r="K12" s="74">
        <v>0</v>
      </c>
      <c r="L12" s="74"/>
      <c r="M12" s="74"/>
      <c r="N12" s="74"/>
      <c r="O12" s="74"/>
      <c r="P12" s="74"/>
      <c r="Q12" s="74"/>
      <c r="R12" s="81">
        <f t="shared" si="0"/>
        <v>450750.93051839998</v>
      </c>
    </row>
    <row r="13" spans="1:21" hidden="1" x14ac:dyDescent="0.3">
      <c r="A13" s="164" t="s">
        <v>31</v>
      </c>
      <c r="B13" s="165" t="s">
        <v>437</v>
      </c>
      <c r="C13" s="166">
        <f t="shared" ref="C13:J13" si="1">SUM(C6:C12)</f>
        <v>6972.8</v>
      </c>
      <c r="D13" s="166">
        <f t="shared" si="1"/>
        <v>167562.44700000001</v>
      </c>
      <c r="E13" s="166">
        <f t="shared" si="1"/>
        <v>55128.5</v>
      </c>
      <c r="F13" s="166">
        <f t="shared" si="1"/>
        <v>28591.694678399999</v>
      </c>
      <c r="G13" s="166">
        <f t="shared" si="1"/>
        <v>33941.420879999998</v>
      </c>
      <c r="H13" s="166">
        <f t="shared" si="1"/>
        <v>42307.640000000007</v>
      </c>
      <c r="I13" s="166">
        <f t="shared" si="1"/>
        <v>58428.408959999979</v>
      </c>
      <c r="J13" s="166">
        <f t="shared" si="1"/>
        <v>73626.755999999994</v>
      </c>
      <c r="K13" s="166"/>
      <c r="L13" s="166"/>
      <c r="M13" s="166"/>
      <c r="N13" s="166"/>
      <c r="O13" s="166"/>
      <c r="P13" s="166"/>
      <c r="Q13" s="166"/>
      <c r="R13" s="166">
        <f>SUM(R6:R12)</f>
        <v>466908.37751839997</v>
      </c>
    </row>
    <row r="14" spans="1:21" hidden="1" x14ac:dyDescent="0.3">
      <c r="A14" s="162"/>
      <c r="C14" s="163"/>
      <c r="D14" s="163"/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</row>
    <row r="15" spans="1:21" hidden="1" x14ac:dyDescent="0.3">
      <c r="A15" s="82" t="s">
        <v>25</v>
      </c>
      <c r="B15" s="3" t="s">
        <v>574</v>
      </c>
      <c r="C15" s="78">
        <v>0</v>
      </c>
      <c r="D15" s="78">
        <v>8798</v>
      </c>
      <c r="E15" s="78">
        <v>16531.169999999998</v>
      </c>
      <c r="F15" s="78">
        <v>14494.42</v>
      </c>
      <c r="G15" s="78">
        <v>27540.28</v>
      </c>
      <c r="H15" s="78">
        <v>0</v>
      </c>
      <c r="I15" s="78">
        <v>5601.4425000000074</v>
      </c>
      <c r="J15" s="78">
        <v>0</v>
      </c>
      <c r="K15" s="78">
        <v>0</v>
      </c>
      <c r="L15" s="78"/>
      <c r="M15" s="78"/>
      <c r="N15" s="78"/>
      <c r="O15" s="78"/>
      <c r="P15" s="78"/>
      <c r="Q15" s="78"/>
      <c r="R15" s="172">
        <f>SUM(C15:L15)-U2-U3-U4-U5</f>
        <v>2965.3125</v>
      </c>
    </row>
    <row r="16" spans="1:21" hidden="1" x14ac:dyDescent="0.3">
      <c r="A16" s="82" t="s">
        <v>27</v>
      </c>
      <c r="B16" s="3" t="s">
        <v>28</v>
      </c>
      <c r="C16" s="78">
        <v>217.8</v>
      </c>
      <c r="D16" s="78">
        <v>7071.46</v>
      </c>
      <c r="E16" s="78">
        <v>20295.09</v>
      </c>
      <c r="F16" s="78">
        <v>23262.69</v>
      </c>
      <c r="G16" s="78">
        <v>28310.559999999998</v>
      </c>
      <c r="H16" s="78">
        <v>19471.439999999999</v>
      </c>
      <c r="I16" s="78">
        <v>60293.1</v>
      </c>
      <c r="J16" s="78">
        <v>46844.82</v>
      </c>
      <c r="K16" s="78">
        <v>26631.8</v>
      </c>
      <c r="L16" s="78">
        <v>52771</v>
      </c>
      <c r="M16" s="78"/>
      <c r="N16" s="78"/>
      <c r="O16" s="78"/>
      <c r="P16" s="78"/>
      <c r="Q16" s="78"/>
      <c r="R16" s="172">
        <f>SUM(C16:L16)</f>
        <v>285169.76</v>
      </c>
      <c r="S16" s="309"/>
    </row>
    <row r="17" spans="1:23" hidden="1" x14ac:dyDescent="0.3">
      <c r="A17" s="82" t="s">
        <v>29</v>
      </c>
      <c r="B17" s="3" t="s">
        <v>30</v>
      </c>
      <c r="C17" s="78">
        <v>1920.2</v>
      </c>
      <c r="D17" s="78">
        <v>37326.06</v>
      </c>
      <c r="E17" s="78">
        <v>149593.48000000004</v>
      </c>
      <c r="F17" s="78">
        <v>182618.13999999998</v>
      </c>
      <c r="G17" s="78">
        <v>221770.8</v>
      </c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172">
        <f>SUM(C17:J17)</f>
        <v>593228.67999999993</v>
      </c>
      <c r="S17" s="4"/>
    </row>
    <row r="18" spans="1:23" hidden="1" x14ac:dyDescent="0.3">
      <c r="A18" s="164" t="s">
        <v>31</v>
      </c>
      <c r="B18" s="3" t="s">
        <v>438</v>
      </c>
      <c r="C18" s="78">
        <f>SUM(C15:C17)</f>
        <v>2138</v>
      </c>
      <c r="D18" s="78">
        <f>SUM(D15:D17)</f>
        <v>53195.519999999997</v>
      </c>
      <c r="E18" s="78">
        <f>SUM(E15:E17)</f>
        <v>186419.74000000005</v>
      </c>
      <c r="F18" s="78">
        <f>SUM(F15:F17)</f>
        <v>220375.25</v>
      </c>
      <c r="G18" s="78">
        <f>SUM(G15:G17)</f>
        <v>277621.64</v>
      </c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172">
        <f>SUM(C18:J18)</f>
        <v>739750.15</v>
      </c>
    </row>
    <row r="19" spans="1:23" hidden="1" x14ac:dyDescent="0.3">
      <c r="A19" s="1"/>
      <c r="B19" s="167" t="s">
        <v>31</v>
      </c>
      <c r="C19" s="168">
        <f t="shared" ref="C19:H19" si="2">C13+C18</f>
        <v>9110.7999999999993</v>
      </c>
      <c r="D19" s="168">
        <f t="shared" si="2"/>
        <v>220757.967</v>
      </c>
      <c r="E19" s="168">
        <f t="shared" si="2"/>
        <v>241548.24000000005</v>
      </c>
      <c r="F19" s="168">
        <f t="shared" si="2"/>
        <v>248966.9446784</v>
      </c>
      <c r="G19" s="168">
        <f t="shared" si="2"/>
        <v>311563.06088</v>
      </c>
      <c r="H19" s="168">
        <f t="shared" si="2"/>
        <v>42307.640000000007</v>
      </c>
      <c r="I19" s="168"/>
      <c r="J19" s="168"/>
      <c r="K19" s="168"/>
      <c r="L19" s="168"/>
      <c r="M19" s="168"/>
      <c r="N19" s="168"/>
      <c r="O19" s="168"/>
      <c r="P19" s="168"/>
      <c r="Q19" s="168"/>
      <c r="R19" s="169">
        <f>SUM(R13+R18)</f>
        <v>1206658.5275184</v>
      </c>
    </row>
    <row r="20" spans="1:23" x14ac:dyDescent="0.3">
      <c r="F20" s="2"/>
      <c r="G20" s="2"/>
      <c r="O20" s="2"/>
      <c r="P20" s="2"/>
      <c r="Q20" s="2"/>
      <c r="R20" s="5"/>
    </row>
    <row r="21" spans="1:23" ht="18" x14ac:dyDescent="0.3">
      <c r="B21" s="79" t="s">
        <v>581</v>
      </c>
      <c r="C21" s="79" t="s">
        <v>1178</v>
      </c>
      <c r="D21" s="79" t="s">
        <v>8</v>
      </c>
      <c r="E21" s="79" t="s">
        <v>392</v>
      </c>
      <c r="F21" s="79" t="s">
        <v>439</v>
      </c>
      <c r="G21" s="79" t="s">
        <v>455</v>
      </c>
      <c r="H21" s="79" t="s">
        <v>718</v>
      </c>
      <c r="I21" s="79" t="s">
        <v>1113</v>
      </c>
      <c r="J21" s="79" t="s">
        <v>1298</v>
      </c>
      <c r="K21" s="79" t="s">
        <v>1626</v>
      </c>
      <c r="L21" s="79" t="s">
        <v>1627</v>
      </c>
      <c r="M21" s="79" t="s">
        <v>1628</v>
      </c>
      <c r="N21" s="79" t="s">
        <v>1629</v>
      </c>
      <c r="O21" s="79" t="s">
        <v>1630</v>
      </c>
      <c r="P21" s="515">
        <v>45292</v>
      </c>
      <c r="Q21" s="515">
        <v>45323</v>
      </c>
      <c r="R21" s="515">
        <v>45352</v>
      </c>
      <c r="S21" s="515">
        <v>45383</v>
      </c>
      <c r="T21" s="80" t="s">
        <v>9</v>
      </c>
    </row>
    <row r="22" spans="1:23" x14ac:dyDescent="0.3">
      <c r="A22" s="350" t="s">
        <v>661</v>
      </c>
      <c r="B22" s="87" t="s">
        <v>41</v>
      </c>
      <c r="C22" s="74">
        <v>25329.17</v>
      </c>
      <c r="D22" s="186">
        <v>0</v>
      </c>
      <c r="E22" s="74">
        <v>21672.95</v>
      </c>
      <c r="F22" s="174">
        <v>9107.94</v>
      </c>
      <c r="G22" s="74">
        <v>0</v>
      </c>
      <c r="H22" s="174">
        <v>6413.8250000000071</v>
      </c>
      <c r="I22" s="347">
        <v>7475.69</v>
      </c>
      <c r="J22" s="174">
        <f>IFERROR(VLOOKUP(B22,'Detalhamento de Gastos JUL'!K:L,2,0),0)</f>
        <v>5237.4799999999996</v>
      </c>
      <c r="K22" s="174">
        <f>IFERROR(VLOOKUP(B22,'Detalhamento de Gastos AGO'!K:L,2,0),0)</f>
        <v>0</v>
      </c>
      <c r="L22" s="174">
        <f>IFERROR(VLOOKUP(B22,'Detalhamento de Gastos SET'!L:M,2,0),0)</f>
        <v>0</v>
      </c>
      <c r="M22" s="174">
        <f>IFERROR(VLOOKUP(B22,'Detalhamento de Gastos OUT'!K:L,2,0),0)</f>
        <v>2267.9052499999998</v>
      </c>
      <c r="N22" s="174">
        <f>IFERROR(VLOOKUP(B22,'Detalhamento de Gastos NOV'!K:L,2,0),0)</f>
        <v>0</v>
      </c>
      <c r="O22" s="174">
        <f>IFERROR(VLOOKUP(B22,'Detalhamento de Gastos DEZ 24'!K:L,2,0),0)</f>
        <v>0</v>
      </c>
      <c r="P22" s="174">
        <f>IFERROR(VLOOKUP(B22,'Detalhamento de Gastos JAN 25'!K:L,2,0),0)</f>
        <v>0</v>
      </c>
      <c r="Q22" s="174">
        <f>IFERROR(VLOOKUP(B22,'Detalhamento de Gastos FEV 25'!K:L,2,0),0)</f>
        <v>0</v>
      </c>
      <c r="R22" s="174">
        <f>IFERROR(VLOOKUP(B22,'Detalhamento de Gastos MAR 25'!K:L,2,0),0)</f>
        <v>0</v>
      </c>
      <c r="S22" s="174">
        <f>IFERROR(VLOOKUP(B22,'Detalhamento de Gastos ABR 25'!K:L,2,0),0)</f>
        <v>0</v>
      </c>
      <c r="T22" s="81">
        <f>SUM(C22:S22)</f>
        <v>77504.960249999989</v>
      </c>
    </row>
    <row r="23" spans="1:23" x14ac:dyDescent="0.3">
      <c r="A23" s="350" t="s">
        <v>661</v>
      </c>
      <c r="B23" s="87" t="s">
        <v>445</v>
      </c>
      <c r="C23" s="174">
        <v>65087.27</v>
      </c>
      <c r="D23" s="186">
        <v>0</v>
      </c>
      <c r="E23" s="74">
        <v>29827.75</v>
      </c>
      <c r="F23" s="74">
        <v>0</v>
      </c>
      <c r="G23" s="74">
        <v>0</v>
      </c>
      <c r="H23" s="174">
        <v>50</v>
      </c>
      <c r="I23" s="174">
        <v>0</v>
      </c>
      <c r="J23" s="174">
        <f>IFERROR(VLOOKUP(B23,'Detalhamento de Gastos JUL'!K:L,2,0),0)</f>
        <v>0</v>
      </c>
      <c r="K23" s="174">
        <f>IFERROR(VLOOKUP(B23,'Detalhamento de Gastos AGO'!K:L,2,0),0)</f>
        <v>0</v>
      </c>
      <c r="L23" s="174">
        <f>IFERROR(VLOOKUP(B23,'Detalhamento de Gastos SET'!L:M,2,0),0)</f>
        <v>0</v>
      </c>
      <c r="M23" s="174">
        <f>IFERROR(VLOOKUP(B23,'Detalhamento de Gastos OUT'!K:L,2,0),0)</f>
        <v>0</v>
      </c>
      <c r="N23" s="174">
        <f>IFERROR(VLOOKUP(B23,'Detalhamento de Gastos NOV'!K:L,2,0),0)</f>
        <v>0</v>
      </c>
      <c r="O23" s="174">
        <f>IFERROR(VLOOKUP(B23,'Detalhamento de Gastos DEZ 24'!K:L,2,0),0)</f>
        <v>0</v>
      </c>
      <c r="P23" s="174">
        <f>IFERROR(VLOOKUP(B23,'Detalhamento de Gastos JAN 25'!K:L,2,0),0)</f>
        <v>0</v>
      </c>
      <c r="Q23" s="174">
        <f>IFERROR(VLOOKUP(B23,'Detalhamento de Gastos FEV 25'!K:L,2,0),0)</f>
        <v>0</v>
      </c>
      <c r="R23" s="174">
        <f>IFERROR(VLOOKUP(B23,'Detalhamento de Gastos MAR 25'!K:L,2,0),0)</f>
        <v>0</v>
      </c>
      <c r="S23" s="174">
        <f>IFERROR(VLOOKUP(B23,'Detalhamento de Gastos ABR 25'!K:L,2,0),0)</f>
        <v>0</v>
      </c>
      <c r="T23" s="81">
        <f t="shared" ref="T23:T54" si="3">SUM(C23:S23)</f>
        <v>94965.01999999999</v>
      </c>
    </row>
    <row r="24" spans="1:23" x14ac:dyDescent="0.3">
      <c r="A24" s="350" t="s">
        <v>661</v>
      </c>
      <c r="B24" s="87" t="s">
        <v>896</v>
      </c>
      <c r="C24" s="174">
        <v>0</v>
      </c>
      <c r="D24" s="186">
        <v>0</v>
      </c>
      <c r="E24" s="74">
        <v>0</v>
      </c>
      <c r="F24" s="74">
        <v>0</v>
      </c>
      <c r="G24" s="74">
        <f>'Detalhamento de Gastos ABR'!K13</f>
        <v>40000</v>
      </c>
      <c r="H24" s="74">
        <f>'Detalhamento de Gastos MAI'!L14</f>
        <v>41600</v>
      </c>
      <c r="I24" s="174">
        <f>VLOOKUP(B22,'Detalhamento de Gastos JUN'!K:L,2,0)</f>
        <v>30534.07</v>
      </c>
      <c r="J24" s="174">
        <f>IFERROR(VLOOKUP(B24,'Detalhamento de Gastos JUL'!K:L,2,0),0)</f>
        <v>0</v>
      </c>
      <c r="K24" s="174">
        <f>IFERROR(VLOOKUP(B24,'Detalhamento de Gastos AGO'!K:L,2,0),0)</f>
        <v>0</v>
      </c>
      <c r="L24" s="174">
        <f>IFERROR(VLOOKUP(B24,'Detalhamento de Gastos SET'!L:M,2,0),0)</f>
        <v>0</v>
      </c>
      <c r="M24" s="174">
        <f>IFERROR(VLOOKUP(B24,'Detalhamento de Gastos OUT'!K:L,2,0),0)</f>
        <v>0</v>
      </c>
      <c r="N24" s="174">
        <f>IFERROR(VLOOKUP(B24,'Detalhamento de Gastos NOV'!K:L,2,0),0)</f>
        <v>0</v>
      </c>
      <c r="O24" s="174">
        <f>IFERROR(VLOOKUP(B24,'Detalhamento de Gastos DEZ 24'!K:L,2,0),0)</f>
        <v>0</v>
      </c>
      <c r="P24" s="174">
        <f>IFERROR(VLOOKUP(B24,'Detalhamento de Gastos JAN 25'!K:L,2,0),0)</f>
        <v>0</v>
      </c>
      <c r="Q24" s="174">
        <f>IFERROR(VLOOKUP(B24,'Detalhamento de Gastos FEV 25'!K:L,2,0),0)</f>
        <v>0</v>
      </c>
      <c r="R24" s="174">
        <f>IFERROR(VLOOKUP(B24,'Detalhamento de Gastos MAR 25'!K:L,2,0),0)</f>
        <v>0</v>
      </c>
      <c r="S24" s="174">
        <f>IFERROR(VLOOKUP(B24,'Detalhamento de Gastos ABR 25'!K:L,2,0),0)</f>
        <v>0</v>
      </c>
      <c r="T24" s="81">
        <f t="shared" si="3"/>
        <v>112134.07</v>
      </c>
    </row>
    <row r="25" spans="1:23" x14ac:dyDescent="0.3">
      <c r="A25" s="350" t="s">
        <v>661</v>
      </c>
      <c r="B25" s="87" t="s">
        <v>38</v>
      </c>
      <c r="C25" s="74">
        <v>154.46</v>
      </c>
      <c r="D25" s="74">
        <v>2525.91</v>
      </c>
      <c r="E25" s="157">
        <v>4328</v>
      </c>
      <c r="F25" s="89">
        <v>13685.624</v>
      </c>
      <c r="G25" s="74">
        <v>0</v>
      </c>
      <c r="H25" s="89">
        <v>18051.939999999999</v>
      </c>
      <c r="I25" s="348">
        <v>29060.639999999999</v>
      </c>
      <c r="J25" s="174">
        <v>47874.00999999998</v>
      </c>
      <c r="K25" s="174">
        <v>129418.5</v>
      </c>
      <c r="L25" s="174">
        <v>61956.719999999994</v>
      </c>
      <c r="M25" s="174">
        <v>106723.53100000002</v>
      </c>
      <c r="N25" s="463">
        <v>181721.3</v>
      </c>
      <c r="O25" s="174">
        <v>221815.56</v>
      </c>
      <c r="P25" s="174">
        <v>209718.08</v>
      </c>
      <c r="Q25" s="174">
        <f>71990.83+24828.55</f>
        <v>96819.38</v>
      </c>
      <c r="R25" s="174">
        <v>130542.54</v>
      </c>
      <c r="S25" s="174">
        <v>106734.75</v>
      </c>
      <c r="T25" s="81">
        <f t="shared" si="3"/>
        <v>1361130.9450000001</v>
      </c>
      <c r="U25" s="466"/>
    </row>
    <row r="26" spans="1:23" x14ac:dyDescent="0.3">
      <c r="A26" s="350" t="s">
        <v>661</v>
      </c>
      <c r="B26" s="87" t="s">
        <v>33</v>
      </c>
      <c r="C26" s="74">
        <v>2326.8184000000001</v>
      </c>
      <c r="D26" s="85">
        <v>3294.73</v>
      </c>
      <c r="E26" s="74">
        <v>7600.54</v>
      </c>
      <c r="F26" s="74">
        <v>4139.9399999999996</v>
      </c>
      <c r="G26" s="74">
        <v>0</v>
      </c>
      <c r="H26" s="74">
        <v>6063.01</v>
      </c>
      <c r="I26" s="348">
        <v>7146.78</v>
      </c>
      <c r="J26" s="174">
        <v>10665.57</v>
      </c>
      <c r="K26" s="174">
        <v>13100.82</v>
      </c>
      <c r="L26" s="174">
        <v>10522.46</v>
      </c>
      <c r="M26" s="174">
        <v>12172.57</v>
      </c>
      <c r="N26" s="463">
        <v>11892.02</v>
      </c>
      <c r="O26" s="174">
        <v>13770.18</v>
      </c>
      <c r="P26" s="174">
        <v>10274.31</v>
      </c>
      <c r="Q26" s="174">
        <v>10342.92</v>
      </c>
      <c r="R26" s="174">
        <v>8470.7000000000007</v>
      </c>
      <c r="S26" s="174">
        <v>8247.48</v>
      </c>
      <c r="T26" s="81">
        <f t="shared" si="3"/>
        <v>140030.84840000002</v>
      </c>
      <c r="U26" s="466"/>
    </row>
    <row r="27" spans="1:23" x14ac:dyDescent="0.3">
      <c r="A27" s="350" t="s">
        <v>661</v>
      </c>
      <c r="B27" s="87" t="s">
        <v>1184</v>
      </c>
      <c r="C27" s="74">
        <v>0</v>
      </c>
      <c r="D27" s="85">
        <v>0</v>
      </c>
      <c r="E27" s="74">
        <v>0</v>
      </c>
      <c r="F27" s="74">
        <v>0</v>
      </c>
      <c r="G27" s="74">
        <v>0</v>
      </c>
      <c r="H27" s="74">
        <v>0</v>
      </c>
      <c r="I27" s="174">
        <f>'Detalhamento de Gastos JUN'!L25</f>
        <v>84103.57</v>
      </c>
      <c r="J27" s="174">
        <v>66185.23</v>
      </c>
      <c r="K27" s="174">
        <v>117425.66</v>
      </c>
      <c r="L27" s="174">
        <v>80417.77</v>
      </c>
      <c r="M27" s="174">
        <v>94265.35</v>
      </c>
      <c r="N27" s="463">
        <v>89280.25</v>
      </c>
      <c r="O27" s="174">
        <v>99108.7</v>
      </c>
      <c r="P27" s="174"/>
      <c r="Q27" s="174">
        <f>102372.66</f>
        <v>102372.66</v>
      </c>
      <c r="R27" s="174">
        <f>IFERROR(VLOOKUP(B27,'Detalhamento de Gastos MAR 25'!K:L,2,0),0)</f>
        <v>130388.93</v>
      </c>
      <c r="S27" s="174">
        <v>102336.02</v>
      </c>
      <c r="T27" s="81">
        <f t="shared" si="3"/>
        <v>965884.1399999999</v>
      </c>
    </row>
    <row r="28" spans="1:23" x14ac:dyDescent="0.3">
      <c r="A28" s="350" t="s">
        <v>1280</v>
      </c>
      <c r="B28" s="87" t="s">
        <v>897</v>
      </c>
      <c r="C28" s="74">
        <v>0</v>
      </c>
      <c r="D28" s="74">
        <v>0</v>
      </c>
      <c r="E28" s="74">
        <v>0</v>
      </c>
      <c r="F28" s="74">
        <v>0</v>
      </c>
      <c r="G28" s="74">
        <v>75000</v>
      </c>
      <c r="H28" s="74">
        <f>'Detalhamento de Gastos MAI'!L12</f>
        <v>0</v>
      </c>
      <c r="I28" s="174">
        <f>VLOOKUP(B28,'Detalhamento de Gastos JUN'!K:L,2,0)</f>
        <v>0</v>
      </c>
      <c r="J28" s="174">
        <f>IFERROR(VLOOKUP(B28,'Detalhamento de Gastos JUL'!K:L,2,0),0)</f>
        <v>0</v>
      </c>
      <c r="K28" s="174">
        <f>IFERROR(VLOOKUP(B28,'Detalhamento de Gastos AGO'!K:L,2,0),0)</f>
        <v>0</v>
      </c>
      <c r="L28" s="174">
        <f>IFERROR(VLOOKUP(B28,'Detalhamento de Gastos SET'!L:M,2,0),0)</f>
        <v>0</v>
      </c>
      <c r="M28" s="174">
        <f>IFERROR(VLOOKUP(B28,'Detalhamento de Gastos OUT'!K:L,2,0),0)</f>
        <v>0</v>
      </c>
      <c r="N28" s="174">
        <f>IFERROR(VLOOKUP(B28,'Detalhamento de Gastos NOV'!K:L,2,0),0)</f>
        <v>0</v>
      </c>
      <c r="O28" s="174">
        <f>IFERROR(VLOOKUP(B28,'Detalhamento de Gastos DEZ 24'!K:L,2,0),0)</f>
        <v>0</v>
      </c>
      <c r="P28" s="174">
        <f>IFERROR(VLOOKUP(B28,'Detalhamento de Gastos JAN 25'!K:L,2,0),0)</f>
        <v>0</v>
      </c>
      <c r="Q28" s="174">
        <f>IFERROR(VLOOKUP(B28,'Detalhamento de Gastos FEV 25'!K:L,2,0),0)</f>
        <v>0</v>
      </c>
      <c r="R28" s="174">
        <f>IFERROR(VLOOKUP(B28,'Detalhamento de Gastos MAR 25'!K:L,2,0),0)</f>
        <v>0</v>
      </c>
      <c r="S28" s="174">
        <f>IFERROR(VLOOKUP(B28,'Detalhamento de Gastos ABR 25'!K:L,2,0),0)</f>
        <v>0</v>
      </c>
      <c r="T28" s="81">
        <f t="shared" si="3"/>
        <v>75000</v>
      </c>
    </row>
    <row r="29" spans="1:23" x14ac:dyDescent="0.3">
      <c r="A29" s="350" t="s">
        <v>1280</v>
      </c>
      <c r="B29" s="87" t="s">
        <v>1496</v>
      </c>
      <c r="C29" s="74">
        <v>0</v>
      </c>
      <c r="D29" s="74">
        <v>0</v>
      </c>
      <c r="E29" s="74">
        <v>0</v>
      </c>
      <c r="F29" s="74">
        <v>0</v>
      </c>
      <c r="G29" s="74">
        <v>0</v>
      </c>
      <c r="H29" s="74">
        <v>0</v>
      </c>
      <c r="I29" s="174">
        <v>0</v>
      </c>
      <c r="J29" s="174">
        <f>IFERROR(VLOOKUP(B29,'Detalhamento de Gastos JUL'!K:L,2,0),0)</f>
        <v>50000</v>
      </c>
      <c r="K29" s="174">
        <f>IFERROR(VLOOKUP(B29,'Detalhamento de Gastos AGO'!K:L,2,0),0)</f>
        <v>250000</v>
      </c>
      <c r="L29" s="174">
        <f>IFERROR(VLOOKUP(B29,'Detalhamento de Gastos SET'!L:M,2,0),0)</f>
        <v>200000</v>
      </c>
      <c r="M29" s="174">
        <f>IFERROR(VLOOKUP(B29,'Detalhamento de Gastos OUT'!K:L,2,0),0)</f>
        <v>25000</v>
      </c>
      <c r="N29" s="174">
        <f>IFERROR(VLOOKUP(B29,'Detalhamento de Gastos NOV'!K:L,2,0),0)</f>
        <v>50000</v>
      </c>
      <c r="O29" s="174">
        <f>IFERROR(VLOOKUP(B29,'Detalhamento de Gastos DEZ 24'!K:L,2,0),0)</f>
        <v>50000</v>
      </c>
      <c r="P29" s="174">
        <f>IFERROR(VLOOKUP(B29,'Detalhamento de Gastos JAN 25'!K:L,2,0),0)</f>
        <v>0</v>
      </c>
      <c r="Q29" s="174">
        <f>IFERROR(VLOOKUP(B29,'Detalhamento de Gastos FEV 25'!K:L,2,0),0)</f>
        <v>0</v>
      </c>
      <c r="R29" s="174">
        <f>IFERROR(VLOOKUP(B29,'Detalhamento de Gastos MAR 25'!K:L,2,0),0)</f>
        <v>0</v>
      </c>
      <c r="S29" s="174">
        <f>IFERROR(VLOOKUP(B29,'Detalhamento de Gastos ABR 25'!K:L,2,0),0)</f>
        <v>0</v>
      </c>
      <c r="T29" s="81">
        <f t="shared" si="3"/>
        <v>625000</v>
      </c>
    </row>
    <row r="30" spans="1:23" x14ac:dyDescent="0.3">
      <c r="B30" s="87" t="s">
        <v>680</v>
      </c>
      <c r="C30" s="174">
        <v>0</v>
      </c>
      <c r="D30" s="186">
        <v>0</v>
      </c>
      <c r="E30" s="74">
        <v>0</v>
      </c>
      <c r="F30" s="74">
        <v>0</v>
      </c>
      <c r="G30" s="74">
        <f>'Detalhamento de Gastos ABR'!K14</f>
        <v>15000</v>
      </c>
      <c r="H30" s="74">
        <f>'Detalhamento de Gastos MAI'!L15</f>
        <v>15000</v>
      </c>
      <c r="I30" s="174">
        <f>VLOOKUP(B30,'Detalhamento de Gastos JUN'!K:L,2,0)</f>
        <v>18997</v>
      </c>
      <c r="J30" s="174">
        <f>IFERROR(VLOOKUP(B30,'Detalhamento de Gastos JUL'!K:L,2,0),0)</f>
        <v>0</v>
      </c>
      <c r="K30" s="174">
        <f>IFERROR(VLOOKUP(B30,'Detalhamento de Gastos AGO'!K:L,2,0),0)</f>
        <v>0</v>
      </c>
      <c r="L30" s="174">
        <f>IFERROR(VLOOKUP(B30,'Detalhamento de Gastos SET'!L:M,2,0),0)</f>
        <v>0</v>
      </c>
      <c r="M30" s="174">
        <f>IFERROR(VLOOKUP(B30,'Detalhamento de Gastos OUT'!K:L,2,0),0)</f>
        <v>0</v>
      </c>
      <c r="N30" s="174">
        <f>IFERROR(VLOOKUP(B30,'Detalhamento de Gastos NOV'!K:L,2,0),0)</f>
        <v>0</v>
      </c>
      <c r="O30" s="174">
        <f>IFERROR(VLOOKUP(B30,'Detalhamento de Gastos DEZ 24'!K:L,2,0),0)</f>
        <v>0</v>
      </c>
      <c r="P30" s="174">
        <f>IFERROR(VLOOKUP(B30,'Detalhamento de Gastos JAN 25'!K:L,2,0),0)</f>
        <v>0</v>
      </c>
      <c r="Q30" s="174">
        <f>IFERROR(VLOOKUP(B30,'Detalhamento de Gastos FEV 25'!K:L,2,0),0)</f>
        <v>0</v>
      </c>
      <c r="R30" s="174">
        <f>IFERROR(VLOOKUP(B30,'Detalhamento de Gastos MAR 25'!K:L,2,0),0)</f>
        <v>0</v>
      </c>
      <c r="S30" s="174">
        <f>IFERROR(VLOOKUP(B30,'Detalhamento de Gastos ABR 25'!K:L,2,0),0)</f>
        <v>0</v>
      </c>
      <c r="T30" s="81">
        <f t="shared" si="3"/>
        <v>48997</v>
      </c>
      <c r="W30" s="88"/>
    </row>
    <row r="31" spans="1:23" x14ac:dyDescent="0.3">
      <c r="B31" s="87" t="s">
        <v>1541</v>
      </c>
      <c r="C31" s="174">
        <v>0</v>
      </c>
      <c r="D31" s="186">
        <v>0</v>
      </c>
      <c r="E31" s="74">
        <v>0</v>
      </c>
      <c r="F31" s="74">
        <v>0</v>
      </c>
      <c r="G31" s="74">
        <v>0</v>
      </c>
      <c r="H31" s="74">
        <v>0</v>
      </c>
      <c r="I31" s="174">
        <v>0</v>
      </c>
      <c r="J31" s="174">
        <f>IFERROR(VLOOKUP(B31,'Detalhamento de Gastos JUL'!K:L,2,0),0)</f>
        <v>11497</v>
      </c>
      <c r="K31" s="174">
        <f>IFERROR(VLOOKUP(B31,'Detalhamento de Gastos AGO'!K:L,2,0),0)</f>
        <v>3997</v>
      </c>
      <c r="L31" s="174">
        <f>IFERROR(VLOOKUP(B31,'Detalhamento de Gastos SET'!L:M,2,0),0)</f>
        <v>3000</v>
      </c>
      <c r="M31" s="174">
        <f>IFERROR(VLOOKUP(B31,'Detalhamento de Gastos OUT'!K:L,2,0),0)</f>
        <v>3000</v>
      </c>
      <c r="N31" s="174">
        <f>IFERROR(VLOOKUP(B31,'Detalhamento de Gastos NOV'!K:L,2,0),0)</f>
        <v>5000</v>
      </c>
      <c r="O31" s="174">
        <f>IFERROR(VLOOKUP(B31,'Detalhamento de Gastos DEZ 24'!K:L,2,0),0)</f>
        <v>41700</v>
      </c>
      <c r="P31" s="174">
        <f>IFERROR(VLOOKUP(B31,'Detalhamento de Gastos JAN 25'!K:L,2,0),0)</f>
        <v>184000</v>
      </c>
      <c r="Q31" s="174">
        <f>IFERROR(VLOOKUP(B31,'Detalhamento de Gastos FEV 25'!K:L,2,0),0)</f>
        <v>83300</v>
      </c>
      <c r="R31" s="174">
        <f>IFERROR(VLOOKUP(B31,'Detalhamento de Gastos MAR 25'!K:L,2,0),0)</f>
        <v>23154.77</v>
      </c>
      <c r="S31" s="174">
        <f>IFERROR(VLOOKUP(B31,'Detalhamento de Gastos ABR 25'!K:L,2,0),0)</f>
        <v>2000</v>
      </c>
      <c r="T31" s="81">
        <f t="shared" si="3"/>
        <v>360648.77</v>
      </c>
      <c r="W31" s="88"/>
    </row>
    <row r="32" spans="1:23" x14ac:dyDescent="0.3">
      <c r="B32" s="87" t="s">
        <v>32</v>
      </c>
      <c r="C32" s="74">
        <v>0</v>
      </c>
      <c r="D32" s="85">
        <v>14252.45</v>
      </c>
      <c r="E32" s="74">
        <v>742.03</v>
      </c>
      <c r="F32" s="74">
        <v>1830.4899999999996</v>
      </c>
      <c r="G32" s="74">
        <v>0</v>
      </c>
      <c r="H32" s="74">
        <v>2210.44</v>
      </c>
      <c r="I32" s="174">
        <v>0</v>
      </c>
      <c r="J32" s="174">
        <f>IFERROR(VLOOKUP(B32,'Detalhamento de Gastos JUL'!K:L,2,0),0)</f>
        <v>0</v>
      </c>
      <c r="K32" s="174">
        <f>IFERROR(VLOOKUP(B32,'Detalhamento de Gastos AGO'!K:L,2,0),0)</f>
        <v>0</v>
      </c>
      <c r="L32" s="174">
        <f>IFERROR(VLOOKUP(B32,'Detalhamento de Gastos SET'!L:M,2,0),0)</f>
        <v>0</v>
      </c>
      <c r="M32" s="174">
        <f>IFERROR(VLOOKUP(B32,'Detalhamento de Gastos OUT'!K:L,2,0),0)</f>
        <v>0</v>
      </c>
      <c r="N32" s="174">
        <f>IFERROR(VLOOKUP(B32,'Detalhamento de Gastos NOV'!K:L,2,0),0)</f>
        <v>0</v>
      </c>
      <c r="O32" s="174">
        <f>IFERROR(VLOOKUP(B32,'Detalhamento de Gastos DEZ 24'!K:L,2,0),0)</f>
        <v>0</v>
      </c>
      <c r="P32" s="174">
        <f>IFERROR(VLOOKUP(B32,'Detalhamento de Gastos JAN 25'!K:L,2,0),0)</f>
        <v>0</v>
      </c>
      <c r="Q32" s="174">
        <f>IFERROR(VLOOKUP(B32,'Detalhamento de Gastos FEV 25'!K:L,2,0),0)</f>
        <v>0</v>
      </c>
      <c r="R32" s="174">
        <f>IFERROR(VLOOKUP(B32,'Detalhamento de Gastos MAR 25'!K:L,2,0),0)</f>
        <v>0</v>
      </c>
      <c r="S32" s="174">
        <f>IFERROR(VLOOKUP(B32,'Detalhamento de Gastos ABR 25'!K:L,2,0),0)</f>
        <v>0</v>
      </c>
      <c r="T32" s="81">
        <f t="shared" si="3"/>
        <v>19035.41</v>
      </c>
      <c r="W32" s="88"/>
    </row>
    <row r="33" spans="1:21" x14ac:dyDescent="0.3">
      <c r="B33" s="87" t="s">
        <v>436</v>
      </c>
      <c r="C33" s="74">
        <v>0</v>
      </c>
      <c r="D33" s="85">
        <v>0</v>
      </c>
      <c r="E33" s="74">
        <v>2829.99</v>
      </c>
      <c r="F33" s="74">
        <v>2794.19</v>
      </c>
      <c r="G33" s="74">
        <f>'Detalhamento de Gastos ABR'!K10</f>
        <v>6613.9400000000005</v>
      </c>
      <c r="H33" s="74">
        <f>'Detalhamento de Gastos MAI'!L11</f>
        <v>18856.620000000003</v>
      </c>
      <c r="I33" s="174">
        <f>VLOOKUP(B33,'Detalhamento de Gastos JUN'!K:L,2,0)</f>
        <v>3517.26</v>
      </c>
      <c r="J33" s="174">
        <f>IFERROR(VLOOKUP(B33,'Detalhamento de Gastos JUL'!K:L,2,0),0)</f>
        <v>6146.0499999999993</v>
      </c>
      <c r="K33" s="174">
        <f>IFERROR(VLOOKUP(B33,'Detalhamento de Gastos AGO'!K:L,2,0),0)</f>
        <v>25844.190000000002</v>
      </c>
      <c r="L33" s="174">
        <f>IFERROR(VLOOKUP(B33,'Detalhamento de Gastos SET'!L:M,2,0),0)</f>
        <v>12071.089999999998</v>
      </c>
      <c r="M33" s="174">
        <f>IFERROR(VLOOKUP(B33,'Detalhamento de Gastos OUT'!K:L,2,0),0)</f>
        <v>4724.97</v>
      </c>
      <c r="N33" s="174">
        <f>IFERROR(VLOOKUP(B33,'Detalhamento de Gastos NOV'!K:L,2,0),0)</f>
        <v>4315.93</v>
      </c>
      <c r="O33" s="174">
        <f>IFERROR(VLOOKUP(B33,'Detalhamento de Gastos DEZ 24'!K:L,2,0),0)</f>
        <v>4665.1000000000004</v>
      </c>
      <c r="P33" s="174">
        <f>IFERROR(VLOOKUP(B33,'Detalhamento de Gastos JAN 25'!K:L,2,0),0)</f>
        <v>5588.88</v>
      </c>
      <c r="Q33" s="174">
        <f>IFERROR(VLOOKUP(B33,'Detalhamento de Gastos FEV 25'!K:L,2,0),0)</f>
        <v>73746.689999999988</v>
      </c>
      <c r="R33" s="174">
        <f>IFERROR(VLOOKUP(B33,'Detalhamento de Gastos MAR 25'!K:L,2,0),0)</f>
        <v>73981.63</v>
      </c>
      <c r="S33" s="174">
        <f>IFERROR(VLOOKUP(B33,'Detalhamento de Gastos ABR 25'!K:L,2,0),0)</f>
        <v>52143.81</v>
      </c>
      <c r="T33" s="81">
        <f t="shared" si="3"/>
        <v>297840.34000000003</v>
      </c>
    </row>
    <row r="34" spans="1:21" x14ac:dyDescent="0.3">
      <c r="B34" s="87" t="s">
        <v>987</v>
      </c>
      <c r="C34" s="74">
        <v>0</v>
      </c>
      <c r="D34" s="85">
        <v>0</v>
      </c>
      <c r="E34" s="74">
        <v>0</v>
      </c>
      <c r="F34" s="74">
        <v>0</v>
      </c>
      <c r="G34" s="74">
        <f>'Detalhamento de Gastos ABR'!K9</f>
        <v>40000</v>
      </c>
      <c r="H34" s="74">
        <f>'Detalhamento de Gastos MAI'!L10</f>
        <v>40000</v>
      </c>
      <c r="I34" s="174">
        <f>VLOOKUP(B34,'Detalhamento de Gastos JUN'!K:L,2,0)</f>
        <v>40000</v>
      </c>
      <c r="J34" s="174">
        <f>IFERROR(VLOOKUP(B34,'Detalhamento de Gastos JUL'!K:L,2,0),0)</f>
        <v>15000</v>
      </c>
      <c r="K34" s="174">
        <f>IFERROR(VLOOKUP(B34,'Detalhamento de Gastos AGO'!K:L,2,0),0)</f>
        <v>0</v>
      </c>
      <c r="L34" s="174">
        <f>IFERROR(VLOOKUP(B34,'Detalhamento de Gastos SET'!L:M,2,0),0)</f>
        <v>0</v>
      </c>
      <c r="M34" s="174">
        <f>IFERROR(VLOOKUP(B34,'Detalhamento de Gastos OUT'!K:L,2,0),0)</f>
        <v>0</v>
      </c>
      <c r="N34" s="174">
        <f>IFERROR(VLOOKUP(B34,'Detalhamento de Gastos NOV'!K:L,2,0),0)</f>
        <v>50000</v>
      </c>
      <c r="O34" s="174">
        <f>IFERROR(VLOOKUP(B34,'Detalhamento de Gastos DEZ 24'!K:L,2,0),0)</f>
        <v>0</v>
      </c>
      <c r="P34" s="174">
        <f>IFERROR(VLOOKUP(B34,'Detalhamento de Gastos JAN 25'!K:L,2,0),0)</f>
        <v>0</v>
      </c>
      <c r="Q34" s="174">
        <f>IFERROR(VLOOKUP(B34,'Detalhamento de Gastos FEV 25'!K:L,2,0),0)</f>
        <v>0</v>
      </c>
      <c r="R34" s="174">
        <f>IFERROR(VLOOKUP(B34,'Detalhamento de Gastos MAR 25'!K:L,2,0),0)</f>
        <v>0</v>
      </c>
      <c r="S34" s="174">
        <f>IFERROR(VLOOKUP(B34,'Detalhamento de Gastos ABR 25'!K:L,2,0),0)</f>
        <v>12000</v>
      </c>
      <c r="T34" s="81">
        <f t="shared" si="3"/>
        <v>197000</v>
      </c>
    </row>
    <row r="35" spans="1:21" x14ac:dyDescent="0.3">
      <c r="B35" s="87" t="s">
        <v>3807</v>
      </c>
      <c r="C35" s="74">
        <v>0</v>
      </c>
      <c r="D35" s="85">
        <v>0</v>
      </c>
      <c r="E35" s="74">
        <v>0</v>
      </c>
      <c r="F35" s="74">
        <v>0</v>
      </c>
      <c r="G35" s="74">
        <v>15462.395</v>
      </c>
      <c r="H35" s="74">
        <v>3479.98</v>
      </c>
      <c r="I35" s="174">
        <v>8143.1299999999992</v>
      </c>
      <c r="J35" s="174">
        <v>2908.9</v>
      </c>
      <c r="K35" s="174">
        <v>183.94</v>
      </c>
      <c r="L35" s="174">
        <v>1485.65</v>
      </c>
      <c r="M35" s="174">
        <v>5548.95</v>
      </c>
      <c r="N35" s="174">
        <v>4221.51</v>
      </c>
      <c r="O35" s="174">
        <v>2908.9</v>
      </c>
      <c r="P35" s="174">
        <f>IFERROR(VLOOKUP(B35,'Detalhamento de Gastos JAN 25'!K:L,2,0),0)</f>
        <v>4910.7700000000004</v>
      </c>
      <c r="Q35" s="174">
        <f>IFERROR(VLOOKUP(B35,'Detalhamento de Gastos FEV 25'!K:L,2,0),0)</f>
        <v>4489.09</v>
      </c>
      <c r="R35" s="174">
        <f>IFERROR(VLOOKUP(B35,'Detalhamento de Gastos MAR 25'!K:L,2,0),0)</f>
        <v>3790.1500000000005</v>
      </c>
      <c r="S35" s="174">
        <f>IFERROR(VLOOKUP(B35,'Detalhamento de Gastos ABR 25'!K:L,2,0),0)</f>
        <v>4710.45</v>
      </c>
      <c r="T35" s="81">
        <f t="shared" si="3"/>
        <v>62243.814999999995</v>
      </c>
    </row>
    <row r="36" spans="1:21" x14ac:dyDescent="0.3">
      <c r="B36" s="87" t="s">
        <v>985</v>
      </c>
      <c r="C36" s="74">
        <v>0</v>
      </c>
      <c r="D36" s="85">
        <v>0</v>
      </c>
      <c r="E36" s="74">
        <v>0</v>
      </c>
      <c r="F36" s="74">
        <v>0</v>
      </c>
      <c r="G36" s="74">
        <f>'Detalhamento de Gastos ABR'!K16</f>
        <v>50000</v>
      </c>
      <c r="H36" s="74">
        <f>'Detalhamento de Gastos MAI'!L17</f>
        <v>58538.400000000001</v>
      </c>
      <c r="I36" s="174">
        <f>VLOOKUP(B36,'Detalhamento de Gastos JUN'!K:L,2,0)</f>
        <v>56038.400000000001</v>
      </c>
      <c r="J36" s="174">
        <f>IFERROR(VLOOKUP(B36,'Detalhamento de Gastos JUL'!K:L,2,0),0)</f>
        <v>53000</v>
      </c>
      <c r="K36" s="174">
        <f>IFERROR(VLOOKUP(B36,'Detalhamento de Gastos AGO'!K:L,2,0),0)</f>
        <v>53000</v>
      </c>
      <c r="L36" s="174">
        <f>IFERROR(VLOOKUP(B36,'Detalhamento de Gastos SET'!L:M,2,0),0)</f>
        <v>53000</v>
      </c>
      <c r="M36" s="174">
        <f>IFERROR(VLOOKUP(B36,'Detalhamento de Gastos OUT'!K:L,2,0),0)</f>
        <v>50000</v>
      </c>
      <c r="N36" s="174">
        <f>IFERROR(VLOOKUP(B36,'Detalhamento de Gastos NOV'!K:L,2,0),0)</f>
        <v>50000</v>
      </c>
      <c r="O36" s="174">
        <f>IFERROR(VLOOKUP(B36,'Detalhamento de Gastos DEZ 24'!K:L,2,0),0)</f>
        <v>50000</v>
      </c>
      <c r="P36" s="174">
        <f>IFERROR(VLOOKUP(B36,'Detalhamento de Gastos JAN 25'!K:L,2,0),0)</f>
        <v>50000</v>
      </c>
      <c r="Q36" s="174">
        <f>IFERROR(VLOOKUP(B36,'Detalhamento de Gastos FEV 25'!K:L,2,0),0)</f>
        <v>50000</v>
      </c>
      <c r="R36" s="174">
        <f>IFERROR(VLOOKUP(B36,'Detalhamento de Gastos MAR 25'!K:L,2,0),0)</f>
        <v>20000</v>
      </c>
      <c r="S36" s="174">
        <f>IFERROR(VLOOKUP(B36,'Detalhamento de Gastos ABR 25'!K:L,2,0),0)</f>
        <v>0</v>
      </c>
      <c r="T36" s="81">
        <f t="shared" si="3"/>
        <v>593576.80000000005</v>
      </c>
    </row>
    <row r="37" spans="1:21" x14ac:dyDescent="0.3">
      <c r="B37" s="87" t="s">
        <v>986</v>
      </c>
      <c r="C37" s="74">
        <v>0</v>
      </c>
      <c r="D37" s="85">
        <v>0</v>
      </c>
      <c r="E37" s="74">
        <v>0</v>
      </c>
      <c r="F37" s="74">
        <v>0</v>
      </c>
      <c r="G37" s="74">
        <f>'Detalhamento de Gastos ABR'!K17</f>
        <v>12000</v>
      </c>
      <c r="H37" s="74">
        <f>'Detalhamento de Gastos MAI'!L18</f>
        <v>10000</v>
      </c>
      <c r="I37" s="174">
        <f>VLOOKUP(B37,'Detalhamento de Gastos JUN'!K:L,2,0)</f>
        <v>20000</v>
      </c>
      <c r="J37" s="174">
        <f>IFERROR(VLOOKUP(B37,'Detalhamento de Gastos JUL'!K:L,2,0),0)</f>
        <v>16500</v>
      </c>
      <c r="K37" s="174">
        <f>IFERROR(VLOOKUP(B37,'Detalhamento de Gastos AGO'!K:L,2,0),0)</f>
        <v>0</v>
      </c>
      <c r="L37" s="174">
        <f>IFERROR(VLOOKUP(B37,'Detalhamento de Gastos SET'!L:M,2,0),0)</f>
        <v>0</v>
      </c>
      <c r="M37" s="174">
        <f>IFERROR(VLOOKUP(B37,'Detalhamento de Gastos OUT'!K:L,2,0),0)</f>
        <v>0</v>
      </c>
      <c r="N37" s="174">
        <f>IFERROR(VLOOKUP(B37,'Detalhamento de Gastos NOV'!K:L,2,0),0)</f>
        <v>0</v>
      </c>
      <c r="O37" s="174">
        <f>IFERROR(VLOOKUP(B37,'Detalhamento de Gastos DEZ 24'!K:L,2,0),0)</f>
        <v>0</v>
      </c>
      <c r="P37" s="174">
        <f>IFERROR(VLOOKUP(B37,'Detalhamento de Gastos JAN 25'!K:L,2,0),0)</f>
        <v>0</v>
      </c>
      <c r="Q37" s="174">
        <f>IFERROR(VLOOKUP(B37,'Detalhamento de Gastos FEV 25'!K:L,2,0),0)</f>
        <v>0</v>
      </c>
      <c r="R37" s="174">
        <f>IFERROR(VLOOKUP(B37,'Detalhamento de Gastos MAR 25'!K:L,2,0),0)</f>
        <v>0</v>
      </c>
      <c r="S37" s="174">
        <f>IFERROR(VLOOKUP(B37,'Detalhamento de Gastos ABR 25'!K:L,2,0),0)</f>
        <v>0</v>
      </c>
      <c r="T37" s="81">
        <f t="shared" si="3"/>
        <v>58500</v>
      </c>
    </row>
    <row r="38" spans="1:21" x14ac:dyDescent="0.3">
      <c r="B38" s="271" t="s">
        <v>1299</v>
      </c>
      <c r="C38" s="74">
        <v>0</v>
      </c>
      <c r="D38" s="85">
        <v>0</v>
      </c>
      <c r="E38" s="74">
        <v>0</v>
      </c>
      <c r="F38" s="74">
        <v>0</v>
      </c>
      <c r="G38" s="74">
        <v>0</v>
      </c>
      <c r="H38" s="74">
        <v>0</v>
      </c>
      <c r="I38" s="174">
        <f>VLOOKUP(B38,'Detalhamento de Gastos JUN'!K:L,2,0)</f>
        <v>8000</v>
      </c>
      <c r="J38" s="174">
        <f>IFERROR(VLOOKUP(B38,'Detalhamento de Gastos JUL'!K:L,2,0),0)</f>
        <v>27000</v>
      </c>
      <c r="K38" s="174">
        <f>IFERROR(VLOOKUP(B38,'Detalhamento de Gastos AGO'!K:L,2,0),0)</f>
        <v>51900</v>
      </c>
      <c r="L38" s="174">
        <f>IFERROR(VLOOKUP(B38,'Detalhamento de Gastos SET'!L:M,2,0),0)</f>
        <v>67106.59</v>
      </c>
      <c r="M38" s="174">
        <f>IFERROR(VLOOKUP(B38,'Detalhamento de Gastos OUT'!K:L,2,0),0)</f>
        <v>138406.29</v>
      </c>
      <c r="N38" s="174">
        <f>IFERROR(VLOOKUP(B38,'Detalhamento de Gastos NOV'!K:L,2,0),0)</f>
        <v>174693.25</v>
      </c>
      <c r="O38" s="174">
        <f>IFERROR(VLOOKUP(B38,'Detalhamento de Gastos DEZ 24'!K:L,2,0),0)</f>
        <v>148111.29999999999</v>
      </c>
      <c r="P38" s="174">
        <f>IFERROR(VLOOKUP(B38,'Detalhamento de Gastos JAN 25'!K:L,2,0),0)</f>
        <v>91332</v>
      </c>
      <c r="Q38" s="174">
        <f>IFERROR(VLOOKUP(B38,'Detalhamento de Gastos FEV 25'!K:L,2,0),0)</f>
        <v>51871.68</v>
      </c>
      <c r="R38" s="174">
        <f>IFERROR(VLOOKUP(B38,'Detalhamento de Gastos MAR 25'!K:L,2,0),0)</f>
        <v>83300</v>
      </c>
      <c r="S38" s="174">
        <f>IFERROR(VLOOKUP(B38,'Detalhamento de Gastos ABR 25'!K:L,2,0),0)</f>
        <v>96850</v>
      </c>
      <c r="T38" s="81">
        <f t="shared" si="3"/>
        <v>938571.11</v>
      </c>
    </row>
    <row r="39" spans="1:21" x14ac:dyDescent="0.3">
      <c r="B39" s="87" t="s">
        <v>456</v>
      </c>
      <c r="C39" s="74">
        <v>0</v>
      </c>
      <c r="D39" s="74">
        <v>0</v>
      </c>
      <c r="E39" s="74">
        <v>0</v>
      </c>
      <c r="F39" s="74">
        <v>0</v>
      </c>
      <c r="G39" s="74">
        <f>'Detalhamento de Gastos ABR'!K8</f>
        <v>20000</v>
      </c>
      <c r="H39" s="74">
        <f>'Detalhamento de Gastos MAI'!L9</f>
        <v>0</v>
      </c>
      <c r="I39" s="174">
        <f>VLOOKUP(B39,'Detalhamento de Gastos JUN'!K:L,2,0)</f>
        <v>31000</v>
      </c>
      <c r="J39" s="174">
        <f>IFERROR(VLOOKUP(B39,'Detalhamento de Gastos JUL'!K:L,2,0),0)</f>
        <v>69250</v>
      </c>
      <c r="K39" s="174">
        <f>IFERROR(VLOOKUP(B39,'Detalhamento de Gastos AGO'!K:L,2,0),0)</f>
        <v>61714.080000000002</v>
      </c>
      <c r="L39" s="174">
        <f>IFERROR(VLOOKUP(B39,'Detalhamento de Gastos SET'!L:M,2,0),0)</f>
        <v>30892.1</v>
      </c>
      <c r="M39" s="174">
        <f>IFERROR(VLOOKUP(B39,'Detalhamento de Gastos OUT'!K:L,2,0),0)</f>
        <v>55500</v>
      </c>
      <c r="N39" s="174">
        <f>IFERROR(VLOOKUP(B39,'Detalhamento de Gastos NOV'!K:L,2,0),0)</f>
        <v>19454</v>
      </c>
      <c r="O39" s="174">
        <f>IFERROR(VLOOKUP(B39,'Detalhamento de Gastos DEZ 24'!K:L,2,0),0)</f>
        <v>28910</v>
      </c>
      <c r="P39" s="174">
        <f>IFERROR(VLOOKUP(B39,'Detalhamento de Gastos JAN 25'!K:L,2,0),0)</f>
        <v>19000</v>
      </c>
      <c r="Q39" s="174">
        <f>IFERROR(VLOOKUP(B39,'Detalhamento de Gastos FEV 25'!K:L,2,0),0)</f>
        <v>13750</v>
      </c>
      <c r="R39" s="174">
        <f>IFERROR(VLOOKUP(B39,'Detalhamento de Gastos MAR 25'!K:L,2,0),0)</f>
        <v>23250</v>
      </c>
      <c r="S39" s="174">
        <f>IFERROR(VLOOKUP(B39,'Detalhamento de Gastos ABR 25'!K:L,2,0),0)</f>
        <v>29050</v>
      </c>
      <c r="T39" s="81">
        <f t="shared" si="3"/>
        <v>401770.18000000005</v>
      </c>
    </row>
    <row r="40" spans="1:21" x14ac:dyDescent="0.3">
      <c r="B40" s="87" t="s">
        <v>633</v>
      </c>
      <c r="C40" s="74">
        <v>0</v>
      </c>
      <c r="D40" s="85">
        <v>0</v>
      </c>
      <c r="E40" s="74">
        <v>0</v>
      </c>
      <c r="F40" s="74">
        <v>0</v>
      </c>
      <c r="G40" s="74">
        <f>'Detalhamento de Gastos ABR'!K12</f>
        <v>7116.5599999999995</v>
      </c>
      <c r="H40" s="74">
        <f>'Detalhamento de Gastos MAI'!L13</f>
        <v>10000</v>
      </c>
      <c r="I40" s="174">
        <f>VLOOKUP(B40,'Detalhamento de Gastos JUN'!K:L,2,0)</f>
        <v>9185.59</v>
      </c>
      <c r="J40" s="174">
        <f>IFERROR(VLOOKUP(B40,'Detalhamento de Gastos JUL'!K:L,2,0),0)</f>
        <v>3723.9300000000003</v>
      </c>
      <c r="K40" s="174">
        <f>IFERROR(VLOOKUP(B40,'Detalhamento de Gastos AGO'!K:L,2,0),0)</f>
        <v>5123.18</v>
      </c>
      <c r="L40" s="174">
        <f>IFERROR(VLOOKUP(B40,'Detalhamento de Gastos SET'!L:M,2,0),0)</f>
        <v>51497.509999999995</v>
      </c>
      <c r="M40" s="174">
        <f>IFERROR(VLOOKUP(B40,'Detalhamento de Gastos OUT'!K:L,2,0),0)</f>
        <v>7133.3099999999995</v>
      </c>
      <c r="N40" s="174">
        <f>IFERROR(VLOOKUP(B40,'Detalhamento de Gastos NOV'!K:L,2,0),0)</f>
        <v>38731.65</v>
      </c>
      <c r="O40" s="174">
        <f>IFERROR(VLOOKUP(B40,'Detalhamento de Gastos DEZ 24'!K:L,2,0),0)</f>
        <v>28306.92</v>
      </c>
      <c r="P40" s="174">
        <f>IFERROR(VLOOKUP(B40,'Detalhamento de Gastos JAN 25'!K:L,2,0),0)</f>
        <v>1535.33</v>
      </c>
      <c r="Q40" s="174">
        <f>IFERROR(VLOOKUP(B40,'Detalhamento de Gastos FEV 25'!K:L,2,0),0)</f>
        <v>12726.989999999998</v>
      </c>
      <c r="R40" s="174">
        <f>IFERROR(VLOOKUP(B40,'Detalhamento de Gastos MAR 25'!K:L,2,0),0)</f>
        <v>5185.3</v>
      </c>
      <c r="S40" s="174">
        <f>IFERROR(VLOOKUP(B40,'Detalhamento de Gastos ABR 25'!K:L,2,0),0)</f>
        <v>11352.86</v>
      </c>
      <c r="T40" s="81">
        <f t="shared" si="3"/>
        <v>191619.12999999995</v>
      </c>
    </row>
    <row r="41" spans="1:21" x14ac:dyDescent="0.3">
      <c r="B41" s="87" t="s">
        <v>654</v>
      </c>
      <c r="C41" s="74">
        <v>0</v>
      </c>
      <c r="D41" s="85">
        <v>0</v>
      </c>
      <c r="E41" s="74">
        <v>0</v>
      </c>
      <c r="F41" s="74">
        <v>0</v>
      </c>
      <c r="G41" s="74">
        <f>'Detalhamento de Gastos ABR'!K6</f>
        <v>40633.855000000003</v>
      </c>
      <c r="H41" s="74">
        <f>'Detalhamento de Gastos MAI'!L7</f>
        <v>35523.100000000013</v>
      </c>
      <c r="I41" s="174">
        <f>VLOOKUP(B41,'Detalhamento de Gastos JUN'!K:L,2,0)</f>
        <v>21569.300000000003</v>
      </c>
      <c r="J41" s="174">
        <f>IFERROR(VLOOKUP(B41,'Detalhamento de Gastos JUL'!K:L,2,0),0)</f>
        <v>26369.45</v>
      </c>
      <c r="K41" s="174">
        <f>IFERROR(VLOOKUP(B41,'Detalhamento de Gastos AGO'!K:L,2,0),0)</f>
        <v>31045.87</v>
      </c>
      <c r="L41" s="174">
        <f>IFERROR(VLOOKUP(B41,'Detalhamento de Gastos SET'!L:M,2,0),0)</f>
        <v>22699.39</v>
      </c>
      <c r="M41" s="174">
        <f>IFERROR(VLOOKUP(B41,'Detalhamento de Gastos OUT'!K:L,2,0),0)</f>
        <v>21384.05</v>
      </c>
      <c r="N41" s="174">
        <f>IFERROR(VLOOKUP(B41,'Detalhamento de Gastos NOV'!K:L,2,0),0)</f>
        <v>15361.92</v>
      </c>
      <c r="O41" s="174">
        <f>IFERROR(VLOOKUP(B41,'Detalhamento de Gastos DEZ 24'!K:L,2,0),0)</f>
        <v>7570</v>
      </c>
      <c r="P41" s="174">
        <f>IFERROR(VLOOKUP(B41,'Detalhamento de Gastos JAN 25'!K:L,2,0),0)</f>
        <v>19989.400000000001</v>
      </c>
      <c r="Q41" s="174">
        <f>IFERROR(VLOOKUP(B41,'Detalhamento de Gastos FEV 25'!K:L,2,0),0)</f>
        <v>17058.09</v>
      </c>
      <c r="R41" s="174">
        <f>IFERROR(VLOOKUP(B41,'Detalhamento de Gastos MAR 25'!K:L,2,0),0)</f>
        <v>20701.2</v>
      </c>
      <c r="S41" s="174">
        <f>IFERROR(VLOOKUP(B41,'Detalhamento de Gastos ABR 25'!K:L,2,0),0)</f>
        <v>16324.86</v>
      </c>
      <c r="T41" s="81">
        <f t="shared" si="3"/>
        <v>296230.48499999999</v>
      </c>
    </row>
    <row r="42" spans="1:21" x14ac:dyDescent="0.3">
      <c r="B42" s="87" t="s">
        <v>4764</v>
      </c>
      <c r="C42" s="74">
        <v>0</v>
      </c>
      <c r="D42" s="85">
        <v>0</v>
      </c>
      <c r="E42" s="74">
        <v>0</v>
      </c>
      <c r="F42" s="74">
        <v>0</v>
      </c>
      <c r="G42" s="74">
        <v>0</v>
      </c>
      <c r="H42" s="74">
        <v>0</v>
      </c>
      <c r="I42" s="174">
        <v>0</v>
      </c>
      <c r="J42" s="174">
        <v>0</v>
      </c>
      <c r="K42" s="174">
        <v>0</v>
      </c>
      <c r="L42" s="174">
        <v>0</v>
      </c>
      <c r="M42" s="174">
        <v>0</v>
      </c>
      <c r="N42" s="174">
        <v>0</v>
      </c>
      <c r="O42" s="174">
        <v>0</v>
      </c>
      <c r="P42" s="174">
        <v>0</v>
      </c>
      <c r="Q42" s="174">
        <f>IFERROR(VLOOKUP(B42,'Detalhamento de Gastos FEV 25'!K:L,2,0),0)</f>
        <v>1696.47</v>
      </c>
      <c r="R42" s="174">
        <f>IFERROR(VLOOKUP(B42,'Detalhamento de Gastos MAR 25'!K:L,2,0),0)</f>
        <v>0</v>
      </c>
      <c r="S42" s="174">
        <f>IFERROR(VLOOKUP(B42,'Detalhamento de Gastos ABR 25'!K:L,2,0),0)</f>
        <v>2000</v>
      </c>
      <c r="T42" s="81">
        <f t="shared" si="3"/>
        <v>3696.4700000000003</v>
      </c>
    </row>
    <row r="43" spans="1:21" x14ac:dyDescent="0.3">
      <c r="B43" s="87" t="s">
        <v>989</v>
      </c>
      <c r="C43" s="74">
        <v>0</v>
      </c>
      <c r="D43" s="85">
        <v>0</v>
      </c>
      <c r="E43" s="74">
        <v>0</v>
      </c>
      <c r="F43" s="74">
        <v>0</v>
      </c>
      <c r="G43" s="74">
        <f>'Detalhamento de Gastos ABR'!K15</f>
        <v>45814.400000000001</v>
      </c>
      <c r="H43" s="74">
        <f>'Detalhamento de Gastos MAI'!L16</f>
        <v>47009.05</v>
      </c>
      <c r="I43" s="174">
        <f>VLOOKUP(B43,'Detalhamento de Gastos JUN'!K:L,2,0)</f>
        <v>49355.45</v>
      </c>
      <c r="J43" s="174">
        <f>IFERROR(VLOOKUP(B43,'Detalhamento de Gastos JUL'!K:L,2,0),0)</f>
        <v>65962.25</v>
      </c>
      <c r="K43" s="174">
        <f>IFERROR(VLOOKUP(B43,'Detalhamento de Gastos AGO'!K:L,2,0),0)</f>
        <v>73636.450000000012</v>
      </c>
      <c r="L43" s="174">
        <f>IFERROR(VLOOKUP(B43,'Detalhamento de Gastos SET'!L:M,2,0),0)</f>
        <v>91578.99</v>
      </c>
      <c r="M43" s="174">
        <f>IFERROR(VLOOKUP(B43,'Detalhamento de Gastos OUT'!K:L,2,0),0)</f>
        <v>84622</v>
      </c>
      <c r="N43" s="174">
        <f>IFERROR(VLOOKUP(B43,'Detalhamento de Gastos NOV'!K:L,2,0),0)</f>
        <v>133334.85666666663</v>
      </c>
      <c r="O43" s="174">
        <f>IFERROR(VLOOKUP(B43,'Detalhamento de Gastos DEZ 24'!K:L,2,0),0)</f>
        <v>119113.32999999999</v>
      </c>
      <c r="P43" s="174">
        <f>IFERROR(VLOOKUP(B43,'Detalhamento de Gastos JAN 25'!K:L,2,0),0)</f>
        <v>113324.67</v>
      </c>
      <c r="Q43" s="174">
        <f>IFERROR(VLOOKUP(B43,'Detalhamento de Gastos FEV 25'!K:L,2,0),0)</f>
        <v>114485.89</v>
      </c>
      <c r="R43" s="174">
        <f>IFERROR(VLOOKUP(B43,'Detalhamento de Gastos MAR 25'!K:L,2,0),0)</f>
        <v>110652.44</v>
      </c>
      <c r="S43" s="174">
        <f>IFERROR(VLOOKUP(B43,'Detalhamento de Gastos ABR 25'!K:L,2,0),0)</f>
        <v>124788.44</v>
      </c>
      <c r="T43" s="81">
        <f t="shared" si="3"/>
        <v>1173678.2166666666</v>
      </c>
    </row>
    <row r="44" spans="1:21" x14ac:dyDescent="0.3">
      <c r="B44" s="87" t="s">
        <v>918</v>
      </c>
      <c r="C44" s="74">
        <v>0</v>
      </c>
      <c r="D44" s="85">
        <v>0</v>
      </c>
      <c r="E44" s="74">
        <v>0</v>
      </c>
      <c r="F44" s="74">
        <v>0</v>
      </c>
      <c r="G44" s="74">
        <v>0</v>
      </c>
      <c r="H44" s="74">
        <f>'Detalhamento de Gastos MAI'!L20</f>
        <v>33044.1</v>
      </c>
      <c r="I44" s="174">
        <f>VLOOKUP(B44,'Detalhamento de Gastos JUN'!K:L,2,0)</f>
        <v>81634.8</v>
      </c>
      <c r="J44" s="174">
        <f>IFERROR(VLOOKUP(B44,'Detalhamento de Gastos JUL'!K:L,2,0),0)</f>
        <v>41993.57</v>
      </c>
      <c r="K44" s="174">
        <f>IFERROR(VLOOKUP(B44,'Detalhamento de Gastos AGO'!K:L,2,0),0)</f>
        <v>16621.36</v>
      </c>
      <c r="L44" s="174">
        <f>IFERROR(VLOOKUP(B44,'Detalhamento de Gastos SET'!L:M,2,0),0)</f>
        <v>11554.099999999999</v>
      </c>
      <c r="M44" s="174">
        <f>IFERROR(VLOOKUP(B44,'Detalhamento de Gastos OUT'!K:L,2,0),0)</f>
        <v>14873.1</v>
      </c>
      <c r="N44" s="174">
        <f>IFERROR(VLOOKUP(B44,'Detalhamento de Gastos NOV'!K:L,2,0),0)</f>
        <v>12678</v>
      </c>
      <c r="O44" s="174">
        <f>IFERROR(VLOOKUP(B44,'Detalhamento de Gastos DEZ 24'!K:L,2,0),0)</f>
        <v>6869.4000000000005</v>
      </c>
      <c r="P44" s="174">
        <f>IFERROR(VLOOKUP(B44,'Detalhamento de Gastos JAN 25'!K:L,2,0),0)</f>
        <v>10335.73</v>
      </c>
      <c r="Q44" s="174">
        <f>IFERROR(VLOOKUP(B44,'Detalhamento de Gastos FEV 25'!K:L,2,0),0)</f>
        <v>20757.300000000003</v>
      </c>
      <c r="R44" s="174">
        <f>IFERROR(VLOOKUP(B44,'Detalhamento de Gastos MAR 25'!K:L,2,0),0)</f>
        <v>19114.5</v>
      </c>
      <c r="S44" s="174">
        <f>IFERROR(VLOOKUP(B44,'Detalhamento de Gastos ABR 25'!K:L,2,0),0)</f>
        <v>23001.199999999997</v>
      </c>
      <c r="T44" s="81">
        <f t="shared" si="3"/>
        <v>292477.16000000003</v>
      </c>
    </row>
    <row r="45" spans="1:21" x14ac:dyDescent="0.3">
      <c r="B45" s="87" t="s">
        <v>1506</v>
      </c>
      <c r="C45" s="74">
        <v>0</v>
      </c>
      <c r="D45" s="85">
        <v>0</v>
      </c>
      <c r="E45" s="74">
        <v>0</v>
      </c>
      <c r="F45" s="74">
        <v>0</v>
      </c>
      <c r="G45" s="74">
        <v>0</v>
      </c>
      <c r="H45" s="74">
        <v>0</v>
      </c>
      <c r="I45" s="174">
        <v>0</v>
      </c>
      <c r="J45" s="174">
        <f>IFERROR(VLOOKUP(B45,'Detalhamento de Gastos JUL'!K:L,2,0),0)</f>
        <v>500</v>
      </c>
      <c r="K45" s="174">
        <f>IFERROR(VLOOKUP(B45,'Detalhamento de Gastos AGO'!K:L,2,0),0)</f>
        <v>0</v>
      </c>
      <c r="L45" s="174">
        <f>IFERROR(VLOOKUP(B45,'Detalhamento de Gastos SET'!L:M,2,0),0)</f>
        <v>0</v>
      </c>
      <c r="M45" s="174">
        <f>IFERROR(VLOOKUP(B45,'Detalhamento de Gastos OUT'!K:L,2,0),0)</f>
        <v>3000</v>
      </c>
      <c r="N45" s="174">
        <f>IFERROR(VLOOKUP(B45,'Detalhamento de Gastos NOV'!K:L,2,0),0)</f>
        <v>0</v>
      </c>
      <c r="O45" s="174">
        <f>IFERROR(VLOOKUP(B45,'Detalhamento de Gastos DEZ 24'!K:L,2,0),0)</f>
        <v>0</v>
      </c>
      <c r="P45" s="174">
        <f>IFERROR(VLOOKUP(B45,'Detalhamento de Gastos JAN 25'!K:L,2,0),0)</f>
        <v>0</v>
      </c>
      <c r="Q45" s="174">
        <f>IFERROR(VLOOKUP(B45,'Detalhamento de Gastos FEV 25'!K:L,2,0),0)</f>
        <v>0</v>
      </c>
      <c r="R45" s="174">
        <f>IFERROR(VLOOKUP(B45,'Detalhamento de Gastos MAR 25'!K:L,2,0),0)</f>
        <v>0</v>
      </c>
      <c r="S45" s="174">
        <f>IFERROR(VLOOKUP(B45,'Detalhamento de Gastos ABR 25'!K:L,2,0),0)</f>
        <v>0</v>
      </c>
      <c r="T45" s="81">
        <f t="shared" si="3"/>
        <v>3500</v>
      </c>
    </row>
    <row r="46" spans="1:21" x14ac:dyDescent="0.3">
      <c r="A46" s="4" t="s">
        <v>1280</v>
      </c>
      <c r="B46" s="87" t="s">
        <v>1280</v>
      </c>
      <c r="C46" s="74">
        <v>0</v>
      </c>
      <c r="D46" s="85">
        <v>0</v>
      </c>
      <c r="E46" s="74">
        <v>0</v>
      </c>
      <c r="F46" s="74">
        <v>0</v>
      </c>
      <c r="G46" s="74">
        <v>0</v>
      </c>
      <c r="H46" s="74">
        <f>VLOOKUP(B46,'Detalhamento de Gastos MAI'!K:L,2,0)</f>
        <v>10000</v>
      </c>
      <c r="I46" s="174">
        <f>VLOOKUP(B46,'Detalhamento de Gastos JUN'!K:L,2,0)</f>
        <v>160000</v>
      </c>
      <c r="J46" s="174">
        <f>IFERROR(VLOOKUP(B46,'Detalhamento de Gastos JUL'!K:L,2,0),0)</f>
        <v>139000</v>
      </c>
      <c r="K46" s="174">
        <f>IFERROR(VLOOKUP(B46,'Detalhamento de Gastos AGO'!K:L,2,0),0)</f>
        <v>253490</v>
      </c>
      <c r="L46" s="174">
        <f>IFERROR(VLOOKUP(B46,'Detalhamento de Gastos SET'!L:M,2,0),0)</f>
        <v>100000</v>
      </c>
      <c r="M46" s="174">
        <f>IFERROR(VLOOKUP(B46,'Detalhamento de Gastos OUT'!K:L,2,0),0)</f>
        <v>150000</v>
      </c>
      <c r="N46" s="174">
        <f>IFERROR(VLOOKUP(B46,'Detalhamento de Gastos NOV'!K:L,2,0),0)</f>
        <v>175000</v>
      </c>
      <c r="O46" s="174">
        <f>IFERROR(VLOOKUP(B46,'Detalhamento de Gastos DEZ 24'!K:L,2,0),0)</f>
        <v>115000</v>
      </c>
      <c r="P46" s="174">
        <f>IFERROR(VLOOKUP(B46,'Detalhamento de Gastos JAN 25'!K:L,2,0),0)</f>
        <v>195000</v>
      </c>
      <c r="Q46" s="174">
        <f>IFERROR(VLOOKUP(B46,'Detalhamento de Gastos FEV 25'!K:L,2,0),0)</f>
        <v>75000</v>
      </c>
      <c r="R46" s="174">
        <f>IFERROR(VLOOKUP(B46,'Detalhamento de Gastos MAR 25'!K:L,2,0),0)</f>
        <v>100000</v>
      </c>
      <c r="S46" s="174">
        <f>IFERROR(VLOOKUP(B46,'Detalhamento de Gastos ABR 25'!K:L,2,0),0)</f>
        <v>175000</v>
      </c>
      <c r="T46" s="81">
        <f t="shared" si="3"/>
        <v>1647490</v>
      </c>
    </row>
    <row r="47" spans="1:21" x14ac:dyDescent="0.3">
      <c r="B47" s="87" t="s">
        <v>1037</v>
      </c>
      <c r="C47" s="74">
        <v>0</v>
      </c>
      <c r="D47" s="85">
        <v>0</v>
      </c>
      <c r="E47" s="74">
        <v>0</v>
      </c>
      <c r="F47" s="74">
        <v>0</v>
      </c>
      <c r="G47" s="74">
        <v>0</v>
      </c>
      <c r="H47" s="74">
        <f>'Detalhamento de Gastos MAI'!L23</f>
        <v>30210</v>
      </c>
      <c r="I47" s="174">
        <f>VLOOKUP(B47,'Detalhamento de Gastos JUN'!K:L,2,0)</f>
        <v>18942.400000000001</v>
      </c>
      <c r="J47" s="174">
        <f>IFERROR(VLOOKUP(B47,'Detalhamento de Gastos JUL'!K:L,2,0),0)</f>
        <v>34062.959999999999</v>
      </c>
      <c r="K47" s="174">
        <f>IFERROR(VLOOKUP(B47,'Detalhamento de Gastos AGO'!K:L,2,0),0)</f>
        <v>38078.1</v>
      </c>
      <c r="L47" s="174">
        <f>IFERROR(VLOOKUP(B47,'Detalhamento de Gastos SET'!L:M,2,0),0)</f>
        <v>24713.9</v>
      </c>
      <c r="M47" s="174">
        <f>IFERROR(VLOOKUP(B47,'Detalhamento de Gastos OUT'!K:L,2,0),0)</f>
        <v>48440</v>
      </c>
      <c r="N47" s="174">
        <f>IFERROR(VLOOKUP(B47,'Detalhamento de Gastos NOV'!K:L,2,0),0)</f>
        <v>57286</v>
      </c>
      <c r="O47" s="174">
        <f>IFERROR(VLOOKUP(B47,'Detalhamento de Gastos DEZ 24'!K:L,2,0),0)</f>
        <v>14738.05</v>
      </c>
      <c r="P47" s="174">
        <f>IFERROR(VLOOKUP(B47,'Detalhamento de Gastos JAN 25'!K:L,2,0),0)</f>
        <v>15521.4</v>
      </c>
      <c r="Q47" s="174">
        <f>IFERROR(VLOOKUP(B47,'Detalhamento de Gastos FEV 25'!K:L,2,0),0)</f>
        <v>14216.7</v>
      </c>
      <c r="R47" s="174">
        <f>IFERROR(VLOOKUP(B47,'Detalhamento de Gastos MAR 25'!K:L,2,0),0)</f>
        <v>2277</v>
      </c>
      <c r="S47" s="174">
        <f>IFERROR(VLOOKUP(B47,'Detalhamento de Gastos ABR 25'!K:L,2,0),0)</f>
        <v>23937</v>
      </c>
      <c r="T47" s="81">
        <f t="shared" si="3"/>
        <v>322423.51</v>
      </c>
      <c r="U47">
        <v>22</v>
      </c>
    </row>
    <row r="48" spans="1:21" x14ac:dyDescent="0.3">
      <c r="B48" s="87" t="s">
        <v>990</v>
      </c>
      <c r="C48" s="74">
        <v>0</v>
      </c>
      <c r="D48" s="85">
        <v>0</v>
      </c>
      <c r="E48" s="74">
        <v>0</v>
      </c>
      <c r="F48" s="74">
        <v>0</v>
      </c>
      <c r="G48" s="74">
        <f>'Detalhamento de Gastos ABR'!K18</f>
        <v>200</v>
      </c>
      <c r="H48" s="74">
        <v>0</v>
      </c>
      <c r="I48" s="174">
        <f>VLOOKUP(B48,'Detalhamento de Gastos JUN'!K:L,2,0)</f>
        <v>173.9</v>
      </c>
      <c r="J48" s="174">
        <f>IFERROR(VLOOKUP(B48,'Detalhamento de Gastos JUL'!K:L,2,0),0)</f>
        <v>4360</v>
      </c>
      <c r="K48" s="174">
        <f>IFERROR(VLOOKUP(B48,'Detalhamento de Gastos AGO'!K:L,2,0),0)</f>
        <v>135</v>
      </c>
      <c r="L48" s="174">
        <f>IFERROR(VLOOKUP(B48,'Detalhamento de Gastos SET'!L:M,2,0),0)</f>
        <v>780</v>
      </c>
      <c r="M48" s="174">
        <f>IFERROR(VLOOKUP(B48,'Detalhamento de Gastos OUT'!K:L,2,0),0)</f>
        <v>300</v>
      </c>
      <c r="N48" s="174">
        <f>IFERROR(VLOOKUP(B48,'Detalhamento de Gastos NOV'!K:L,2,0),0)</f>
        <v>0</v>
      </c>
      <c r="O48" s="174">
        <f>IFERROR(VLOOKUP(B48,'Detalhamento de Gastos DEZ 24'!K:L,2,0),0)</f>
        <v>235</v>
      </c>
      <c r="P48" s="174">
        <f>IFERROR(VLOOKUP(B48,'Detalhamento de Gastos JAN 25'!K:L,2,0),0)</f>
        <v>20</v>
      </c>
      <c r="Q48" s="174">
        <f>IFERROR(VLOOKUP(B48,'Detalhamento de Gastos FEV 25'!K:L,2,0),0)</f>
        <v>55</v>
      </c>
      <c r="R48" s="174">
        <f>IFERROR(VLOOKUP(B48,'Detalhamento de Gastos MAR 25'!K:L,2,0),0)</f>
        <v>0</v>
      </c>
      <c r="S48" s="174">
        <f>IFERROR(VLOOKUP(B48,'Detalhamento de Gastos ABR 25'!K:L,2,0),0)</f>
        <v>0</v>
      </c>
      <c r="T48" s="81">
        <f t="shared" si="3"/>
        <v>6258.9</v>
      </c>
      <c r="U48" s="322">
        <v>0.65</v>
      </c>
    </row>
    <row r="49" spans="1:21" x14ac:dyDescent="0.3">
      <c r="B49" s="87" t="s">
        <v>37</v>
      </c>
      <c r="C49" s="74">
        <v>0</v>
      </c>
      <c r="D49" s="85">
        <v>13.65</v>
      </c>
      <c r="E49" s="74">
        <v>37.700000000000003</v>
      </c>
      <c r="F49" s="74">
        <v>52.65</v>
      </c>
      <c r="G49" s="74">
        <v>64.349999999999994</v>
      </c>
      <c r="H49" s="74">
        <v>94.9</v>
      </c>
      <c r="I49" s="174">
        <v>142.35</v>
      </c>
      <c r="J49" s="174">
        <v>165.1</v>
      </c>
      <c r="K49" s="174">
        <v>177.70000000000002</v>
      </c>
      <c r="L49" s="174">
        <v>181.8</v>
      </c>
      <c r="M49" s="174">
        <v>777.8</v>
      </c>
      <c r="N49" s="174">
        <v>94.1</v>
      </c>
      <c r="O49" s="174">
        <v>88.25</v>
      </c>
      <c r="P49" s="174">
        <v>45.5</v>
      </c>
      <c r="Q49" s="174">
        <v>140.61000000000001</v>
      </c>
      <c r="R49" s="174">
        <v>85.8</v>
      </c>
      <c r="S49" s="174">
        <f>U49+'Detalhamento de Gastos ABR 25'!L25</f>
        <v>91.649999999999991</v>
      </c>
      <c r="T49" s="81">
        <f t="shared" si="3"/>
        <v>2253.9100000000003</v>
      </c>
      <c r="U49" s="2">
        <f>U47*U48</f>
        <v>14.3</v>
      </c>
    </row>
    <row r="50" spans="1:21" x14ac:dyDescent="0.3">
      <c r="B50" s="87" t="s">
        <v>1794</v>
      </c>
      <c r="C50" s="74">
        <v>17318.5</v>
      </c>
      <c r="D50" s="85">
        <v>19496</v>
      </c>
      <c r="E50" s="74">
        <v>29627.5</v>
      </c>
      <c r="F50" s="74">
        <v>32962.5</v>
      </c>
      <c r="G50" s="74">
        <v>41806.5</v>
      </c>
      <c r="H50" s="74">
        <v>51964.5</v>
      </c>
      <c r="I50" s="174">
        <v>59709</v>
      </c>
      <c r="J50" s="174">
        <v>72584.5</v>
      </c>
      <c r="K50" s="174">
        <v>90242</v>
      </c>
      <c r="L50" s="174">
        <v>97747</v>
      </c>
      <c r="M50" s="174">
        <v>93158</v>
      </c>
      <c r="N50" s="174">
        <v>94889.5</v>
      </c>
      <c r="O50" s="174">
        <v>92490</v>
      </c>
      <c r="P50" s="174">
        <v>103154</v>
      </c>
      <c r="Q50" s="174">
        <v>96714</v>
      </c>
      <c r="R50" s="174">
        <v>92850</v>
      </c>
      <c r="S50" s="174">
        <v>113635</v>
      </c>
      <c r="T50" s="81">
        <f t="shared" si="3"/>
        <v>1200348.5</v>
      </c>
      <c r="U50" s="2"/>
    </row>
    <row r="51" spans="1:21" x14ac:dyDescent="0.3">
      <c r="B51" s="87" t="s">
        <v>446</v>
      </c>
      <c r="C51" s="74">
        <v>0</v>
      </c>
      <c r="D51" s="74">
        <v>0</v>
      </c>
      <c r="E51" s="74">
        <v>0</v>
      </c>
      <c r="F51" s="74">
        <v>2</v>
      </c>
      <c r="G51" s="74">
        <v>26</v>
      </c>
      <c r="H51" s="74">
        <v>28</v>
      </c>
      <c r="I51" s="174">
        <v>32</v>
      </c>
      <c r="J51" s="174">
        <v>36</v>
      </c>
      <c r="K51" s="174">
        <v>48</v>
      </c>
      <c r="L51" s="174">
        <v>48</v>
      </c>
      <c r="M51" s="174">
        <v>56</v>
      </c>
      <c r="N51" s="174">
        <v>76</v>
      </c>
      <c r="O51" s="174">
        <v>74</v>
      </c>
      <c r="P51" s="174">
        <v>46</v>
      </c>
      <c r="Q51" s="174">
        <v>26</v>
      </c>
      <c r="R51" s="174">
        <v>60</v>
      </c>
      <c r="S51" s="174">
        <v>70</v>
      </c>
      <c r="T51" s="81">
        <f t="shared" si="3"/>
        <v>628</v>
      </c>
    </row>
    <row r="52" spans="1:21" x14ac:dyDescent="0.3">
      <c r="A52" s="349"/>
      <c r="B52" s="87" t="s">
        <v>1008</v>
      </c>
      <c r="C52" s="174">
        <v>34014.559999999998</v>
      </c>
      <c r="D52" s="174">
        <v>15554.85</v>
      </c>
      <c r="E52" s="174">
        <v>0</v>
      </c>
      <c r="F52" s="74">
        <v>0</v>
      </c>
      <c r="G52" s="74">
        <v>0</v>
      </c>
      <c r="H52" s="74">
        <f>'Detalhamento de Gastos MAI'!L21</f>
        <v>203646.87</v>
      </c>
      <c r="I52" s="174">
        <v>0</v>
      </c>
      <c r="J52" s="174">
        <f>IFERROR(VLOOKUP(B52,'Detalhamento de Gastos JUL'!K:L,2,0),0)</f>
        <v>188364.3</v>
      </c>
      <c r="K52" s="174">
        <f>'Detalhamento de Gastos AGO'!L20</f>
        <v>133156.56</v>
      </c>
      <c r="L52" s="174">
        <v>144657.26</v>
      </c>
      <c r="M52" s="174">
        <f>IFERROR(VLOOKUP(B52,'Detalhamento de Gastos OUT'!K:L,2,0),0)</f>
        <v>167591.9</v>
      </c>
      <c r="N52" s="174">
        <f>IFERROR(VLOOKUP(B52,'Detalhamento de Gastos NOV'!K:L,2,0),0)</f>
        <v>0</v>
      </c>
      <c r="O52" s="174">
        <f>IFERROR(VLOOKUP(B52,'Detalhamento de Gastos DEZ 24'!K:L,2,0),0)</f>
        <v>237873.88</v>
      </c>
      <c r="P52" s="174">
        <f>IFERROR(VLOOKUP(B52,'Detalhamento de Gastos JAN 25'!K:L,2,0),0)</f>
        <v>0</v>
      </c>
      <c r="Q52" s="174">
        <f>IFERROR(VLOOKUP(B52,'Detalhamento de Gastos FEV 25'!K:L,2,0),0)</f>
        <v>0</v>
      </c>
      <c r="R52" s="174">
        <f>IFERROR(VLOOKUP(B52,'Detalhamento de Gastos MAR 25'!K:L,2,0),0)</f>
        <v>100000</v>
      </c>
      <c r="S52" s="174">
        <f>IFERROR(VLOOKUP(B52,'Detalhamento de Gastos ABR 25'!K:L,2,0),0)</f>
        <v>100000</v>
      </c>
      <c r="T52" s="81">
        <f t="shared" si="3"/>
        <v>1324860.18</v>
      </c>
    </row>
    <row r="53" spans="1:21" x14ac:dyDescent="0.3">
      <c r="A53" s="349"/>
      <c r="B53" s="87" t="s">
        <v>3030</v>
      </c>
      <c r="C53" s="174">
        <v>0</v>
      </c>
      <c r="D53" s="174">
        <v>0</v>
      </c>
      <c r="E53" s="174">
        <v>0</v>
      </c>
      <c r="F53" s="74">
        <v>0</v>
      </c>
      <c r="G53" s="74">
        <v>0</v>
      </c>
      <c r="H53" s="74">
        <v>0</v>
      </c>
      <c r="I53" s="174">
        <v>0</v>
      </c>
      <c r="J53" s="174">
        <v>0</v>
      </c>
      <c r="K53" s="174">
        <v>0</v>
      </c>
      <c r="L53" s="174">
        <f>IFERROR(VLOOKUP(B53,'Detalhamento de Gastos SET'!L:M,2,0),0)</f>
        <v>200</v>
      </c>
      <c r="M53" s="174">
        <f>IFERROR(VLOOKUP(B53,'Detalhamento de Gastos OUT'!K:L,2,0),0)</f>
        <v>214</v>
      </c>
      <c r="N53" s="174">
        <f>IFERROR(VLOOKUP(B53,'Detalhamento de Gastos NOV'!K:L,2,0),0)</f>
        <v>300</v>
      </c>
      <c r="O53" s="174">
        <f>IFERROR(VLOOKUP(B53,'Detalhamento de Gastos DEZ 24'!K:L,2,0),0)</f>
        <v>300</v>
      </c>
      <c r="P53" s="174">
        <f>IFERROR(VLOOKUP(B53,'Detalhamento de Gastos JAN 25'!K:L,2,0),0)</f>
        <v>610</v>
      </c>
      <c r="Q53" s="174">
        <f>IFERROR(VLOOKUP(B53,'Detalhamento de Gastos FEV 25'!K:L,2,0),0)</f>
        <v>485.65</v>
      </c>
      <c r="R53" s="174">
        <f>IFERROR(VLOOKUP(B53,'Detalhamento de Gastos MAR 25'!K:L,2,0),0)</f>
        <v>440</v>
      </c>
      <c r="S53" s="174">
        <f>IFERROR(VLOOKUP(B53,'Detalhamento de Gastos ABR 25'!K:L,2,0),0)</f>
        <v>510</v>
      </c>
      <c r="T53" s="81">
        <f t="shared" si="3"/>
        <v>3059.65</v>
      </c>
    </row>
    <row r="54" spans="1:21" x14ac:dyDescent="0.3">
      <c r="A54" s="349"/>
      <c r="B54" s="87" t="s">
        <v>3031</v>
      </c>
      <c r="C54" s="174">
        <v>0</v>
      </c>
      <c r="D54" s="174">
        <v>0</v>
      </c>
      <c r="E54" s="174">
        <v>0</v>
      </c>
      <c r="F54" s="74">
        <v>0</v>
      </c>
      <c r="G54" s="74">
        <v>0</v>
      </c>
      <c r="H54" s="74">
        <v>0</v>
      </c>
      <c r="I54" s="174">
        <v>0</v>
      </c>
      <c r="J54" s="174">
        <v>0</v>
      </c>
      <c r="K54" s="174">
        <v>0</v>
      </c>
      <c r="L54" s="174">
        <f>IFERROR(VLOOKUP(B54,'Detalhamento de Gastos SET'!L:M,2,0),0)</f>
        <v>570.36</v>
      </c>
      <c r="M54" s="174">
        <f>IFERROR(VLOOKUP(B54,'Detalhamento de Gastos OUT'!K:L,2,0),0)</f>
        <v>1599.03</v>
      </c>
      <c r="N54" s="174">
        <f>IFERROR(VLOOKUP(B54,'Detalhamento de Gastos NOV'!K:L,2,0),0)</f>
        <v>0</v>
      </c>
      <c r="O54" s="174">
        <f>IFERROR(VLOOKUP(B54,'Detalhamento de Gastos DEZ 24'!K:L,2,0),0)</f>
        <v>0</v>
      </c>
      <c r="P54" s="174">
        <f>IFERROR(VLOOKUP(B54,'Detalhamento de Gastos JAN 25'!K:L,2,0),0)</f>
        <v>0</v>
      </c>
      <c r="Q54" s="174">
        <f>IFERROR(VLOOKUP(B54,'Detalhamento de Gastos FEV 25'!K:L,2,0),0)</f>
        <v>0</v>
      </c>
      <c r="R54" s="174">
        <f>IFERROR(VLOOKUP(B54,'Detalhamento de Gastos MAR 25'!K:L,2,0),0)</f>
        <v>6617.46</v>
      </c>
      <c r="S54" s="174">
        <f>IFERROR(VLOOKUP(B54,'Detalhamento de Gastos ABR 25'!K:L,2,0),0)</f>
        <v>0</v>
      </c>
      <c r="T54" s="81">
        <f t="shared" si="3"/>
        <v>8786.85</v>
      </c>
    </row>
    <row r="55" spans="1:21" x14ac:dyDescent="0.3">
      <c r="B55" s="422" t="s">
        <v>31</v>
      </c>
      <c r="C55" s="408">
        <v>126912.27840000001</v>
      </c>
      <c r="D55" s="408">
        <f t="shared" ref="D55:Q55" si="4">SUM(D22:D54)</f>
        <v>55137.590000000004</v>
      </c>
      <c r="E55" s="408">
        <f t="shared" si="4"/>
        <v>96666.459999999992</v>
      </c>
      <c r="F55" s="408">
        <f t="shared" si="4"/>
        <v>64575.333999999995</v>
      </c>
      <c r="G55" s="408">
        <f t="shared" si="4"/>
        <v>409737.99999999994</v>
      </c>
      <c r="H55" s="408">
        <f t="shared" si="4"/>
        <v>641784.73499999999</v>
      </c>
      <c r="I55" s="408">
        <f t="shared" si="4"/>
        <v>744761.33000000007</v>
      </c>
      <c r="J55" s="408">
        <f t="shared" si="4"/>
        <v>958386.29999999981</v>
      </c>
      <c r="K55" s="408">
        <f t="shared" si="4"/>
        <v>1348338.41</v>
      </c>
      <c r="L55" s="408">
        <f t="shared" si="4"/>
        <v>1066680.6900000002</v>
      </c>
      <c r="M55" s="408">
        <f t="shared" si="4"/>
        <v>1090758.7562500001</v>
      </c>
      <c r="N55" s="408">
        <f t="shared" si="4"/>
        <v>1168330.2866666669</v>
      </c>
      <c r="O55" s="408">
        <f t="shared" si="4"/>
        <v>1283648.57</v>
      </c>
      <c r="P55" s="408">
        <f t="shared" si="4"/>
        <v>1034406.0700000001</v>
      </c>
      <c r="Q55" s="571">
        <f t="shared" si="4"/>
        <v>840055.12</v>
      </c>
      <c r="R55" s="408">
        <f t="shared" ref="R55:S55" si="5">SUM(R22:R54)</f>
        <v>954862.42</v>
      </c>
      <c r="S55" s="408">
        <f t="shared" si="5"/>
        <v>1004783.5199999999</v>
      </c>
      <c r="T55" s="331">
        <f>SUM(T22:T54)</f>
        <v>12907144.370316667</v>
      </c>
    </row>
    <row r="56" spans="1:21" x14ac:dyDescent="0.3">
      <c r="B56" s="69"/>
      <c r="C56" s="170"/>
      <c r="D56" s="170"/>
      <c r="E56" s="170"/>
      <c r="F56" s="170"/>
      <c r="G56" s="170"/>
      <c r="H56" s="170"/>
      <c r="I56" s="170"/>
      <c r="J56" s="170"/>
      <c r="K56" s="170"/>
      <c r="L56" s="170"/>
      <c r="M56" s="2"/>
      <c r="N56" s="2"/>
      <c r="O56" s="5"/>
      <c r="P56" s="2"/>
      <c r="Q56" s="2"/>
      <c r="R56" s="2">
        <f>R55-R50</f>
        <v>862012.42</v>
      </c>
    </row>
    <row r="57" spans="1:21" ht="18" x14ac:dyDescent="0.3">
      <c r="B57" s="79" t="s">
        <v>440</v>
      </c>
      <c r="C57" s="79" t="s">
        <v>5</v>
      </c>
      <c r="D57" s="79" t="s">
        <v>6</v>
      </c>
      <c r="E57" s="79" t="s">
        <v>7</v>
      </c>
      <c r="F57" s="79" t="s">
        <v>8</v>
      </c>
      <c r="G57" s="79" t="s">
        <v>392</v>
      </c>
      <c r="H57" s="79" t="s">
        <v>439</v>
      </c>
      <c r="I57" s="79" t="s">
        <v>455</v>
      </c>
      <c r="J57" s="79" t="s">
        <v>717</v>
      </c>
      <c r="K57" s="79" t="s">
        <v>1112</v>
      </c>
      <c r="L57" s="79" t="s">
        <v>1309</v>
      </c>
      <c r="M57" s="79" t="s">
        <v>1957</v>
      </c>
      <c r="N57" s="79" t="s">
        <v>2252</v>
      </c>
      <c r="O57" s="79" t="s">
        <v>5</v>
      </c>
      <c r="P57" s="79" t="s">
        <v>6</v>
      </c>
      <c r="Q57" s="79" t="s">
        <v>7</v>
      </c>
      <c r="R57" s="79" t="s">
        <v>3820</v>
      </c>
      <c r="S57" s="79" t="s">
        <v>4887</v>
      </c>
      <c r="T57" s="80" t="s">
        <v>9</v>
      </c>
    </row>
    <row r="58" spans="1:21" x14ac:dyDescent="0.3">
      <c r="B58" s="87" t="s">
        <v>442</v>
      </c>
      <c r="C58" s="78">
        <v>0</v>
      </c>
      <c r="D58" s="78">
        <v>32945.089999999997</v>
      </c>
      <c r="E58" s="171">
        <v>26246.79</v>
      </c>
      <c r="F58" s="179">
        <v>51194.63</v>
      </c>
      <c r="G58" s="171">
        <v>118064.75</v>
      </c>
      <c r="H58" s="171">
        <v>141959.62</v>
      </c>
      <c r="I58" s="171">
        <v>182587.64</v>
      </c>
      <c r="J58" s="171">
        <f>236767.91+14805.72</f>
        <v>251573.63</v>
      </c>
      <c r="K58" s="171">
        <f>355762.44+3579.65</f>
        <v>359342.09</v>
      </c>
      <c r="L58" s="171">
        <f>344663.03+1045</f>
        <v>345708.03</v>
      </c>
      <c r="M58" s="78">
        <f>466886.03+2877.8</f>
        <v>469763.83</v>
      </c>
      <c r="N58" s="78">
        <f>551502.58+9178.73</f>
        <v>560681.30999999994</v>
      </c>
      <c r="O58" s="78">
        <f>401020.43+7513.13</f>
        <v>408533.56</v>
      </c>
      <c r="P58" s="78">
        <v>424719.14</v>
      </c>
      <c r="Q58" s="171">
        <f>427668.41+6081.75</f>
        <v>433750.16</v>
      </c>
      <c r="R58" s="171">
        <f>409919.62+6812.49</f>
        <v>416732.11</v>
      </c>
      <c r="S58" s="78">
        <f>215375.75+2363.72</f>
        <v>217739.47</v>
      </c>
      <c r="T58" s="172">
        <f>SUM(C58:R58)</f>
        <v>4223802.3800000008</v>
      </c>
    </row>
    <row r="59" spans="1:21" x14ac:dyDescent="0.3">
      <c r="B59" s="87" t="s">
        <v>441</v>
      </c>
      <c r="C59" s="174">
        <v>0</v>
      </c>
      <c r="D59" s="174">
        <v>32856.71</v>
      </c>
      <c r="E59" s="174">
        <v>25985.759999999998</v>
      </c>
      <c r="F59" s="185">
        <v>50643.99</v>
      </c>
      <c r="G59" s="174">
        <v>113074.4</v>
      </c>
      <c r="H59" s="174">
        <v>141230.70000000001</v>
      </c>
      <c r="I59" s="174">
        <v>179504.28</v>
      </c>
      <c r="J59" s="174">
        <f>232893.13+14805.72</f>
        <v>247698.85</v>
      </c>
      <c r="K59" s="174">
        <v>349041.05</v>
      </c>
      <c r="L59" s="174">
        <v>337288.78</v>
      </c>
      <c r="M59" s="174">
        <f>454101.53+2877.8</f>
        <v>456979.33</v>
      </c>
      <c r="N59" s="174">
        <f>535470.32+9178.73</f>
        <v>544649.04999999993</v>
      </c>
      <c r="O59" s="174">
        <f>385409.88+7513.13</f>
        <v>392923.01</v>
      </c>
      <c r="P59" s="174">
        <v>410245.31</v>
      </c>
      <c r="Q59" s="174">
        <f>408063.7+6081.75</f>
        <v>414145.45</v>
      </c>
      <c r="R59" s="174">
        <f>395665.41+6812.49</f>
        <v>402477.89999999997</v>
      </c>
      <c r="S59" s="174">
        <v>0</v>
      </c>
      <c r="T59" s="180">
        <f>SUM(C59:R59)</f>
        <v>4098744.5700000003</v>
      </c>
    </row>
    <row r="60" spans="1:21" x14ac:dyDescent="0.3">
      <c r="B60" s="87" t="s">
        <v>444</v>
      </c>
      <c r="C60" s="78">
        <v>0</v>
      </c>
      <c r="D60" s="181">
        <f>D58-D59</f>
        <v>88.379999999997381</v>
      </c>
      <c r="E60" s="181">
        <f t="shared" ref="E60:J60" si="6">E58-E59</f>
        <v>261.03000000000247</v>
      </c>
      <c r="F60" s="181">
        <f t="shared" si="6"/>
        <v>550.63999999999942</v>
      </c>
      <c r="G60" s="78">
        <f t="shared" si="6"/>
        <v>4990.3500000000058</v>
      </c>
      <c r="H60" s="78">
        <f t="shared" si="6"/>
        <v>728.9199999999837</v>
      </c>
      <c r="I60" s="78">
        <f t="shared" si="6"/>
        <v>3083.3600000000151</v>
      </c>
      <c r="J60" s="78">
        <f t="shared" si="6"/>
        <v>3874.7799999999988</v>
      </c>
      <c r="K60" s="78">
        <f t="shared" ref="K60:P60" si="7">K58-K59</f>
        <v>10301.040000000037</v>
      </c>
      <c r="L60" s="78">
        <f t="shared" si="7"/>
        <v>8419.25</v>
      </c>
      <c r="M60" s="78">
        <f t="shared" si="7"/>
        <v>12784.5</v>
      </c>
      <c r="N60" s="78">
        <f t="shared" si="7"/>
        <v>16032.260000000009</v>
      </c>
      <c r="O60" s="78">
        <f t="shared" si="7"/>
        <v>15610.549999999988</v>
      </c>
      <c r="P60" s="78">
        <f t="shared" si="7"/>
        <v>14473.830000000016</v>
      </c>
      <c r="Q60" s="78">
        <f t="shared" ref="Q60:R60" si="8">Q58-Q59</f>
        <v>19604.709999999963</v>
      </c>
      <c r="R60" s="78">
        <f t="shared" si="8"/>
        <v>14254.210000000021</v>
      </c>
      <c r="S60" s="78">
        <v>0</v>
      </c>
      <c r="T60" s="172">
        <f>SUM(C60:R60)</f>
        <v>125057.81000000004</v>
      </c>
    </row>
    <row r="61" spans="1:21" x14ac:dyDescent="0.3">
      <c r="B61" s="87" t="s">
        <v>1794</v>
      </c>
      <c r="C61" s="74">
        <v>23</v>
      </c>
      <c r="D61" s="74">
        <v>3822</v>
      </c>
      <c r="E61" s="85">
        <v>13473.5</v>
      </c>
      <c r="F61" s="268">
        <v>19496</v>
      </c>
      <c r="G61" s="85">
        <v>29627.5</v>
      </c>
      <c r="H61" s="85">
        <v>32962.5</v>
      </c>
      <c r="I61" s="174">
        <v>41806.5</v>
      </c>
      <c r="J61" s="174">
        <v>51964.5</v>
      </c>
      <c r="K61" s="174">
        <v>59709</v>
      </c>
      <c r="L61" s="174">
        <v>72584.5</v>
      </c>
      <c r="M61" s="174">
        <v>90242</v>
      </c>
      <c r="N61" s="174">
        <v>97747</v>
      </c>
      <c r="O61" s="174">
        <v>93158</v>
      </c>
      <c r="P61" s="174">
        <v>94889.5</v>
      </c>
      <c r="Q61" s="174">
        <v>92490</v>
      </c>
      <c r="R61" s="174">
        <v>103154</v>
      </c>
      <c r="S61" s="174">
        <v>0</v>
      </c>
      <c r="T61" s="180">
        <f>SUM(C61:R61)</f>
        <v>897149.5</v>
      </c>
    </row>
    <row r="62" spans="1:21" x14ac:dyDescent="0.3">
      <c r="C62" s="5"/>
      <c r="D62" s="178"/>
      <c r="E62" s="178"/>
      <c r="F62" s="178"/>
      <c r="G62" s="178"/>
      <c r="J62" s="2"/>
      <c r="K62" s="2"/>
      <c r="T62" s="180">
        <f>T61+T58</f>
        <v>5120951.8800000008</v>
      </c>
    </row>
    <row r="63" spans="1:21" x14ac:dyDescent="0.3">
      <c r="J63" s="2"/>
      <c r="K63" s="425" t="s">
        <v>569</v>
      </c>
      <c r="L63" s="319" t="s">
        <v>1056</v>
      </c>
      <c r="N63" s="461"/>
      <c r="O63" s="2"/>
      <c r="P63" s="2"/>
      <c r="Q63" s="2"/>
    </row>
    <row r="64" spans="1:21" x14ac:dyDescent="0.3">
      <c r="D64" s="5"/>
      <c r="E64" s="2"/>
      <c r="I64" s="5"/>
      <c r="J64" s="2"/>
      <c r="K64" s="421" t="s">
        <v>1298</v>
      </c>
      <c r="L64" s="343">
        <v>11.04</v>
      </c>
      <c r="N64" s="462"/>
      <c r="O64" s="2"/>
      <c r="P64" s="2"/>
      <c r="Q64" s="2"/>
    </row>
    <row r="65" spans="1:18" x14ac:dyDescent="0.3">
      <c r="A65" s="3" t="s">
        <v>448</v>
      </c>
      <c r="B65" s="74">
        <f>B3</f>
        <v>139499.03</v>
      </c>
      <c r="D65" s="5"/>
      <c r="E65" s="5"/>
      <c r="F65" s="2"/>
      <c r="G65" s="2"/>
      <c r="K65" s="319" t="s">
        <v>1626</v>
      </c>
      <c r="L65" s="343">
        <v>23.7</v>
      </c>
      <c r="M65" s="2"/>
      <c r="N65" s="462"/>
    </row>
    <row r="66" spans="1:18" x14ac:dyDescent="0.3">
      <c r="A66" s="3" t="s">
        <v>449</v>
      </c>
      <c r="B66" s="74">
        <f>C3</f>
        <v>488932.47</v>
      </c>
      <c r="K66" s="319" t="s">
        <v>1627</v>
      </c>
      <c r="L66" s="343">
        <v>12.92</v>
      </c>
      <c r="M66" s="2"/>
      <c r="N66" s="462"/>
    </row>
    <row r="67" spans="1:18" ht="14.4" customHeight="1" x14ac:dyDescent="0.3">
      <c r="A67" s="184" t="s">
        <v>447</v>
      </c>
      <c r="B67" s="81">
        <f>SUM(B65:B66)</f>
        <v>628431.5</v>
      </c>
      <c r="K67" s="319" t="s">
        <v>1628</v>
      </c>
      <c r="L67" s="421">
        <v>88.99</v>
      </c>
      <c r="M67" s="462"/>
      <c r="N67" s="462"/>
    </row>
    <row r="68" spans="1:18" x14ac:dyDescent="0.3">
      <c r="A68" s="173" t="s">
        <v>2</v>
      </c>
      <c r="B68" s="78">
        <v>-427777.19</v>
      </c>
      <c r="D68" s="173" t="s">
        <v>4786</v>
      </c>
      <c r="E68" s="78">
        <v>-256410.5</v>
      </c>
      <c r="K68" s="319" t="s">
        <v>1629</v>
      </c>
      <c r="L68" s="421">
        <v>31.3384</v>
      </c>
      <c r="M68" s="462"/>
    </row>
    <row r="69" spans="1:18" x14ac:dyDescent="0.3">
      <c r="A69" s="173" t="s">
        <v>5138</v>
      </c>
      <c r="B69" s="78">
        <v>-320080.67</v>
      </c>
      <c r="C69" s="2"/>
      <c r="D69" s="90"/>
      <c r="E69" s="211">
        <v>250802.09</v>
      </c>
      <c r="K69" s="319" t="s">
        <v>1650</v>
      </c>
      <c r="L69" s="421">
        <v>7.07</v>
      </c>
      <c r="M69" s="462"/>
      <c r="N69" s="2"/>
    </row>
    <row r="70" spans="1:18" x14ac:dyDescent="0.3">
      <c r="A70" s="173" t="s">
        <v>5117</v>
      </c>
      <c r="B70" s="78">
        <v>-51168.01</v>
      </c>
      <c r="C70" s="2"/>
      <c r="D70" s="90"/>
      <c r="E70" s="576"/>
      <c r="K70" s="319" t="s">
        <v>1651</v>
      </c>
      <c r="L70" s="421">
        <v>0.2</v>
      </c>
      <c r="M70" s="462"/>
      <c r="N70" s="2"/>
    </row>
    <row r="71" spans="1:18" x14ac:dyDescent="0.3">
      <c r="A71" s="173" t="s">
        <v>5137</v>
      </c>
      <c r="B71" s="78">
        <v>-212152.74400000001</v>
      </c>
      <c r="C71" s="2"/>
      <c r="D71" s="90"/>
      <c r="E71" s="576"/>
      <c r="K71" s="319"/>
      <c r="L71" s="421"/>
      <c r="M71" s="462"/>
      <c r="N71" s="2"/>
    </row>
    <row r="72" spans="1:18" x14ac:dyDescent="0.3">
      <c r="A72" s="574" t="s">
        <v>41</v>
      </c>
      <c r="B72" s="575">
        <v>16550</v>
      </c>
      <c r="C72" s="2" t="s">
        <v>5111</v>
      </c>
      <c r="D72" s="2"/>
      <c r="K72" s="319" t="s">
        <v>1652</v>
      </c>
      <c r="L72" s="421"/>
      <c r="M72" s="462"/>
      <c r="N72" s="2"/>
    </row>
    <row r="73" spans="1:18" x14ac:dyDescent="0.3">
      <c r="A73" s="574" t="s">
        <v>1092</v>
      </c>
      <c r="B73" s="575">
        <v>15000</v>
      </c>
      <c r="C73" s="2"/>
      <c r="D73" s="2"/>
      <c r="M73" s="462"/>
      <c r="N73" s="2"/>
    </row>
    <row r="74" spans="1:18" x14ac:dyDescent="0.3">
      <c r="A74" s="183" t="s">
        <v>1956</v>
      </c>
      <c r="B74" s="355">
        <f>SUM(B67:B73)</f>
        <v>-351197.114</v>
      </c>
      <c r="D74" s="2"/>
      <c r="K74" s="461"/>
      <c r="L74" s="540"/>
      <c r="M74" s="462"/>
      <c r="N74" s="2"/>
    </row>
    <row r="75" spans="1:18" x14ac:dyDescent="0.3">
      <c r="A75" s="173" t="s">
        <v>3515</v>
      </c>
      <c r="B75" s="78">
        <f>-SUM(T84:T91)</f>
        <v>-1054768.6572575001</v>
      </c>
      <c r="C75" s="2"/>
      <c r="D75" s="2"/>
      <c r="K75" s="461"/>
      <c r="L75" s="540"/>
      <c r="M75" s="462"/>
      <c r="N75" s="2"/>
    </row>
    <row r="76" spans="1:18" x14ac:dyDescent="0.3">
      <c r="A76" s="183" t="s">
        <v>3</v>
      </c>
      <c r="B76" s="355">
        <f>SUM(B74:B75)</f>
        <v>-1405965.7712575002</v>
      </c>
      <c r="D76" s="2"/>
      <c r="K76" s="461"/>
      <c r="L76" s="540"/>
      <c r="M76" s="462"/>
      <c r="N76" s="2"/>
    </row>
    <row r="77" spans="1:18" x14ac:dyDescent="0.3">
      <c r="L77" s="2"/>
      <c r="M77" s="462"/>
    </row>
    <row r="78" spans="1:18" x14ac:dyDescent="0.3">
      <c r="R78" s="5"/>
    </row>
    <row r="79" spans="1:18" x14ac:dyDescent="0.3">
      <c r="D79" s="5"/>
    </row>
    <row r="80" spans="1:18" x14ac:dyDescent="0.3">
      <c r="J80" s="5"/>
      <c r="K80" s="5"/>
      <c r="L80" s="5"/>
    </row>
    <row r="81" spans="1:25" x14ac:dyDescent="0.3">
      <c r="J81" s="5"/>
      <c r="K81" s="5"/>
      <c r="L81" s="5"/>
      <c r="Q81" s="2"/>
      <c r="R81" s="2"/>
      <c r="T81" s="2"/>
    </row>
    <row r="82" spans="1:25" x14ac:dyDescent="0.3">
      <c r="E82" s="5"/>
      <c r="F82" s="5"/>
      <c r="G82" s="5"/>
      <c r="H82" s="5"/>
      <c r="I82" s="5"/>
      <c r="J82" s="5"/>
      <c r="K82" s="5"/>
      <c r="Q82" s="2"/>
      <c r="W82" s="319" t="s">
        <v>1623</v>
      </c>
      <c r="X82" s="421">
        <v>25593.43</v>
      </c>
    </row>
    <row r="83" spans="1:25" ht="18" x14ac:dyDescent="0.35">
      <c r="A83" s="391" t="s">
        <v>393</v>
      </c>
      <c r="B83" s="391" t="s">
        <v>1463</v>
      </c>
      <c r="C83" s="391" t="s">
        <v>1464</v>
      </c>
      <c r="D83" s="391" t="s">
        <v>1465</v>
      </c>
      <c r="E83" s="391" t="s">
        <v>1179</v>
      </c>
      <c r="F83" s="391" t="s">
        <v>1466</v>
      </c>
      <c r="G83" s="391" t="s">
        <v>1171</v>
      </c>
      <c r="H83" s="391" t="s">
        <v>1170</v>
      </c>
      <c r="I83" s="391" t="s">
        <v>718</v>
      </c>
      <c r="J83" s="391" t="s">
        <v>1310</v>
      </c>
      <c r="K83" s="391" t="s">
        <v>1602</v>
      </c>
      <c r="L83" s="391" t="s">
        <v>1951</v>
      </c>
      <c r="M83" s="391" t="s">
        <v>1462</v>
      </c>
      <c r="N83" s="391" t="s">
        <v>1463</v>
      </c>
      <c r="O83" s="391" t="s">
        <v>1464</v>
      </c>
      <c r="P83" s="391" t="s">
        <v>1465</v>
      </c>
      <c r="Q83" s="391" t="s">
        <v>4743</v>
      </c>
      <c r="R83" s="391" t="s">
        <v>4970</v>
      </c>
      <c r="S83" s="391" t="s">
        <v>5042</v>
      </c>
      <c r="T83" s="391" t="s">
        <v>31</v>
      </c>
      <c r="V83" s="546">
        <v>0.5</v>
      </c>
      <c r="W83" s="546">
        <v>0.2</v>
      </c>
      <c r="X83" s="546">
        <v>0.2</v>
      </c>
      <c r="Y83" s="546">
        <v>0.1</v>
      </c>
    </row>
    <row r="84" spans="1:25" ht="18" x14ac:dyDescent="0.35">
      <c r="A84" s="391" t="s">
        <v>3514</v>
      </c>
      <c r="B84" s="392">
        <v>0</v>
      </c>
      <c r="C84" s="392">
        <v>2329.9699999999998</v>
      </c>
      <c r="D84" s="392">
        <v>1715.04</v>
      </c>
      <c r="E84" s="392">
        <v>4814.6400000000003</v>
      </c>
      <c r="F84" s="392">
        <v>3984.29</v>
      </c>
      <c r="G84" s="392">
        <v>7265.81</v>
      </c>
      <c r="H84" s="392">
        <v>13578.13</v>
      </c>
      <c r="I84" s="392">
        <v>12266.32</v>
      </c>
      <c r="J84" s="392">
        <v>12253.45</v>
      </c>
      <c r="K84" s="392">
        <v>12676.27</v>
      </c>
      <c r="L84" s="392">
        <v>19128.189999999999</v>
      </c>
      <c r="M84" s="392">
        <v>19625.439999999999</v>
      </c>
      <c r="N84" s="392">
        <v>18595.96</v>
      </c>
      <c r="O84" s="392">
        <v>27002.94</v>
      </c>
      <c r="P84" s="392">
        <v>19048.89</v>
      </c>
      <c r="Q84" s="392">
        <v>19758.22</v>
      </c>
      <c r="R84" s="392">
        <v>21501.21</v>
      </c>
      <c r="S84" s="392"/>
      <c r="T84" s="392">
        <f>SUM(B84:S84)</f>
        <v>215544.77000000002</v>
      </c>
      <c r="U84" s="2"/>
      <c r="V84" s="319" t="s">
        <v>4921</v>
      </c>
      <c r="W84" s="319" t="s">
        <v>1484</v>
      </c>
      <c r="X84" s="319" t="s">
        <v>1090</v>
      </c>
      <c r="Y84" s="319" t="s">
        <v>1092</v>
      </c>
    </row>
    <row r="85" spans="1:25" ht="18" x14ac:dyDescent="0.35">
      <c r="A85" s="391" t="s">
        <v>2263</v>
      </c>
      <c r="B85" s="392"/>
      <c r="C85" s="392"/>
      <c r="D85" s="392"/>
      <c r="E85" s="392"/>
      <c r="F85" s="392"/>
      <c r="G85" s="392"/>
      <c r="H85" s="392"/>
      <c r="I85" s="392"/>
      <c r="J85" s="392"/>
      <c r="K85" s="392"/>
      <c r="L85" s="392"/>
      <c r="M85" s="392">
        <v>585</v>
      </c>
      <c r="N85" s="392">
        <v>662.21</v>
      </c>
      <c r="O85" s="392">
        <v>398.91</v>
      </c>
      <c r="P85" s="392">
        <v>1355.37</v>
      </c>
      <c r="Q85" s="392">
        <v>3978.31</v>
      </c>
      <c r="R85" s="392">
        <v>3142.22</v>
      </c>
      <c r="S85" s="392"/>
      <c r="T85" s="392">
        <f t="shared" ref="T85:T91" si="9">SUM(B85:S85)</f>
        <v>10122.019999999999</v>
      </c>
      <c r="U85" s="2">
        <f>S85+S86+S89+S90</f>
        <v>0</v>
      </c>
      <c r="V85" s="421">
        <f>U85*0.5</f>
        <v>0</v>
      </c>
      <c r="W85" s="421">
        <f>U85*0.2</f>
        <v>0</v>
      </c>
      <c r="X85" s="421">
        <f>U85*0.2</f>
        <v>0</v>
      </c>
      <c r="Y85" s="421">
        <f>U85*0.1</f>
        <v>0</v>
      </c>
    </row>
    <row r="86" spans="1:25" ht="18" x14ac:dyDescent="0.35">
      <c r="A86" s="391" t="s">
        <v>609</v>
      </c>
      <c r="B86" s="392">
        <v>0</v>
      </c>
      <c r="C86" s="392">
        <v>0</v>
      </c>
      <c r="D86" s="392">
        <v>0</v>
      </c>
      <c r="E86" s="392">
        <v>47.49</v>
      </c>
      <c r="F86" s="392">
        <v>656.31</v>
      </c>
      <c r="G86" s="392">
        <v>1985.87</v>
      </c>
      <c r="H86" s="392">
        <v>4425.03</v>
      </c>
      <c r="I86" s="392">
        <v>11913</v>
      </c>
      <c r="J86" s="392">
        <v>9911.52</v>
      </c>
      <c r="K86" s="392">
        <v>12190.37</v>
      </c>
      <c r="L86" s="392">
        <v>9440.33</v>
      </c>
      <c r="M86" s="392">
        <v>12035</v>
      </c>
      <c r="N86" s="392">
        <v>11177.92</v>
      </c>
      <c r="O86" s="392">
        <v>15565.45</v>
      </c>
      <c r="P86" s="392">
        <v>16066.42</v>
      </c>
      <c r="Q86" s="392">
        <v>15685.11</v>
      </c>
      <c r="R86" s="392">
        <v>21738.02</v>
      </c>
      <c r="S86" s="392"/>
      <c r="T86" s="392">
        <f t="shared" si="9"/>
        <v>142837.84</v>
      </c>
      <c r="U86" s="2">
        <f>T85+T86+T89+T90</f>
        <v>161334.03999999998</v>
      </c>
    </row>
    <row r="87" spans="1:25" ht="18" x14ac:dyDescent="0.35">
      <c r="A87" s="391" t="s">
        <v>3218</v>
      </c>
      <c r="B87" s="392"/>
      <c r="C87" s="392"/>
      <c r="D87" s="392"/>
      <c r="E87" s="392"/>
      <c r="F87" s="392"/>
      <c r="G87" s="392"/>
      <c r="H87" s="392"/>
      <c r="I87" s="392"/>
      <c r="J87" s="392"/>
      <c r="K87" s="392"/>
      <c r="L87" s="392"/>
      <c r="M87" s="392"/>
      <c r="N87" s="392">
        <v>5889.08</v>
      </c>
      <c r="O87" s="392">
        <v>1500</v>
      </c>
      <c r="P87" s="392">
        <v>10697.26</v>
      </c>
      <c r="Q87" s="392">
        <v>4088.7</v>
      </c>
      <c r="R87" s="392">
        <v>1332.43</v>
      </c>
      <c r="S87" s="392"/>
      <c r="T87" s="392">
        <f t="shared" si="9"/>
        <v>23507.47</v>
      </c>
    </row>
    <row r="88" spans="1:25" ht="18" x14ac:dyDescent="0.35">
      <c r="A88" s="391" t="s">
        <v>3219</v>
      </c>
      <c r="B88" s="392"/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2">
        <v>330.36</v>
      </c>
      <c r="O88" s="392">
        <v>19.079999999999998</v>
      </c>
      <c r="P88" s="392">
        <v>61.37</v>
      </c>
      <c r="Q88" s="392">
        <v>0</v>
      </c>
      <c r="R88" s="392">
        <v>28.63</v>
      </c>
      <c r="S88" s="392"/>
      <c r="T88" s="392">
        <f t="shared" si="9"/>
        <v>439.44</v>
      </c>
    </row>
    <row r="89" spans="1:25" ht="18" x14ac:dyDescent="0.35">
      <c r="A89" s="391" t="s">
        <v>546</v>
      </c>
      <c r="B89" s="392">
        <v>0</v>
      </c>
      <c r="C89" s="392">
        <v>0</v>
      </c>
      <c r="D89" s="392">
        <v>0</v>
      </c>
      <c r="E89" s="392">
        <v>0</v>
      </c>
      <c r="F89" s="392">
        <v>1.42</v>
      </c>
      <c r="G89" s="392">
        <v>225.37</v>
      </c>
      <c r="H89" s="392">
        <v>0</v>
      </c>
      <c r="I89" s="392">
        <v>252.8</v>
      </c>
      <c r="J89" s="392">
        <v>0</v>
      </c>
      <c r="K89" s="392">
        <v>984.4</v>
      </c>
      <c r="L89" s="392">
        <v>101.72</v>
      </c>
      <c r="M89" s="392">
        <v>3970</v>
      </c>
      <c r="N89" s="392">
        <v>0</v>
      </c>
      <c r="O89" s="392">
        <v>660.59</v>
      </c>
      <c r="P89" s="392">
        <v>767.04</v>
      </c>
      <c r="Q89" s="392">
        <v>522.14</v>
      </c>
      <c r="R89" s="392">
        <v>673.14</v>
      </c>
      <c r="S89" s="392"/>
      <c r="T89" s="392">
        <f t="shared" si="9"/>
        <v>8158.6200000000008</v>
      </c>
    </row>
    <row r="90" spans="1:25" ht="18" x14ac:dyDescent="0.35">
      <c r="A90" s="391" t="s">
        <v>3679</v>
      </c>
      <c r="B90" s="392"/>
      <c r="C90" s="392"/>
      <c r="D90" s="392"/>
      <c r="E90" s="392"/>
      <c r="F90" s="392"/>
      <c r="G90" s="392"/>
      <c r="H90" s="392"/>
      <c r="I90" s="392"/>
      <c r="J90" s="392"/>
      <c r="K90" s="392"/>
      <c r="L90" s="392"/>
      <c r="M90" s="392"/>
      <c r="N90" s="392"/>
      <c r="O90" s="392"/>
      <c r="P90" s="392">
        <v>99</v>
      </c>
      <c r="Q90" s="392">
        <v>76.510000000000005</v>
      </c>
      <c r="R90" s="392">
        <v>40.049999999999997</v>
      </c>
      <c r="S90" s="392"/>
      <c r="T90" s="392">
        <f t="shared" si="9"/>
        <v>215.56</v>
      </c>
    </row>
    <row r="91" spans="1:25" ht="18" x14ac:dyDescent="0.35">
      <c r="A91" s="391" t="s">
        <v>3515</v>
      </c>
      <c r="B91" s="392">
        <v>217.8</v>
      </c>
      <c r="C91" s="392">
        <v>7071.46</v>
      </c>
      <c r="D91" s="392">
        <v>20295.09</v>
      </c>
      <c r="E91" s="392">
        <v>23262.69</v>
      </c>
      <c r="F91" s="392">
        <v>28310.559999999998</v>
      </c>
      <c r="G91" s="392">
        <v>19471.439999999999</v>
      </c>
      <c r="H91" s="392">
        <v>60293.1</v>
      </c>
      <c r="I91" s="392">
        <v>46844.82</v>
      </c>
      <c r="J91" s="392">
        <v>26631.8</v>
      </c>
      <c r="K91" s="392">
        <v>52771</v>
      </c>
      <c r="L91" s="392">
        <v>58918.9</v>
      </c>
      <c r="M91" s="392">
        <v>62589.677257500014</v>
      </c>
      <c r="N91" s="392">
        <v>25657.99</v>
      </c>
      <c r="O91" s="392">
        <v>64172.480000000003</v>
      </c>
      <c r="P91" s="392">
        <v>62428.17</v>
      </c>
      <c r="Q91" s="392">
        <v>39203.269999999997</v>
      </c>
      <c r="R91" s="392">
        <v>55802.69</v>
      </c>
      <c r="S91" s="392"/>
      <c r="T91" s="392">
        <f t="shared" si="9"/>
        <v>653942.93725750013</v>
      </c>
    </row>
    <row r="92" spans="1:25" ht="18" x14ac:dyDescent="0.35">
      <c r="A92" s="391" t="s">
        <v>12</v>
      </c>
      <c r="B92" s="392">
        <v>156</v>
      </c>
      <c r="D92" s="392">
        <v>58.63</v>
      </c>
      <c r="E92" s="392">
        <v>15.4475</v>
      </c>
      <c r="F92" s="392">
        <v>13.49</v>
      </c>
      <c r="G92" s="392">
        <v>0</v>
      </c>
      <c r="H92" s="392">
        <v>39.49</v>
      </c>
      <c r="I92" s="392">
        <v>39.630000000000003</v>
      </c>
      <c r="J92" s="392">
        <v>153.97999999999999</v>
      </c>
      <c r="K92" s="392"/>
      <c r="L92" s="392"/>
      <c r="M92" s="392"/>
      <c r="N92" s="392"/>
      <c r="O92" s="392"/>
      <c r="P92" s="392"/>
      <c r="Q92" s="392"/>
      <c r="R92" s="392"/>
      <c r="S92" s="392"/>
      <c r="T92" s="392">
        <f t="shared" ref="T92:T97" si="10">SUM(B92:L92)</f>
        <v>476.66750000000002</v>
      </c>
    </row>
    <row r="93" spans="1:25" ht="18" x14ac:dyDescent="0.35">
      <c r="A93" s="391" t="s">
        <v>14</v>
      </c>
      <c r="B93" s="392">
        <v>3142</v>
      </c>
      <c r="C93" s="392">
        <v>362.55775</v>
      </c>
      <c r="D93" s="392">
        <v>15</v>
      </c>
      <c r="E93" s="392">
        <v>274.17750000000001</v>
      </c>
      <c r="F93" s="392">
        <v>575.4</v>
      </c>
      <c r="G93" s="392">
        <v>320.23</v>
      </c>
      <c r="H93" s="392">
        <v>581.88</v>
      </c>
      <c r="I93" s="392">
        <v>336.46</v>
      </c>
      <c r="J93" s="392">
        <v>141.22999999999999</v>
      </c>
      <c r="K93" s="392"/>
      <c r="L93" s="392"/>
      <c r="M93" s="392"/>
      <c r="N93" s="392"/>
      <c r="O93" s="392"/>
      <c r="P93" s="392"/>
      <c r="Q93" s="392"/>
      <c r="R93" s="392"/>
      <c r="S93" s="392"/>
      <c r="T93" s="392">
        <f t="shared" si="10"/>
        <v>5748.9352499999986</v>
      </c>
    </row>
    <row r="94" spans="1:25" ht="18" x14ac:dyDescent="0.35">
      <c r="A94" s="391" t="s">
        <v>16</v>
      </c>
      <c r="B94" s="392">
        <v>736</v>
      </c>
      <c r="C94" s="392">
        <v>148.71299999999999</v>
      </c>
      <c r="D94" s="392">
        <v>131.91</v>
      </c>
      <c r="E94" s="392">
        <v>88.767499999999998</v>
      </c>
      <c r="F94" s="392">
        <v>88.45</v>
      </c>
      <c r="G94" s="392">
        <v>133.55000000000001</v>
      </c>
      <c r="H94" s="392">
        <v>119.21</v>
      </c>
      <c r="I94" s="392">
        <v>33.97</v>
      </c>
      <c r="J94" s="392">
        <v>15</v>
      </c>
      <c r="K94" s="392"/>
      <c r="L94" s="392"/>
      <c r="M94" s="392"/>
      <c r="N94" s="392"/>
      <c r="O94" s="392"/>
      <c r="P94" s="392"/>
      <c r="Q94" s="392"/>
      <c r="R94" s="392"/>
      <c r="S94" s="392"/>
      <c r="T94" s="392">
        <f t="shared" si="10"/>
        <v>1495.5705</v>
      </c>
    </row>
    <row r="95" spans="1:25" ht="18" x14ac:dyDescent="0.35">
      <c r="A95" s="391" t="s">
        <v>18</v>
      </c>
      <c r="B95" s="392">
        <v>404</v>
      </c>
      <c r="C95" s="392">
        <v>31.101749999999999</v>
      </c>
      <c r="D95" s="392">
        <v>41.36</v>
      </c>
      <c r="E95" s="392">
        <v>0</v>
      </c>
      <c r="F95" s="392">
        <v>0</v>
      </c>
      <c r="G95" s="392">
        <v>5.25</v>
      </c>
      <c r="H95" s="392">
        <v>1.66</v>
      </c>
      <c r="I95" s="392">
        <v>54.41</v>
      </c>
      <c r="J95" s="392">
        <v>23.5</v>
      </c>
      <c r="K95" s="392"/>
      <c r="L95" s="392"/>
      <c r="M95" s="392"/>
      <c r="N95" s="392"/>
      <c r="O95" s="392"/>
      <c r="P95" s="392"/>
      <c r="Q95" s="392"/>
      <c r="R95" s="392"/>
      <c r="S95" s="392"/>
      <c r="T95" s="392">
        <f t="shared" si="10"/>
        <v>561.28174999999999</v>
      </c>
    </row>
    <row r="96" spans="1:25" ht="18" x14ac:dyDescent="0.35">
      <c r="A96" s="391" t="s">
        <v>20</v>
      </c>
      <c r="B96" s="392">
        <v>0</v>
      </c>
      <c r="C96" s="392">
        <v>75.365750000000006</v>
      </c>
      <c r="D96" s="392">
        <v>90</v>
      </c>
      <c r="E96" s="392">
        <v>75.227500000000006</v>
      </c>
      <c r="F96" s="392">
        <v>69.47</v>
      </c>
      <c r="G96" s="392">
        <v>72.7</v>
      </c>
      <c r="H96" s="392">
        <v>0</v>
      </c>
      <c r="I96" s="392">
        <v>11.2</v>
      </c>
      <c r="J96" s="392">
        <v>15</v>
      </c>
      <c r="K96" s="392"/>
      <c r="L96" s="392"/>
      <c r="M96" s="392"/>
      <c r="N96" s="392"/>
      <c r="O96" s="392"/>
      <c r="P96" s="392"/>
      <c r="Q96" s="392"/>
      <c r="R96" s="392"/>
      <c r="S96" s="392"/>
      <c r="T96" s="392">
        <f t="shared" si="10"/>
        <v>408.96325000000002</v>
      </c>
    </row>
    <row r="97" spans="1:20" ht="18" x14ac:dyDescent="0.35">
      <c r="A97" s="391" t="s">
        <v>22</v>
      </c>
      <c r="B97" s="392">
        <v>2534.8000000000002</v>
      </c>
      <c r="C97" s="392">
        <v>2199.3000000000002</v>
      </c>
      <c r="D97" s="392">
        <v>169.96</v>
      </c>
      <c r="E97" s="392">
        <v>0</v>
      </c>
      <c r="F97" s="392">
        <v>1055.67</v>
      </c>
      <c r="G97" s="392">
        <v>464.62</v>
      </c>
      <c r="H97" s="392">
        <v>864.77</v>
      </c>
      <c r="I97" s="392">
        <v>156.51</v>
      </c>
      <c r="J97" s="392">
        <v>0</v>
      </c>
      <c r="K97" s="392"/>
      <c r="L97" s="392"/>
      <c r="M97" s="392"/>
      <c r="N97" s="392"/>
      <c r="O97" s="392"/>
      <c r="P97" s="392"/>
      <c r="Q97" s="392"/>
      <c r="R97" s="392"/>
      <c r="S97" s="392"/>
      <c r="T97" s="392">
        <f t="shared" si="10"/>
        <v>7445.630000000001</v>
      </c>
    </row>
    <row r="98" spans="1:20" ht="18" x14ac:dyDescent="0.35">
      <c r="T98" s="394">
        <f>SUBTOTAL(9,T83:T97)</f>
        <v>1070905.7055075001</v>
      </c>
    </row>
    <row r="99" spans="1:20" ht="18" x14ac:dyDescent="0.35">
      <c r="A99" s="393"/>
      <c r="B99" s="426"/>
      <c r="C99" s="393"/>
      <c r="D99" s="393"/>
      <c r="E99" s="426"/>
      <c r="F99" s="426"/>
      <c r="G99" s="426"/>
      <c r="H99" s="426"/>
      <c r="I99" s="426"/>
      <c r="J99" s="426"/>
      <c r="K99" s="426"/>
      <c r="L99" s="426"/>
    </row>
    <row r="100" spans="1:20" x14ac:dyDescent="0.3">
      <c r="P100" s="2"/>
    </row>
    <row r="101" spans="1:20" x14ac:dyDescent="0.3">
      <c r="O101" s="591" t="s">
        <v>4969</v>
      </c>
      <c r="P101" s="591"/>
      <c r="Q101" s="591"/>
      <c r="R101" s="591"/>
      <c r="S101" s="591"/>
      <c r="T101" s="591"/>
    </row>
    <row r="103" spans="1:20" x14ac:dyDescent="0.3">
      <c r="Q103" s="546">
        <v>0.5</v>
      </c>
      <c r="R103" s="546">
        <v>0.2</v>
      </c>
      <c r="S103" s="546">
        <v>0.2</v>
      </c>
      <c r="T103" s="546">
        <v>0.1</v>
      </c>
    </row>
    <row r="104" spans="1:20" x14ac:dyDescent="0.3">
      <c r="O104" s="319" t="s">
        <v>569</v>
      </c>
      <c r="P104" s="319" t="s">
        <v>4967</v>
      </c>
      <c r="Q104" s="319" t="s">
        <v>1302</v>
      </c>
      <c r="R104" s="319" t="s">
        <v>1484</v>
      </c>
      <c r="S104" s="319" t="s">
        <v>4968</v>
      </c>
      <c r="T104" s="319" t="s">
        <v>1092</v>
      </c>
    </row>
    <row r="105" spans="1:20" ht="18" x14ac:dyDescent="0.35">
      <c r="O105" s="391" t="s">
        <v>1179</v>
      </c>
      <c r="P105" s="89">
        <f>SUM(E85+E86+E89+E90)</f>
        <v>47.49</v>
      </c>
      <c r="Q105" s="89">
        <f>P105*$Q$103</f>
        <v>23.745000000000001</v>
      </c>
      <c r="R105" s="89">
        <f>P105*$R$103</f>
        <v>9.4980000000000011</v>
      </c>
      <c r="S105" s="89">
        <f>P105*$S$103</f>
        <v>9.4980000000000011</v>
      </c>
      <c r="T105" s="89">
        <f>P105*$T$103</f>
        <v>4.7490000000000006</v>
      </c>
    </row>
    <row r="106" spans="1:20" ht="18" x14ac:dyDescent="0.35">
      <c r="O106" s="391" t="s">
        <v>1466</v>
      </c>
      <c r="P106" s="89">
        <f>SUM(F85+F86+F89+F90)</f>
        <v>657.7299999999999</v>
      </c>
      <c r="Q106" s="89">
        <f t="shared" ref="Q106:Q118" si="11">P106*$Q$103</f>
        <v>328.86499999999995</v>
      </c>
      <c r="R106" s="89">
        <f t="shared" ref="R106:R118" si="12">P106*$R$103</f>
        <v>131.54599999999999</v>
      </c>
      <c r="S106" s="89">
        <f t="shared" ref="S106:S118" si="13">P106*$S$103</f>
        <v>131.54599999999999</v>
      </c>
      <c r="T106" s="89">
        <f t="shared" ref="T106:T118" si="14">P106*$T$103</f>
        <v>65.772999999999996</v>
      </c>
    </row>
    <row r="107" spans="1:20" ht="18" x14ac:dyDescent="0.35">
      <c r="O107" s="391" t="s">
        <v>1171</v>
      </c>
      <c r="P107" s="89">
        <f>SUM(G85+G86+G89+G90)</f>
        <v>2211.2399999999998</v>
      </c>
      <c r="Q107" s="89">
        <f t="shared" si="11"/>
        <v>1105.6199999999999</v>
      </c>
      <c r="R107" s="89">
        <f t="shared" si="12"/>
        <v>442.24799999999999</v>
      </c>
      <c r="S107" s="89">
        <f t="shared" si="13"/>
        <v>442.24799999999999</v>
      </c>
      <c r="T107" s="89">
        <f t="shared" si="14"/>
        <v>221.124</v>
      </c>
    </row>
    <row r="108" spans="1:20" ht="18" x14ac:dyDescent="0.35">
      <c r="O108" s="391" t="s">
        <v>1170</v>
      </c>
      <c r="P108" s="89">
        <f>SUM(H85+H86+H89+H90)</f>
        <v>4425.03</v>
      </c>
      <c r="Q108" s="89">
        <f t="shared" si="11"/>
        <v>2212.5149999999999</v>
      </c>
      <c r="R108" s="89">
        <f t="shared" si="12"/>
        <v>885.00599999999997</v>
      </c>
      <c r="S108" s="89">
        <f t="shared" si="13"/>
        <v>885.00599999999997</v>
      </c>
      <c r="T108" s="89">
        <f t="shared" si="14"/>
        <v>442.50299999999999</v>
      </c>
    </row>
    <row r="109" spans="1:20" ht="18" x14ac:dyDescent="0.35">
      <c r="O109" s="391" t="s">
        <v>718</v>
      </c>
      <c r="P109" s="89">
        <f>SUM(I85+I86+I89+I90)</f>
        <v>12165.8</v>
      </c>
      <c r="Q109" s="89">
        <f t="shared" si="11"/>
        <v>6082.9</v>
      </c>
      <c r="R109" s="89">
        <f t="shared" si="12"/>
        <v>2433.16</v>
      </c>
      <c r="S109" s="89">
        <f t="shared" si="13"/>
        <v>2433.16</v>
      </c>
      <c r="T109" s="89">
        <f t="shared" si="14"/>
        <v>1216.58</v>
      </c>
    </row>
    <row r="110" spans="1:20" ht="18" x14ac:dyDescent="0.35">
      <c r="O110" s="391" t="s">
        <v>1310</v>
      </c>
      <c r="P110" s="89">
        <f>SUM(J85+J86+J89+J90)</f>
        <v>9911.52</v>
      </c>
      <c r="Q110" s="89">
        <f t="shared" si="11"/>
        <v>4955.76</v>
      </c>
      <c r="R110" s="89">
        <f t="shared" si="12"/>
        <v>1982.3040000000001</v>
      </c>
      <c r="S110" s="89">
        <f t="shared" si="13"/>
        <v>1982.3040000000001</v>
      </c>
      <c r="T110" s="89">
        <f t="shared" si="14"/>
        <v>991.15200000000004</v>
      </c>
    </row>
    <row r="111" spans="1:20" ht="18" x14ac:dyDescent="0.35">
      <c r="O111" s="391" t="s">
        <v>1602</v>
      </c>
      <c r="P111" s="89">
        <f>SUM(K85+K86+K89+K90)</f>
        <v>13174.77</v>
      </c>
      <c r="Q111" s="89">
        <f t="shared" si="11"/>
        <v>6587.3850000000002</v>
      </c>
      <c r="R111" s="89">
        <f t="shared" si="12"/>
        <v>2634.9540000000002</v>
      </c>
      <c r="S111" s="89">
        <f t="shared" si="13"/>
        <v>2634.9540000000002</v>
      </c>
      <c r="T111" s="89">
        <f t="shared" si="14"/>
        <v>1317.4770000000001</v>
      </c>
    </row>
    <row r="112" spans="1:20" ht="18" x14ac:dyDescent="0.35">
      <c r="O112" s="391" t="s">
        <v>1951</v>
      </c>
      <c r="P112" s="89">
        <f>SUM(L85+L86+L89+L90)</f>
        <v>9542.0499999999993</v>
      </c>
      <c r="Q112" s="89">
        <f t="shared" si="11"/>
        <v>4771.0249999999996</v>
      </c>
      <c r="R112" s="89">
        <f t="shared" si="12"/>
        <v>1908.4099999999999</v>
      </c>
      <c r="S112" s="89">
        <f t="shared" si="13"/>
        <v>1908.4099999999999</v>
      </c>
      <c r="T112" s="89">
        <f t="shared" si="14"/>
        <v>954.20499999999993</v>
      </c>
    </row>
    <row r="113" spans="15:21" ht="18" x14ac:dyDescent="0.35">
      <c r="O113" s="391" t="s">
        <v>1462</v>
      </c>
      <c r="P113" s="89">
        <f>SUM(M85+M86+M89+M90)</f>
        <v>16590</v>
      </c>
      <c r="Q113" s="89">
        <f t="shared" si="11"/>
        <v>8295</v>
      </c>
      <c r="R113" s="89">
        <f t="shared" si="12"/>
        <v>3318</v>
      </c>
      <c r="S113" s="89">
        <f t="shared" si="13"/>
        <v>3318</v>
      </c>
      <c r="T113" s="89">
        <f t="shared" si="14"/>
        <v>1659</v>
      </c>
    </row>
    <row r="114" spans="15:21" ht="18" x14ac:dyDescent="0.35">
      <c r="O114" s="391" t="s">
        <v>1463</v>
      </c>
      <c r="P114" s="89">
        <f>SUM(N85+N86+N89+N90)</f>
        <v>11840.130000000001</v>
      </c>
      <c r="Q114" s="89">
        <f t="shared" si="11"/>
        <v>5920.0650000000005</v>
      </c>
      <c r="R114" s="89">
        <f t="shared" si="12"/>
        <v>2368.0260000000003</v>
      </c>
      <c r="S114" s="89">
        <f t="shared" si="13"/>
        <v>2368.0260000000003</v>
      </c>
      <c r="T114" s="89">
        <f t="shared" si="14"/>
        <v>1184.0130000000001</v>
      </c>
    </row>
    <row r="115" spans="15:21" ht="18" x14ac:dyDescent="0.35">
      <c r="O115" s="391" t="s">
        <v>1464</v>
      </c>
      <c r="P115" s="89">
        <f>SUM(O85+O86+O89+O90)</f>
        <v>16624.95</v>
      </c>
      <c r="Q115" s="89">
        <f t="shared" si="11"/>
        <v>8312.4750000000004</v>
      </c>
      <c r="R115" s="89">
        <f t="shared" si="12"/>
        <v>3324.9900000000002</v>
      </c>
      <c r="S115" s="89">
        <f t="shared" si="13"/>
        <v>3324.9900000000002</v>
      </c>
      <c r="T115" s="89">
        <f t="shared" si="14"/>
        <v>1662.4950000000001</v>
      </c>
    </row>
    <row r="116" spans="15:21" ht="18" x14ac:dyDescent="0.35">
      <c r="O116" s="391" t="s">
        <v>1465</v>
      </c>
      <c r="P116" s="89">
        <f>SUM(P85+P86+P89+P90)</f>
        <v>18287.830000000002</v>
      </c>
      <c r="Q116" s="89">
        <f t="shared" si="11"/>
        <v>9143.9150000000009</v>
      </c>
      <c r="R116" s="89">
        <f t="shared" si="12"/>
        <v>3657.5660000000007</v>
      </c>
      <c r="S116" s="89">
        <f t="shared" si="13"/>
        <v>3657.5660000000007</v>
      </c>
      <c r="T116" s="89">
        <f t="shared" si="14"/>
        <v>1828.7830000000004</v>
      </c>
    </row>
    <row r="117" spans="15:21" ht="18" x14ac:dyDescent="0.35">
      <c r="O117" s="391" t="s">
        <v>4743</v>
      </c>
      <c r="P117" s="89">
        <f>SUM(Q85+Q86+Q89+Q90)</f>
        <v>20262.07</v>
      </c>
      <c r="Q117" s="89">
        <f t="shared" si="11"/>
        <v>10131.035</v>
      </c>
      <c r="R117" s="89">
        <f t="shared" si="12"/>
        <v>4052.4140000000002</v>
      </c>
      <c r="S117" s="89">
        <f t="shared" si="13"/>
        <v>4052.4140000000002</v>
      </c>
      <c r="T117" s="89">
        <f t="shared" si="14"/>
        <v>2026.2070000000001</v>
      </c>
    </row>
    <row r="118" spans="15:21" ht="18" x14ac:dyDescent="0.35">
      <c r="O118" s="391" t="s">
        <v>4970</v>
      </c>
      <c r="P118" s="89">
        <f>SUM($R$85+$R$86+$R$89+$R$90)</f>
        <v>25593.43</v>
      </c>
      <c r="Q118" s="89">
        <f t="shared" si="11"/>
        <v>12796.715</v>
      </c>
      <c r="R118" s="89">
        <f t="shared" si="12"/>
        <v>5118.6860000000006</v>
      </c>
      <c r="S118" s="89">
        <f t="shared" si="13"/>
        <v>5118.6860000000006</v>
      </c>
      <c r="T118" s="89">
        <f t="shared" si="14"/>
        <v>2559.3430000000003</v>
      </c>
      <c r="U118" s="2">
        <f>SUM(R118:T118)+50000</f>
        <v>62796.715000000004</v>
      </c>
    </row>
    <row r="119" spans="15:21" ht="18" x14ac:dyDescent="0.35">
      <c r="O119" s="391" t="s">
        <v>5042</v>
      </c>
      <c r="P119" s="89">
        <f>SUM($S$85+$S$86+$S$89+$S$90)</f>
        <v>0</v>
      </c>
      <c r="Q119" s="89">
        <f t="shared" ref="Q119:T119" si="15">SUM($S$85+$S$86+$S$89+$S$90)</f>
        <v>0</v>
      </c>
      <c r="R119" s="89">
        <f t="shared" si="15"/>
        <v>0</v>
      </c>
      <c r="S119" s="89">
        <f t="shared" si="15"/>
        <v>0</v>
      </c>
      <c r="T119" s="89">
        <f t="shared" si="15"/>
        <v>0</v>
      </c>
    </row>
    <row r="120" spans="15:21" ht="18" x14ac:dyDescent="0.35">
      <c r="O120" s="391" t="s">
        <v>31</v>
      </c>
      <c r="P120" s="403">
        <f>SUBTOTAL(9,P105:P119)</f>
        <v>161334.04</v>
      </c>
      <c r="Q120" s="403">
        <f t="shared" ref="Q120:T120" si="16">SUBTOTAL(9,Q105:Q119)</f>
        <v>80667.02</v>
      </c>
      <c r="R120" s="403">
        <f t="shared" si="16"/>
        <v>32266.808000000001</v>
      </c>
      <c r="S120" s="403">
        <f t="shared" si="16"/>
        <v>32266.808000000001</v>
      </c>
      <c r="T120" s="403">
        <f t="shared" si="16"/>
        <v>16133.404</v>
      </c>
    </row>
    <row r="124" spans="15:21" x14ac:dyDescent="0.3">
      <c r="O124" s="591" t="s">
        <v>4971</v>
      </c>
      <c r="P124" s="591"/>
      <c r="Q124" s="591"/>
      <c r="R124" s="591"/>
      <c r="S124" s="591"/>
      <c r="T124" s="591"/>
    </row>
    <row r="126" spans="15:21" x14ac:dyDescent="0.3">
      <c r="Q126" s="546">
        <v>0.5</v>
      </c>
      <c r="R126" s="546">
        <v>0.2</v>
      </c>
      <c r="S126" s="546">
        <v>0.2</v>
      </c>
      <c r="T126" s="546">
        <v>0.1</v>
      </c>
    </row>
    <row r="127" spans="15:21" x14ac:dyDescent="0.3">
      <c r="O127" s="319" t="s">
        <v>569</v>
      </c>
      <c r="P127" s="319" t="s">
        <v>4967</v>
      </c>
      <c r="Q127" s="319" t="s">
        <v>1302</v>
      </c>
      <c r="R127" s="319" t="s">
        <v>1484</v>
      </c>
      <c r="S127" s="319" t="s">
        <v>4968</v>
      </c>
      <c r="T127" s="319" t="s">
        <v>1092</v>
      </c>
    </row>
    <row r="128" spans="15:21" ht="18" x14ac:dyDescent="0.35">
      <c r="O128" s="391" t="s">
        <v>1179</v>
      </c>
      <c r="P128" s="89">
        <f>SUM(E84:E90)+C84+D84</f>
        <v>8907.14</v>
      </c>
      <c r="Q128" s="89">
        <f t="shared" ref="Q128:Q141" si="17">P128*$Q$103</f>
        <v>4453.57</v>
      </c>
      <c r="R128" s="89">
        <f t="shared" ref="R128" si="18">P128*$R$103</f>
        <v>1781.4279999999999</v>
      </c>
      <c r="S128" s="89">
        <f t="shared" ref="S128" si="19">P128*$S$103</f>
        <v>1781.4279999999999</v>
      </c>
      <c r="T128" s="89">
        <f t="shared" ref="T128" si="20">P128*$T$103</f>
        <v>890.71399999999994</v>
      </c>
    </row>
    <row r="129" spans="15:20" ht="18" x14ac:dyDescent="0.35">
      <c r="O129" s="391" t="s">
        <v>1466</v>
      </c>
      <c r="P129" s="89">
        <f>SUM(F84:F90)</f>
        <v>4642.0200000000004</v>
      </c>
      <c r="Q129" s="89">
        <f t="shared" si="17"/>
        <v>2321.0100000000002</v>
      </c>
      <c r="R129" s="89">
        <f t="shared" ref="R129:R141" si="21">P129*$R$103</f>
        <v>928.40400000000011</v>
      </c>
      <c r="S129" s="89">
        <f t="shared" ref="S129:S141" si="22">P129*$S$103</f>
        <v>928.40400000000011</v>
      </c>
      <c r="T129" s="89">
        <f t="shared" ref="T129:T141" si="23">P129*$T$103</f>
        <v>464.20200000000006</v>
      </c>
    </row>
    <row r="130" spans="15:20" ht="18" x14ac:dyDescent="0.35">
      <c r="O130" s="391" t="s">
        <v>1171</v>
      </c>
      <c r="P130" s="89">
        <f>SUM(G84:G90)</f>
        <v>9477.0500000000011</v>
      </c>
      <c r="Q130" s="89">
        <f t="shared" si="17"/>
        <v>4738.5250000000005</v>
      </c>
      <c r="R130" s="89">
        <f t="shared" si="21"/>
        <v>1895.4100000000003</v>
      </c>
      <c r="S130" s="89">
        <f t="shared" si="22"/>
        <v>1895.4100000000003</v>
      </c>
      <c r="T130" s="89">
        <f t="shared" si="23"/>
        <v>947.70500000000015</v>
      </c>
    </row>
    <row r="131" spans="15:20" ht="18" x14ac:dyDescent="0.35">
      <c r="O131" s="391" t="s">
        <v>1170</v>
      </c>
      <c r="P131" s="89">
        <f>SUM(H84:H90)</f>
        <v>18003.16</v>
      </c>
      <c r="Q131" s="89">
        <f t="shared" si="17"/>
        <v>9001.58</v>
      </c>
      <c r="R131" s="89">
        <f t="shared" si="21"/>
        <v>3600.6320000000001</v>
      </c>
      <c r="S131" s="89">
        <f t="shared" si="22"/>
        <v>3600.6320000000001</v>
      </c>
      <c r="T131" s="89">
        <f t="shared" si="23"/>
        <v>1800.316</v>
      </c>
    </row>
    <row r="132" spans="15:20" ht="18" x14ac:dyDescent="0.35">
      <c r="O132" s="391" t="s">
        <v>718</v>
      </c>
      <c r="P132" s="89">
        <f>SUM(I84:I90)</f>
        <v>24432.12</v>
      </c>
      <c r="Q132" s="89">
        <f t="shared" si="17"/>
        <v>12216.06</v>
      </c>
      <c r="R132" s="89">
        <f t="shared" si="21"/>
        <v>4886.424</v>
      </c>
      <c r="S132" s="89">
        <f t="shared" si="22"/>
        <v>4886.424</v>
      </c>
      <c r="T132" s="89">
        <f t="shared" si="23"/>
        <v>2443.212</v>
      </c>
    </row>
    <row r="133" spans="15:20" ht="18" x14ac:dyDescent="0.35">
      <c r="O133" s="391" t="s">
        <v>1310</v>
      </c>
      <c r="P133" s="89">
        <f>SUM(J84:J90)</f>
        <v>22164.97</v>
      </c>
      <c r="Q133" s="89">
        <f t="shared" si="17"/>
        <v>11082.485000000001</v>
      </c>
      <c r="R133" s="89">
        <f t="shared" si="21"/>
        <v>4432.9940000000006</v>
      </c>
      <c r="S133" s="89">
        <f t="shared" si="22"/>
        <v>4432.9940000000006</v>
      </c>
      <c r="T133" s="89">
        <f t="shared" si="23"/>
        <v>2216.4970000000003</v>
      </c>
    </row>
    <row r="134" spans="15:20" ht="18" x14ac:dyDescent="0.35">
      <c r="O134" s="391" t="s">
        <v>1602</v>
      </c>
      <c r="P134" s="89">
        <f>SUM(K84:K90)</f>
        <v>25851.040000000001</v>
      </c>
      <c r="Q134" s="89">
        <f t="shared" si="17"/>
        <v>12925.52</v>
      </c>
      <c r="R134" s="89">
        <f t="shared" si="21"/>
        <v>5170.2080000000005</v>
      </c>
      <c r="S134" s="89">
        <f t="shared" si="22"/>
        <v>5170.2080000000005</v>
      </c>
      <c r="T134" s="89">
        <f t="shared" si="23"/>
        <v>2585.1040000000003</v>
      </c>
    </row>
    <row r="135" spans="15:20" ht="18" x14ac:dyDescent="0.35">
      <c r="O135" s="391" t="s">
        <v>1951</v>
      </c>
      <c r="P135" s="89">
        <f>SUM(L84:L90)</f>
        <v>28670.239999999998</v>
      </c>
      <c r="Q135" s="89">
        <f t="shared" si="17"/>
        <v>14335.119999999999</v>
      </c>
      <c r="R135" s="89">
        <f t="shared" si="21"/>
        <v>5734.0479999999998</v>
      </c>
      <c r="S135" s="89">
        <f t="shared" si="22"/>
        <v>5734.0479999999998</v>
      </c>
      <c r="T135" s="89">
        <f t="shared" si="23"/>
        <v>2867.0239999999999</v>
      </c>
    </row>
    <row r="136" spans="15:20" ht="18" x14ac:dyDescent="0.35">
      <c r="O136" s="391" t="s">
        <v>1462</v>
      </c>
      <c r="P136" s="89">
        <f>SUM(M84:M90)</f>
        <v>36215.440000000002</v>
      </c>
      <c r="Q136" s="89">
        <f t="shared" si="17"/>
        <v>18107.72</v>
      </c>
      <c r="R136" s="89">
        <f t="shared" si="21"/>
        <v>7243.0880000000006</v>
      </c>
      <c r="S136" s="89">
        <f t="shared" si="22"/>
        <v>7243.0880000000006</v>
      </c>
      <c r="T136" s="89">
        <f t="shared" si="23"/>
        <v>3621.5440000000003</v>
      </c>
    </row>
    <row r="137" spans="15:20" ht="18" x14ac:dyDescent="0.35">
      <c r="O137" s="391" t="s">
        <v>1463</v>
      </c>
      <c r="P137" s="89">
        <f>SUM(N84:N90)</f>
        <v>36655.53</v>
      </c>
      <c r="Q137" s="89">
        <f t="shared" si="17"/>
        <v>18327.764999999999</v>
      </c>
      <c r="R137" s="89">
        <f t="shared" si="21"/>
        <v>7331.1059999999998</v>
      </c>
      <c r="S137" s="89">
        <f t="shared" si="22"/>
        <v>7331.1059999999998</v>
      </c>
      <c r="T137" s="89">
        <f t="shared" si="23"/>
        <v>3665.5529999999999</v>
      </c>
    </row>
    <row r="138" spans="15:20" ht="18" x14ac:dyDescent="0.35">
      <c r="O138" s="391" t="s">
        <v>1464</v>
      </c>
      <c r="P138" s="89">
        <f>SUM(O84:O90)</f>
        <v>45146.97</v>
      </c>
      <c r="Q138" s="89">
        <f t="shared" si="17"/>
        <v>22573.485000000001</v>
      </c>
      <c r="R138" s="89">
        <f t="shared" si="21"/>
        <v>9029.3940000000002</v>
      </c>
      <c r="S138" s="89">
        <f t="shared" si="22"/>
        <v>9029.3940000000002</v>
      </c>
      <c r="T138" s="89">
        <f t="shared" si="23"/>
        <v>4514.6970000000001</v>
      </c>
    </row>
    <row r="139" spans="15:20" ht="18" x14ac:dyDescent="0.35">
      <c r="O139" s="391" t="s">
        <v>1465</v>
      </c>
      <c r="P139" s="89">
        <f>SUM(P84:P90)</f>
        <v>48095.350000000006</v>
      </c>
      <c r="Q139" s="89">
        <f t="shared" si="17"/>
        <v>24047.675000000003</v>
      </c>
      <c r="R139" s="89">
        <f t="shared" si="21"/>
        <v>9619.0700000000015</v>
      </c>
      <c r="S139" s="89">
        <f t="shared" si="22"/>
        <v>9619.0700000000015</v>
      </c>
      <c r="T139" s="89">
        <f t="shared" si="23"/>
        <v>4809.5350000000008</v>
      </c>
    </row>
    <row r="140" spans="15:20" ht="18" x14ac:dyDescent="0.35">
      <c r="O140" s="391" t="s">
        <v>4743</v>
      </c>
      <c r="P140" s="89">
        <f>SUM(Q84:Q90)</f>
        <v>44108.99</v>
      </c>
      <c r="Q140" s="89">
        <f t="shared" si="17"/>
        <v>22054.494999999999</v>
      </c>
      <c r="R140" s="89">
        <f t="shared" si="21"/>
        <v>8821.7980000000007</v>
      </c>
      <c r="S140" s="89">
        <f t="shared" si="22"/>
        <v>8821.7980000000007</v>
      </c>
      <c r="T140" s="89">
        <f t="shared" si="23"/>
        <v>4410.8990000000003</v>
      </c>
    </row>
    <row r="141" spans="15:20" ht="18" x14ac:dyDescent="0.35">
      <c r="O141" s="391" t="s">
        <v>4970</v>
      </c>
      <c r="P141" s="89">
        <f>SUM(R84:R90)</f>
        <v>48455.7</v>
      </c>
      <c r="Q141" s="89">
        <f t="shared" si="17"/>
        <v>24227.85</v>
      </c>
      <c r="R141" s="89">
        <f t="shared" si="21"/>
        <v>9691.14</v>
      </c>
      <c r="S141" s="89">
        <f t="shared" si="22"/>
        <v>9691.14</v>
      </c>
      <c r="T141" s="89">
        <f t="shared" si="23"/>
        <v>4845.57</v>
      </c>
    </row>
    <row r="142" spans="15:20" ht="18" x14ac:dyDescent="0.35">
      <c r="O142" s="391" t="s">
        <v>5042</v>
      </c>
      <c r="P142" s="89">
        <f>SUM($S$84:$S$90)</f>
        <v>0</v>
      </c>
      <c r="Q142" s="89">
        <f t="shared" ref="Q142:T142" si="24">SUM($S$84:$S$90)</f>
        <v>0</v>
      </c>
      <c r="R142" s="89">
        <f t="shared" si="24"/>
        <v>0</v>
      </c>
      <c r="S142" s="89">
        <f t="shared" si="24"/>
        <v>0</v>
      </c>
      <c r="T142" s="89">
        <f t="shared" si="24"/>
        <v>0</v>
      </c>
    </row>
    <row r="143" spans="15:20" ht="18" x14ac:dyDescent="0.35">
      <c r="O143" s="391" t="s">
        <v>31</v>
      </c>
      <c r="P143" s="403">
        <f>SUBTOTAL(9,P128:P142)</f>
        <v>400825.72000000003</v>
      </c>
      <c r="Q143" s="403">
        <f t="shared" ref="Q143:T143" si="25">SUBTOTAL(9,Q128:Q142)</f>
        <v>200412.86000000002</v>
      </c>
      <c r="R143" s="403">
        <f t="shared" si="25"/>
        <v>80165.144</v>
      </c>
      <c r="S143" s="403">
        <f t="shared" si="25"/>
        <v>80165.144</v>
      </c>
      <c r="T143" s="403">
        <f t="shared" si="25"/>
        <v>40082.572</v>
      </c>
    </row>
  </sheetData>
  <autoFilter ref="A83:M98" xr:uid="{99059167-44D1-40D7-84F1-AD9E16A6ACC2}">
    <filterColumn colId="0">
      <filters>
        <filter val="PARATODOS-PTDS"/>
        <filter val="PROMOTORAS REDE SSA"/>
        <filter val="REDE AFILIADOS"/>
        <filter val="REDE SSA TOTAL"/>
        <filter val="REDE TERRA"/>
      </filters>
    </filterColumn>
  </autoFilter>
  <mergeCells count="2">
    <mergeCell ref="O101:T101"/>
    <mergeCell ref="O124:T124"/>
  </mergeCells>
  <phoneticPr fontId="54" type="noConversion"/>
  <pageMargins left="0.51181102362204722" right="0.51181102362204722" top="0.78740157480314965" bottom="0.78740157480314965" header="0.31496062992125984" footer="0.31496062992125984"/>
  <pageSetup paperSize="9" scale="66" fitToHeight="0" orientation="landscape" r:id="rId1"/>
  <ignoredErrors>
    <ignoredError sqref="P128:P141" formulaRange="1"/>
  </ignoredErrors>
  <drawing r:id="rId2"/>
  <legacyDrawing r:id="rId3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3C0CD-D5A1-4CED-8059-9C193BFFF014}">
  <dimension ref="A1:R72"/>
  <sheetViews>
    <sheetView zoomScale="85" zoomScaleNormal="85" workbookViewId="0">
      <selection activeCell="F8" sqref="F8"/>
    </sheetView>
  </sheetViews>
  <sheetFormatPr defaultRowHeight="14.4" x14ac:dyDescent="0.3"/>
  <cols>
    <col min="1" max="1" width="14.109375" bestFit="1" customWidth="1"/>
    <col min="2" max="2" width="53.33203125" bestFit="1" customWidth="1"/>
    <col min="3" max="3" width="35.44140625" bestFit="1" customWidth="1"/>
    <col min="4" max="4" width="19.6640625" customWidth="1"/>
    <col min="5" max="5" width="18.88671875" customWidth="1"/>
    <col min="6" max="6" width="29.109375" customWidth="1"/>
    <col min="7" max="7" width="45.5546875" bestFit="1" customWidth="1"/>
    <col min="8" max="9" width="23.109375" bestFit="1" customWidth="1"/>
    <col min="10" max="10" width="17.77734375" customWidth="1"/>
    <col min="11" max="13" width="17.21875" customWidth="1"/>
    <col min="14" max="14" width="20.21875" bestFit="1" customWidth="1"/>
    <col min="15" max="18" width="16.109375" bestFit="1" customWidth="1"/>
  </cols>
  <sheetData>
    <row r="1" spans="1:14" x14ac:dyDescent="0.3">
      <c r="B1" s="319" t="s">
        <v>1042</v>
      </c>
      <c r="C1" s="319" t="s">
        <v>42</v>
      </c>
      <c r="D1" s="319" t="s">
        <v>1044</v>
      </c>
      <c r="E1" s="319" t="s">
        <v>397</v>
      </c>
      <c r="F1" s="319" t="s">
        <v>1043</v>
      </c>
    </row>
    <row r="2" spans="1:14" x14ac:dyDescent="0.3">
      <c r="A2" t="s">
        <v>456</v>
      </c>
      <c r="B2" s="3" t="s">
        <v>1694</v>
      </c>
      <c r="C2" s="74">
        <v>1000</v>
      </c>
      <c r="D2" s="17">
        <v>2</v>
      </c>
      <c r="E2" s="354" t="s">
        <v>3650</v>
      </c>
      <c r="F2" s="321"/>
      <c r="H2" s="319" t="s">
        <v>3847</v>
      </c>
      <c r="I2" s="319" t="s">
        <v>1637</v>
      </c>
      <c r="J2" s="319" t="s">
        <v>3852</v>
      </c>
      <c r="K2" s="319" t="s">
        <v>3853</v>
      </c>
      <c r="L2" s="319" t="s">
        <v>3831</v>
      </c>
      <c r="M2" s="319" t="s">
        <v>3830</v>
      </c>
      <c r="N2" s="319" t="s">
        <v>31</v>
      </c>
    </row>
    <row r="3" spans="1:14" x14ac:dyDescent="0.3">
      <c r="A3" t="s">
        <v>456</v>
      </c>
      <c r="B3" s="3" t="s">
        <v>1695</v>
      </c>
      <c r="C3" s="74">
        <v>1000</v>
      </c>
      <c r="D3" s="17">
        <v>2</v>
      </c>
      <c r="E3" s="354" t="s">
        <v>3650</v>
      </c>
      <c r="F3" s="321"/>
      <c r="H3" s="3" t="s">
        <v>3848</v>
      </c>
      <c r="I3" s="74">
        <v>22000</v>
      </c>
      <c r="J3" s="74">
        <v>35000</v>
      </c>
      <c r="K3" s="74">
        <v>55000</v>
      </c>
      <c r="L3" s="74">
        <v>430000</v>
      </c>
      <c r="M3" s="74">
        <v>0</v>
      </c>
      <c r="N3" s="89">
        <f>SUM(I3:M3)</f>
        <v>542000</v>
      </c>
    </row>
    <row r="4" spans="1:14" x14ac:dyDescent="0.3">
      <c r="A4" t="s">
        <v>456</v>
      </c>
      <c r="B4" s="3" t="s">
        <v>1696</v>
      </c>
      <c r="C4" s="74">
        <v>1000</v>
      </c>
      <c r="D4" s="17">
        <v>2</v>
      </c>
      <c r="E4" s="354" t="s">
        <v>3650</v>
      </c>
      <c r="F4" s="321"/>
      <c r="H4" s="3" t="s">
        <v>3849</v>
      </c>
      <c r="I4" s="74">
        <v>16000</v>
      </c>
      <c r="J4" s="74">
        <v>35000</v>
      </c>
      <c r="K4" s="74">
        <v>55000</v>
      </c>
      <c r="L4" s="74">
        <v>0</v>
      </c>
      <c r="M4" s="74">
        <v>350000</v>
      </c>
      <c r="N4" s="89">
        <f>SUM(I4:M4)</f>
        <v>456000</v>
      </c>
    </row>
    <row r="5" spans="1:14" x14ac:dyDescent="0.3">
      <c r="B5" s="3" t="s">
        <v>1129</v>
      </c>
      <c r="C5" s="74">
        <v>250</v>
      </c>
      <c r="D5" s="345">
        <v>5</v>
      </c>
      <c r="E5" s="354" t="s">
        <v>398</v>
      </c>
      <c r="F5" s="323" t="s">
        <v>1045</v>
      </c>
      <c r="H5" s="3" t="s">
        <v>3850</v>
      </c>
      <c r="I5" s="74">
        <v>5000</v>
      </c>
      <c r="J5" s="74">
        <v>35000</v>
      </c>
      <c r="K5" s="74">
        <v>55000</v>
      </c>
      <c r="L5" s="74">
        <v>0</v>
      </c>
      <c r="M5" s="74">
        <v>0</v>
      </c>
      <c r="N5" s="89">
        <f>SUM(I5:M5)</f>
        <v>95000</v>
      </c>
    </row>
    <row r="6" spans="1:14" x14ac:dyDescent="0.3">
      <c r="B6" s="3" t="s">
        <v>1768</v>
      </c>
      <c r="C6" s="74">
        <v>170</v>
      </c>
      <c r="D6" s="345">
        <v>5</v>
      </c>
      <c r="E6" s="354" t="s">
        <v>398</v>
      </c>
      <c r="F6" s="323" t="s">
        <v>1045</v>
      </c>
      <c r="H6" s="3" t="s">
        <v>3851</v>
      </c>
      <c r="I6" s="74">
        <v>372000</v>
      </c>
      <c r="J6" s="74">
        <v>35000</v>
      </c>
      <c r="K6" s="74">
        <v>55000</v>
      </c>
      <c r="L6" s="74">
        <v>0</v>
      </c>
      <c r="M6" s="74">
        <v>0</v>
      </c>
      <c r="N6" s="89">
        <f>SUM(I6:M6)</f>
        <v>462000</v>
      </c>
    </row>
    <row r="7" spans="1:14" ht="18" x14ac:dyDescent="0.35">
      <c r="B7" s="3" t="s">
        <v>1041</v>
      </c>
      <c r="C7" s="177">
        <v>1950.19</v>
      </c>
      <c r="D7" s="17">
        <v>7</v>
      </c>
      <c r="E7" s="354" t="s">
        <v>398</v>
      </c>
      <c r="F7" s="3" t="s">
        <v>1045</v>
      </c>
      <c r="N7" s="269">
        <f>SUM(N3:N6)</f>
        <v>1555000</v>
      </c>
    </row>
    <row r="8" spans="1:14" x14ac:dyDescent="0.3">
      <c r="B8" s="3" t="s">
        <v>915</v>
      </c>
      <c r="C8" s="174">
        <v>528</v>
      </c>
      <c r="D8" s="17">
        <v>7</v>
      </c>
      <c r="E8" s="354" t="s">
        <v>398</v>
      </c>
      <c r="F8" s="3" t="s">
        <v>1045</v>
      </c>
    </row>
    <row r="9" spans="1:14" x14ac:dyDescent="0.3">
      <c r="A9" t="s">
        <v>456</v>
      </c>
      <c r="B9" s="3" t="s">
        <v>1363</v>
      </c>
      <c r="C9" s="74">
        <v>4000</v>
      </c>
      <c r="D9" s="17">
        <v>7</v>
      </c>
      <c r="E9" s="354" t="s">
        <v>398</v>
      </c>
      <c r="F9" s="321">
        <v>71996839954</v>
      </c>
    </row>
    <row r="10" spans="1:14" x14ac:dyDescent="0.3">
      <c r="B10" s="3" t="s">
        <v>1062</v>
      </c>
      <c r="C10" s="74">
        <v>6800</v>
      </c>
      <c r="D10" s="17">
        <v>10</v>
      </c>
      <c r="E10" s="354" t="s">
        <v>398</v>
      </c>
      <c r="F10" s="321" t="s">
        <v>1172</v>
      </c>
      <c r="G10" t="s">
        <v>3202</v>
      </c>
    </row>
    <row r="11" spans="1:14" x14ac:dyDescent="0.3">
      <c r="B11" s="3" t="s">
        <v>1720</v>
      </c>
      <c r="C11" s="74">
        <v>2738.9</v>
      </c>
      <c r="D11" s="17">
        <v>10</v>
      </c>
      <c r="E11" s="354" t="s">
        <v>398</v>
      </c>
      <c r="F11" s="321" t="s">
        <v>1204</v>
      </c>
      <c r="G11" t="s">
        <v>3203</v>
      </c>
    </row>
    <row r="12" spans="1:14" x14ac:dyDescent="0.3">
      <c r="B12" s="3" t="s">
        <v>1338</v>
      </c>
      <c r="C12" s="74">
        <v>5000</v>
      </c>
      <c r="D12" s="17">
        <v>10</v>
      </c>
      <c r="E12" s="354" t="s">
        <v>398</v>
      </c>
      <c r="F12" s="321">
        <v>41340335867</v>
      </c>
    </row>
    <row r="13" spans="1:14" x14ac:dyDescent="0.3">
      <c r="B13" s="3" t="s">
        <v>1788</v>
      </c>
      <c r="C13" s="74">
        <v>2500</v>
      </c>
      <c r="D13" s="345">
        <v>30</v>
      </c>
      <c r="E13" s="354" t="s">
        <v>398</v>
      </c>
      <c r="F13" s="323" t="s">
        <v>1873</v>
      </c>
      <c r="G13" s="5"/>
    </row>
    <row r="14" spans="1:14" x14ac:dyDescent="0.3">
      <c r="B14" s="3" t="s">
        <v>1787</v>
      </c>
      <c r="C14" s="74">
        <v>350</v>
      </c>
      <c r="D14" s="345">
        <v>30</v>
      </c>
      <c r="E14" s="354" t="s">
        <v>398</v>
      </c>
      <c r="F14" s="323">
        <v>7065351735</v>
      </c>
      <c r="G14" s="5" t="s">
        <v>1876</v>
      </c>
    </row>
    <row r="15" spans="1:14" x14ac:dyDescent="0.3">
      <c r="B15" s="3" t="s">
        <v>1841</v>
      </c>
      <c r="C15" s="74">
        <v>2277</v>
      </c>
      <c r="D15" s="17">
        <v>20</v>
      </c>
      <c r="E15" s="354" t="s">
        <v>398</v>
      </c>
      <c r="F15" s="440" t="s">
        <v>2185</v>
      </c>
    </row>
    <row r="16" spans="1:14" x14ac:dyDescent="0.3">
      <c r="B16" s="3" t="s">
        <v>1618</v>
      </c>
      <c r="C16" s="387">
        <v>816</v>
      </c>
      <c r="D16" s="17">
        <v>28</v>
      </c>
      <c r="E16" s="354" t="s">
        <v>398</v>
      </c>
      <c r="F16" s="3" t="s">
        <v>1845</v>
      </c>
      <c r="I16" s="2"/>
      <c r="J16" s="2"/>
      <c r="K16" s="2"/>
      <c r="L16" s="2"/>
      <c r="M16" s="2"/>
      <c r="N16" s="2"/>
    </row>
    <row r="17" spans="1:8" x14ac:dyDescent="0.3">
      <c r="B17" s="3" t="s">
        <v>989</v>
      </c>
      <c r="C17" s="387">
        <v>112000</v>
      </c>
      <c r="D17" s="17">
        <v>30</v>
      </c>
      <c r="E17" s="354" t="s">
        <v>398</v>
      </c>
      <c r="F17" s="3"/>
    </row>
    <row r="18" spans="1:8" x14ac:dyDescent="0.3">
      <c r="B18" s="3" t="s">
        <v>985</v>
      </c>
      <c r="C18" s="387">
        <v>20000</v>
      </c>
      <c r="D18" s="17">
        <v>30</v>
      </c>
      <c r="E18" s="354" t="s">
        <v>398</v>
      </c>
      <c r="F18" s="3"/>
    </row>
    <row r="19" spans="1:8" x14ac:dyDescent="0.3">
      <c r="B19" s="3" t="s">
        <v>1009</v>
      </c>
      <c r="C19" s="387">
        <v>190000</v>
      </c>
      <c r="D19" s="17">
        <v>30</v>
      </c>
      <c r="E19" s="354" t="s">
        <v>398</v>
      </c>
      <c r="F19" s="3" t="s">
        <v>1905</v>
      </c>
    </row>
    <row r="20" spans="1:8" x14ac:dyDescent="0.3">
      <c r="B20" s="3" t="s">
        <v>5002</v>
      </c>
      <c r="C20" s="387">
        <v>50000</v>
      </c>
      <c r="D20" s="17">
        <v>30</v>
      </c>
      <c r="E20" s="354" t="s">
        <v>398</v>
      </c>
      <c r="F20" s="572">
        <v>41641577000160</v>
      </c>
    </row>
    <row r="21" spans="1:8" x14ac:dyDescent="0.3">
      <c r="B21" s="3" t="s">
        <v>710</v>
      </c>
      <c r="C21" s="177">
        <v>970.2</v>
      </c>
      <c r="D21" s="17">
        <v>30</v>
      </c>
      <c r="E21" s="354" t="s">
        <v>398</v>
      </c>
      <c r="F21" s="3" t="s">
        <v>1045</v>
      </c>
    </row>
    <row r="22" spans="1:8" x14ac:dyDescent="0.3">
      <c r="A22" t="s">
        <v>456</v>
      </c>
      <c r="B22" s="3" t="s">
        <v>1370</v>
      </c>
      <c r="C22" s="74">
        <v>1500</v>
      </c>
      <c r="D22" s="17" t="s">
        <v>1371</v>
      </c>
      <c r="E22" s="354" t="s">
        <v>398</v>
      </c>
      <c r="F22" s="321">
        <v>71991084426</v>
      </c>
    </row>
    <row r="23" spans="1:8" x14ac:dyDescent="0.3">
      <c r="A23" t="s">
        <v>456</v>
      </c>
      <c r="B23" s="3" t="s">
        <v>1317</v>
      </c>
      <c r="C23" s="74">
        <v>10000</v>
      </c>
      <c r="D23" s="17">
        <v>4</v>
      </c>
      <c r="E23" s="354" t="s">
        <v>398</v>
      </c>
      <c r="F23" s="321">
        <v>81998992519</v>
      </c>
    </row>
    <row r="24" spans="1:8" x14ac:dyDescent="0.3">
      <c r="A24" t="s">
        <v>456</v>
      </c>
      <c r="B24" s="3" t="s">
        <v>1372</v>
      </c>
      <c r="C24" s="74">
        <v>1250</v>
      </c>
      <c r="D24" s="17" t="s">
        <v>1440</v>
      </c>
      <c r="E24" s="354" t="s">
        <v>398</v>
      </c>
      <c r="F24" s="321">
        <v>71981395055</v>
      </c>
    </row>
    <row r="25" spans="1:8" x14ac:dyDescent="0.3">
      <c r="A25" t="s">
        <v>407</v>
      </c>
      <c r="B25" s="3" t="s">
        <v>5108</v>
      </c>
      <c r="C25" s="74">
        <v>5000</v>
      </c>
      <c r="D25" s="17">
        <v>1</v>
      </c>
      <c r="E25" s="354" t="s">
        <v>398</v>
      </c>
      <c r="F25" s="321"/>
    </row>
    <row r="26" spans="1:8" x14ac:dyDescent="0.3">
      <c r="A26" t="s">
        <v>407</v>
      </c>
      <c r="B26" s="3" t="s">
        <v>5109</v>
      </c>
      <c r="C26" s="74">
        <v>1400</v>
      </c>
      <c r="D26" s="17" t="s">
        <v>5110</v>
      </c>
      <c r="E26" s="354" t="s">
        <v>398</v>
      </c>
      <c r="F26" s="321"/>
    </row>
    <row r="27" spans="1:8" x14ac:dyDescent="0.3">
      <c r="B27" s="3" t="s">
        <v>1560</v>
      </c>
      <c r="C27" s="74">
        <v>600</v>
      </c>
      <c r="D27" s="345" t="s">
        <v>2518</v>
      </c>
      <c r="E27" s="354" t="s">
        <v>398</v>
      </c>
      <c r="F27" s="321">
        <v>71988416861</v>
      </c>
    </row>
    <row r="28" spans="1:8" x14ac:dyDescent="0.3">
      <c r="B28" s="3" t="s">
        <v>3811</v>
      </c>
      <c r="C28" s="74">
        <v>120000</v>
      </c>
      <c r="D28" s="345"/>
      <c r="E28" s="354" t="s">
        <v>398</v>
      </c>
      <c r="F28" s="321"/>
    </row>
    <row r="29" spans="1:8" x14ac:dyDescent="0.3">
      <c r="B29" s="3" t="s">
        <v>1972</v>
      </c>
      <c r="C29" s="74">
        <v>100000</v>
      </c>
      <c r="D29" s="345"/>
      <c r="E29" s="354" t="s">
        <v>398</v>
      </c>
      <c r="F29" s="321"/>
    </row>
    <row r="30" spans="1:8" ht="21" x14ac:dyDescent="0.4">
      <c r="B30" s="517" t="s">
        <v>31</v>
      </c>
      <c r="C30" s="518">
        <f>SUBTOTAL(9,C2:C29)</f>
        <v>643100.29</v>
      </c>
    </row>
    <row r="31" spans="1:8" x14ac:dyDescent="0.3">
      <c r="G31" s="4" t="s">
        <v>88</v>
      </c>
      <c r="H31" s="4" t="s">
        <v>3376</v>
      </c>
    </row>
    <row r="32" spans="1:8" x14ac:dyDescent="0.3">
      <c r="A32" t="s">
        <v>1280</v>
      </c>
      <c r="B32" s="3" t="s">
        <v>1934</v>
      </c>
      <c r="C32" s="74">
        <v>25000</v>
      </c>
      <c r="D32" s="17" t="s">
        <v>1999</v>
      </c>
      <c r="E32" s="354" t="s">
        <v>3650</v>
      </c>
      <c r="F32" s="323">
        <v>38162118000199</v>
      </c>
      <c r="H32" s="2">
        <v>6176.4</v>
      </c>
    </row>
    <row r="33" spans="1:18" x14ac:dyDescent="0.3">
      <c r="E33" s="516">
        <v>42036</v>
      </c>
      <c r="G33" s="76">
        <f>C34-H33</f>
        <v>8764.7199999999993</v>
      </c>
      <c r="H33" s="76">
        <v>1235.28</v>
      </c>
    </row>
    <row r="34" spans="1:18" x14ac:dyDescent="0.3">
      <c r="B34" s="3" t="s">
        <v>1211</v>
      </c>
      <c r="C34" s="74">
        <v>10000</v>
      </c>
      <c r="D34" s="345">
        <v>15</v>
      </c>
      <c r="E34" s="354" t="s">
        <v>3650</v>
      </c>
      <c r="F34" s="323">
        <v>35611449000170</v>
      </c>
    </row>
    <row r="35" spans="1:18" x14ac:dyDescent="0.3">
      <c r="A35" t="s">
        <v>456</v>
      </c>
      <c r="B35" s="3" t="s">
        <v>1344</v>
      </c>
      <c r="C35" s="74">
        <v>500</v>
      </c>
      <c r="D35" s="345">
        <v>5</v>
      </c>
      <c r="E35" s="354" t="s">
        <v>3231</v>
      </c>
      <c r="F35" s="321" t="s">
        <v>1347</v>
      </c>
      <c r="H35" s="352"/>
    </row>
    <row r="36" spans="1:18" x14ac:dyDescent="0.3">
      <c r="A36" t="s">
        <v>456</v>
      </c>
      <c r="B36" s="3" t="s">
        <v>1830</v>
      </c>
      <c r="C36" s="74">
        <v>1000</v>
      </c>
      <c r="D36" s="17">
        <v>5</v>
      </c>
      <c r="E36" s="354" t="s">
        <v>1999</v>
      </c>
      <c r="F36" s="321" t="s">
        <v>1347</v>
      </c>
      <c r="G36" s="6" t="s">
        <v>2962</v>
      </c>
      <c r="H36" s="74">
        <v>30000</v>
      </c>
    </row>
    <row r="37" spans="1:18" x14ac:dyDescent="0.3">
      <c r="G37" s="6" t="s">
        <v>1469</v>
      </c>
      <c r="H37" s="74">
        <v>6000</v>
      </c>
    </row>
    <row r="38" spans="1:18" x14ac:dyDescent="0.3">
      <c r="B38" s="267" t="s">
        <v>2961</v>
      </c>
      <c r="C38" s="271" t="s">
        <v>1345</v>
      </c>
      <c r="D38" s="266">
        <v>45481</v>
      </c>
      <c r="E38" s="395">
        <v>10000</v>
      </c>
      <c r="G38" s="457" t="s">
        <v>2965</v>
      </c>
      <c r="H38" s="78">
        <f>H36-H37</f>
        <v>24000</v>
      </c>
    </row>
    <row r="39" spans="1:18" x14ac:dyDescent="0.3">
      <c r="B39" s="267" t="s">
        <v>2963</v>
      </c>
      <c r="C39" s="271" t="s">
        <v>1346</v>
      </c>
      <c r="D39" s="266">
        <v>45481</v>
      </c>
      <c r="E39" s="395">
        <v>20000</v>
      </c>
      <c r="G39" s="6" t="s">
        <v>3230</v>
      </c>
      <c r="H39" s="74">
        <f>I39*300</f>
        <v>1500</v>
      </c>
      <c r="I39">
        <v>5</v>
      </c>
    </row>
    <row r="40" spans="1:18" x14ac:dyDescent="0.3">
      <c r="B40" s="267" t="s">
        <v>2964</v>
      </c>
      <c r="C40" s="271" t="s">
        <v>1692</v>
      </c>
      <c r="D40" s="266">
        <v>45510</v>
      </c>
      <c r="E40" s="83">
        <v>8000</v>
      </c>
      <c r="G40" s="457" t="s">
        <v>2965</v>
      </c>
      <c r="H40" s="78">
        <f>H38-H39</f>
        <v>22500</v>
      </c>
    </row>
    <row r="41" spans="1:18" x14ac:dyDescent="0.3">
      <c r="B41" s="267" t="s">
        <v>2964</v>
      </c>
      <c r="C41" s="271" t="s">
        <v>1992</v>
      </c>
      <c r="D41" s="266">
        <v>45544</v>
      </c>
      <c r="E41" s="83">
        <v>8000</v>
      </c>
    </row>
    <row r="42" spans="1:18" x14ac:dyDescent="0.3">
      <c r="B42" s="267" t="s">
        <v>2964</v>
      </c>
      <c r="C42" s="271" t="s">
        <v>1992</v>
      </c>
      <c r="D42" s="266">
        <v>45572</v>
      </c>
      <c r="E42" s="83">
        <v>8000</v>
      </c>
    </row>
    <row r="45" spans="1:18" x14ac:dyDescent="0.3">
      <c r="B45" s="400" t="s">
        <v>569</v>
      </c>
      <c r="C45" s="401">
        <v>2023</v>
      </c>
      <c r="D45" s="401" t="s">
        <v>1650</v>
      </c>
      <c r="E45" s="401" t="s">
        <v>1651</v>
      </c>
      <c r="F45" s="401" t="s">
        <v>1652</v>
      </c>
      <c r="G45" s="401" t="s">
        <v>1653</v>
      </c>
      <c r="H45" s="401" t="s">
        <v>718</v>
      </c>
      <c r="I45" s="401" t="s">
        <v>1113</v>
      </c>
      <c r="J45" s="401" t="s">
        <v>1298</v>
      </c>
      <c r="K45" s="401"/>
      <c r="L45" s="401"/>
      <c r="M45" s="401"/>
      <c r="N45" s="401" t="s">
        <v>1626</v>
      </c>
      <c r="O45" s="401" t="s">
        <v>1627</v>
      </c>
      <c r="P45" s="401" t="s">
        <v>1628</v>
      </c>
      <c r="Q45" s="401" t="s">
        <v>1629</v>
      </c>
      <c r="R45" s="401" t="s">
        <v>1630</v>
      </c>
    </row>
    <row r="46" spans="1:18" x14ac:dyDescent="0.3">
      <c r="B46" s="406" t="s">
        <v>39</v>
      </c>
      <c r="C46" s="407"/>
      <c r="D46" s="407"/>
      <c r="E46" s="403"/>
      <c r="F46" s="403"/>
      <c r="G46" s="403"/>
      <c r="H46" s="403"/>
      <c r="I46" s="403"/>
      <c r="J46" s="407">
        <v>1299069.4500000011</v>
      </c>
      <c r="K46" s="407"/>
      <c r="L46" s="407"/>
      <c r="M46" s="407"/>
      <c r="N46" s="403">
        <f>J46*0.1+J46</f>
        <v>1428976.3950000012</v>
      </c>
      <c r="O46" s="403">
        <f t="shared" ref="O46:O47" si="0">N46*0.1+N46</f>
        <v>1571874.0345000012</v>
      </c>
      <c r="P46" s="403">
        <f t="shared" ref="P46:P47" si="1">O46*0.1+O46</f>
        <v>1729061.4379500013</v>
      </c>
      <c r="Q46" s="403">
        <f t="shared" ref="Q46:Q47" si="2">P46*0.1+P46</f>
        <v>1901967.5817450015</v>
      </c>
      <c r="R46" s="403">
        <f t="shared" ref="R46:R47" si="3">Q46*0.1+Q46</f>
        <v>2092164.3399195017</v>
      </c>
    </row>
    <row r="47" spans="1:18" x14ac:dyDescent="0.3">
      <c r="B47" s="406" t="s">
        <v>1631</v>
      </c>
      <c r="C47" s="407"/>
      <c r="D47" s="407"/>
      <c r="E47" s="403"/>
      <c r="F47" s="403"/>
      <c r="G47" s="403"/>
      <c r="H47" s="403"/>
      <c r="I47" s="403"/>
      <c r="J47" s="407">
        <v>1270525.27</v>
      </c>
      <c r="K47" s="407"/>
      <c r="L47" s="407"/>
      <c r="M47" s="407"/>
      <c r="N47" s="403">
        <f>J47*0.1+J47</f>
        <v>1397577.797</v>
      </c>
      <c r="O47" s="403">
        <f t="shared" si="0"/>
        <v>1537335.5767000001</v>
      </c>
      <c r="P47" s="403">
        <f t="shared" si="1"/>
        <v>1691069.1343700001</v>
      </c>
      <c r="Q47" s="403">
        <f t="shared" si="2"/>
        <v>1860176.0478070001</v>
      </c>
      <c r="R47" s="403">
        <f t="shared" si="3"/>
        <v>2046193.6525877002</v>
      </c>
    </row>
    <row r="48" spans="1:18" x14ac:dyDescent="0.3">
      <c r="B48" s="404" t="s">
        <v>1636</v>
      </c>
      <c r="C48" s="405"/>
      <c r="D48" s="405"/>
      <c r="E48" s="405"/>
      <c r="F48" s="405"/>
      <c r="G48" s="405"/>
      <c r="H48" s="405"/>
      <c r="I48" s="405"/>
      <c r="J48" s="405" t="e">
        <f>J62</f>
        <v>#VALUE!</v>
      </c>
      <c r="K48" s="405"/>
      <c r="L48" s="405"/>
      <c r="M48" s="405"/>
      <c r="N48" s="405">
        <f t="shared" ref="N48:R48" si="4">N62</f>
        <v>192894.54</v>
      </c>
      <c r="O48" s="405">
        <f t="shared" si="4"/>
        <v>192894.54</v>
      </c>
      <c r="P48" s="405">
        <f t="shared" si="4"/>
        <v>192894.54</v>
      </c>
      <c r="Q48" s="405">
        <f t="shared" si="4"/>
        <v>192894.54</v>
      </c>
      <c r="R48" s="405">
        <f t="shared" si="4"/>
        <v>192894.54</v>
      </c>
    </row>
    <row r="49" spans="2:18" x14ac:dyDescent="0.3">
      <c r="B49" s="404" t="s">
        <v>1621</v>
      </c>
      <c r="C49" s="408"/>
      <c r="D49" s="408"/>
      <c r="E49" s="408"/>
      <c r="F49" s="408"/>
      <c r="G49" s="408"/>
      <c r="H49" s="408"/>
      <c r="I49" s="408"/>
      <c r="J49" s="408">
        <f>J72</f>
        <v>764322.72400000016</v>
      </c>
      <c r="K49" s="408"/>
      <c r="L49" s="408"/>
      <c r="M49" s="408"/>
      <c r="N49" s="408">
        <f t="shared" ref="N49:R49" si="5">N72</f>
        <v>785464.70630000019</v>
      </c>
      <c r="O49" s="408">
        <f t="shared" si="5"/>
        <v>808221.10342900024</v>
      </c>
      <c r="P49" s="408">
        <f t="shared" si="5"/>
        <v>832748.3590358902</v>
      </c>
      <c r="Q49" s="408">
        <f t="shared" si="5"/>
        <v>859218.51115610905</v>
      </c>
      <c r="R49" s="408">
        <f t="shared" si="5"/>
        <v>887820.75115051609</v>
      </c>
    </row>
    <row r="50" spans="2:18" x14ac:dyDescent="0.3">
      <c r="B50" s="402" t="s">
        <v>1632</v>
      </c>
      <c r="C50" s="403"/>
      <c r="D50" s="403"/>
      <c r="E50" s="403"/>
      <c r="F50" s="403"/>
      <c r="G50" s="403"/>
      <c r="H50" s="403"/>
      <c r="I50" s="403"/>
      <c r="J50" s="403" t="e">
        <f>J47-J48-J49</f>
        <v>#VALUE!</v>
      </c>
      <c r="K50" s="403"/>
      <c r="L50" s="403"/>
      <c r="M50" s="403"/>
      <c r="N50" s="403">
        <f t="shared" ref="N50" si="6">N47-N48-N49</f>
        <v>419218.55069999979</v>
      </c>
      <c r="O50" s="403">
        <f t="shared" ref="O50" si="7">O47-O48-O49</f>
        <v>536219.93327099981</v>
      </c>
      <c r="P50" s="403">
        <f t="shared" ref="P50" si="8">P47-P48-P49</f>
        <v>665426.23533410986</v>
      </c>
      <c r="Q50" s="403">
        <f t="shared" ref="Q50" si="9">Q47-Q48-Q49</f>
        <v>808062.99665089103</v>
      </c>
      <c r="R50" s="403">
        <f t="shared" ref="R50" si="10">R47-R48-R49</f>
        <v>965478.36143718404</v>
      </c>
    </row>
    <row r="52" spans="2:18" x14ac:dyDescent="0.3">
      <c r="B52" s="400" t="s">
        <v>1637</v>
      </c>
      <c r="C52" s="401">
        <v>2023</v>
      </c>
      <c r="D52" s="401" t="s">
        <v>1650</v>
      </c>
      <c r="E52" s="401" t="s">
        <v>1651</v>
      </c>
      <c r="F52" s="401" t="s">
        <v>1652</v>
      </c>
      <c r="G52" s="401" t="s">
        <v>1653</v>
      </c>
      <c r="H52" s="401" t="s">
        <v>718</v>
      </c>
      <c r="I52" s="401" t="s">
        <v>1113</v>
      </c>
      <c r="J52" s="401" t="s">
        <v>1298</v>
      </c>
      <c r="K52" s="401"/>
      <c r="L52" s="401"/>
      <c r="M52" s="401"/>
      <c r="N52" s="401" t="s">
        <v>1626</v>
      </c>
      <c r="O52" s="401" t="s">
        <v>1627</v>
      </c>
      <c r="P52" s="401" t="s">
        <v>1628</v>
      </c>
      <c r="Q52" s="401" t="s">
        <v>1629</v>
      </c>
      <c r="R52" s="401" t="s">
        <v>1630</v>
      </c>
    </row>
    <row r="53" spans="2:18" x14ac:dyDescent="0.3">
      <c r="B53" s="3" t="s">
        <v>989</v>
      </c>
      <c r="C53" s="74"/>
      <c r="D53" s="74"/>
      <c r="E53" s="74"/>
      <c r="F53" s="74"/>
      <c r="G53" s="74">
        <v>45814.400000000001</v>
      </c>
      <c r="H53" s="74">
        <v>47009.05</v>
      </c>
      <c r="I53" s="174">
        <v>49355.45</v>
      </c>
      <c r="J53" s="74">
        <v>70698.25</v>
      </c>
      <c r="K53" s="74"/>
      <c r="L53" s="74"/>
      <c r="M53" s="74"/>
      <c r="N53" s="74">
        <v>70698.25</v>
      </c>
      <c r="O53" s="74">
        <v>70698.25</v>
      </c>
      <c r="P53" s="74">
        <v>70698.25</v>
      </c>
      <c r="Q53" s="74">
        <v>70698.25</v>
      </c>
      <c r="R53" s="74">
        <v>70698.25</v>
      </c>
    </row>
    <row r="54" spans="2:18" x14ac:dyDescent="0.3">
      <c r="B54" s="3" t="s">
        <v>1620</v>
      </c>
      <c r="C54" s="74"/>
      <c r="D54" s="74"/>
      <c r="E54" s="74"/>
      <c r="F54" s="74"/>
      <c r="G54" s="74">
        <v>0</v>
      </c>
      <c r="H54" s="74">
        <v>0</v>
      </c>
      <c r="I54" s="74">
        <v>0</v>
      </c>
      <c r="J54" s="74">
        <v>1097.4000000000001</v>
      </c>
      <c r="K54" s="74"/>
      <c r="L54" s="74"/>
      <c r="M54" s="74"/>
      <c r="N54" s="74">
        <v>1097.4000000000001</v>
      </c>
      <c r="O54" s="74">
        <v>1097.4000000000001</v>
      </c>
      <c r="P54" s="74">
        <v>1097.4000000000001</v>
      </c>
      <c r="Q54" s="74">
        <v>1097.4000000000001</v>
      </c>
      <c r="R54" s="74">
        <v>1097.4000000000001</v>
      </c>
    </row>
    <row r="55" spans="2:18" x14ac:dyDescent="0.3">
      <c r="B55" s="3" t="s">
        <v>985</v>
      </c>
      <c r="C55" s="74"/>
      <c r="D55" s="74"/>
      <c r="E55" s="74"/>
      <c r="F55" s="74"/>
      <c r="G55" s="74">
        <v>50000</v>
      </c>
      <c r="H55" s="74">
        <v>58538.400000000001</v>
      </c>
      <c r="I55" s="174">
        <v>56038.400000000001</v>
      </c>
      <c r="J55" s="74">
        <v>53000</v>
      </c>
      <c r="K55" s="74"/>
      <c r="L55" s="74"/>
      <c r="M55" s="74"/>
      <c r="N55" s="74">
        <v>0</v>
      </c>
      <c r="O55" s="74">
        <v>0</v>
      </c>
      <c r="P55" s="74">
        <v>0</v>
      </c>
      <c r="Q55" s="74">
        <v>0</v>
      </c>
      <c r="R55" s="74">
        <v>0</v>
      </c>
    </row>
    <row r="56" spans="2:18" x14ac:dyDescent="0.3">
      <c r="B56" s="3" t="s">
        <v>987</v>
      </c>
      <c r="C56" s="74"/>
      <c r="D56" s="74"/>
      <c r="E56" s="74"/>
      <c r="F56" s="74"/>
      <c r="G56" s="74">
        <v>40000</v>
      </c>
      <c r="H56" s="74">
        <v>40000</v>
      </c>
      <c r="I56" s="174">
        <v>40000</v>
      </c>
      <c r="J56" s="74">
        <v>20000</v>
      </c>
      <c r="K56" s="74"/>
      <c r="L56" s="74"/>
      <c r="M56" s="74"/>
      <c r="N56" s="74">
        <v>0</v>
      </c>
      <c r="O56" s="74">
        <v>0</v>
      </c>
      <c r="P56" s="74">
        <v>0</v>
      </c>
      <c r="Q56" s="74">
        <v>0</v>
      </c>
      <c r="R56" s="74">
        <v>0</v>
      </c>
    </row>
    <row r="57" spans="2:18" x14ac:dyDescent="0.3">
      <c r="B57" s="3" t="s">
        <v>986</v>
      </c>
      <c r="C57" s="74"/>
      <c r="D57" s="74"/>
      <c r="E57" s="74"/>
      <c r="F57" s="74"/>
      <c r="G57" s="74">
        <v>50000</v>
      </c>
      <c r="H57" s="74">
        <v>58538.400000000001</v>
      </c>
      <c r="I57" s="174">
        <v>56038.400000000001</v>
      </c>
      <c r="J57" s="74">
        <v>20000</v>
      </c>
      <c r="K57" s="74"/>
      <c r="L57" s="74"/>
      <c r="M57" s="74"/>
      <c r="N57" s="74">
        <v>0</v>
      </c>
      <c r="O57" s="74">
        <v>0</v>
      </c>
      <c r="P57" s="74">
        <v>0</v>
      </c>
      <c r="Q57" s="74">
        <v>0</v>
      </c>
      <c r="R57" s="74">
        <v>0</v>
      </c>
    </row>
    <row r="58" spans="2:18" x14ac:dyDescent="0.3">
      <c r="B58" s="3" t="s">
        <v>1299</v>
      </c>
      <c r="C58" s="74"/>
      <c r="D58" s="74"/>
      <c r="E58" s="74"/>
      <c r="F58" s="74"/>
      <c r="G58" s="74">
        <v>0</v>
      </c>
      <c r="H58" s="74">
        <v>0</v>
      </c>
      <c r="I58" s="174">
        <v>8000</v>
      </c>
      <c r="J58" s="74">
        <v>28000</v>
      </c>
      <c r="K58" s="74"/>
      <c r="L58" s="74"/>
      <c r="M58" s="74"/>
      <c r="N58" s="74">
        <v>50000</v>
      </c>
      <c r="O58" s="74">
        <v>50000</v>
      </c>
      <c r="P58" s="74">
        <v>50000</v>
      </c>
      <c r="Q58" s="74">
        <v>50000</v>
      </c>
      <c r="R58" s="74">
        <v>50000</v>
      </c>
    </row>
    <row r="59" spans="2:18" x14ac:dyDescent="0.3">
      <c r="B59" s="3" t="s">
        <v>436</v>
      </c>
      <c r="C59" s="74"/>
      <c r="D59" s="74"/>
      <c r="E59" s="74">
        <v>2829.99</v>
      </c>
      <c r="F59" s="74">
        <v>2794.19</v>
      </c>
      <c r="G59" s="74">
        <v>6613.9400000000005</v>
      </c>
      <c r="H59" s="74">
        <v>18856.620000000003</v>
      </c>
      <c r="I59" s="174">
        <v>3517.26</v>
      </c>
      <c r="J59" s="74" t="e">
        <f>SUM(I2+#REF!+#REF!+#REF!+'Previsão 2'!E14+I33)</f>
        <v>#VALUE!</v>
      </c>
      <c r="K59" s="74"/>
      <c r="L59" s="74"/>
      <c r="M59" s="74"/>
      <c r="N59" s="74">
        <v>3889.9900000000002</v>
      </c>
      <c r="O59" s="74">
        <v>3889.9900000000002</v>
      </c>
      <c r="P59" s="74">
        <v>3889.9900000000002</v>
      </c>
      <c r="Q59" s="74">
        <v>3889.9900000000002</v>
      </c>
      <c r="R59" s="74">
        <v>3889.9900000000002</v>
      </c>
    </row>
    <row r="60" spans="2:18" x14ac:dyDescent="0.3">
      <c r="B60" s="3" t="s">
        <v>456</v>
      </c>
      <c r="C60" s="74"/>
      <c r="D60" s="74"/>
      <c r="E60" s="74"/>
      <c r="F60" s="74"/>
      <c r="G60" s="74">
        <v>20000</v>
      </c>
      <c r="H60" s="74">
        <v>0</v>
      </c>
      <c r="I60" s="174">
        <v>31000</v>
      </c>
      <c r="J60" s="74">
        <v>57250</v>
      </c>
      <c r="K60" s="74"/>
      <c r="L60" s="74"/>
      <c r="M60" s="74"/>
      <c r="N60" s="74">
        <v>57250</v>
      </c>
      <c r="O60" s="74">
        <v>57250</v>
      </c>
      <c r="P60" s="74">
        <v>57250</v>
      </c>
      <c r="Q60" s="74">
        <v>57250</v>
      </c>
      <c r="R60" s="74">
        <v>57250</v>
      </c>
    </row>
    <row r="61" spans="2:18" x14ac:dyDescent="0.3">
      <c r="B61" s="3" t="s">
        <v>1617</v>
      </c>
      <c r="C61" s="74">
        <v>0</v>
      </c>
      <c r="D61" s="74">
        <v>0</v>
      </c>
      <c r="E61" s="74">
        <v>0</v>
      </c>
      <c r="F61" s="74">
        <v>0</v>
      </c>
      <c r="G61" s="2">
        <v>26739.55</v>
      </c>
      <c r="H61" s="74">
        <v>9958.9</v>
      </c>
      <c r="I61" s="74">
        <v>9958.9</v>
      </c>
      <c r="J61" s="74">
        <v>9958.9</v>
      </c>
      <c r="K61" s="74"/>
      <c r="L61" s="74"/>
      <c r="M61" s="74"/>
      <c r="N61" s="74">
        <v>9958.9</v>
      </c>
      <c r="O61" s="74">
        <v>9958.9</v>
      </c>
      <c r="P61" s="74">
        <v>9958.9</v>
      </c>
      <c r="Q61" s="74">
        <v>9958.9</v>
      </c>
      <c r="R61" s="74">
        <v>9958.9</v>
      </c>
    </row>
    <row r="62" spans="2:18" x14ac:dyDescent="0.3">
      <c r="B62" s="6" t="s">
        <v>31</v>
      </c>
      <c r="C62" s="389">
        <f>SUM(C53:C61)</f>
        <v>0</v>
      </c>
      <c r="D62" s="389">
        <f>SUM(D53:D61)</f>
        <v>0</v>
      </c>
      <c r="E62" s="389">
        <f t="shared" ref="E62:I62" si="11">SUM(E53:E61)</f>
        <v>2829.99</v>
      </c>
      <c r="F62" s="389">
        <f t="shared" si="11"/>
        <v>2794.19</v>
      </c>
      <c r="G62" s="389">
        <f>SUM(G53:G61)</f>
        <v>239167.88999999998</v>
      </c>
      <c r="H62" s="389">
        <f t="shared" si="11"/>
        <v>232901.37</v>
      </c>
      <c r="I62" s="389">
        <f t="shared" si="11"/>
        <v>253908.41</v>
      </c>
      <c r="J62" s="389" t="e">
        <f>SUM(J53:J61)</f>
        <v>#VALUE!</v>
      </c>
      <c r="K62" s="389"/>
      <c r="L62" s="389"/>
      <c r="M62" s="389"/>
      <c r="N62" s="389">
        <f t="shared" ref="N62:R62" si="12">SUM(N53:N61)</f>
        <v>192894.54</v>
      </c>
      <c r="O62" s="389">
        <f t="shared" si="12"/>
        <v>192894.54</v>
      </c>
      <c r="P62" s="389">
        <f t="shared" si="12"/>
        <v>192894.54</v>
      </c>
      <c r="Q62" s="389">
        <f t="shared" si="12"/>
        <v>192894.54</v>
      </c>
      <c r="R62" s="389">
        <f t="shared" si="12"/>
        <v>192894.54</v>
      </c>
    </row>
    <row r="64" spans="2:18" x14ac:dyDescent="0.3">
      <c r="B64" s="400" t="s">
        <v>1621</v>
      </c>
      <c r="C64" s="401">
        <v>2023</v>
      </c>
      <c r="D64" s="401" t="s">
        <v>1650</v>
      </c>
      <c r="E64" s="401" t="s">
        <v>1651</v>
      </c>
      <c r="F64" s="401" t="s">
        <v>1652</v>
      </c>
      <c r="G64" s="401" t="s">
        <v>1653</v>
      </c>
      <c r="H64" s="401" t="s">
        <v>718</v>
      </c>
      <c r="I64" s="401" t="s">
        <v>1113</v>
      </c>
      <c r="J64" s="401" t="s">
        <v>1298</v>
      </c>
      <c r="K64" s="401"/>
      <c r="L64" s="401"/>
      <c r="M64" s="401"/>
      <c r="N64" s="401" t="s">
        <v>1626</v>
      </c>
      <c r="O64" s="401" t="s">
        <v>1627</v>
      </c>
      <c r="P64" s="401" t="s">
        <v>1628</v>
      </c>
      <c r="Q64" s="401" t="s">
        <v>1629</v>
      </c>
      <c r="R64" s="401" t="s">
        <v>1630</v>
      </c>
    </row>
    <row r="65" spans="2:18" x14ac:dyDescent="0.3">
      <c r="B65" s="3" t="s">
        <v>1619</v>
      </c>
      <c r="C65" s="74"/>
      <c r="D65" s="74"/>
      <c r="E65" s="74"/>
      <c r="F65" s="74"/>
      <c r="G65" s="74"/>
      <c r="H65" s="74"/>
      <c r="I65" s="74"/>
      <c r="J65" s="74">
        <v>3119.5</v>
      </c>
      <c r="K65" s="74"/>
      <c r="L65" s="74"/>
      <c r="M65" s="74"/>
      <c r="N65" s="74">
        <v>3119.5</v>
      </c>
      <c r="O65" s="74">
        <v>3119.5</v>
      </c>
      <c r="P65" s="74">
        <v>3119.5</v>
      </c>
      <c r="Q65" s="74">
        <v>3119.5</v>
      </c>
      <c r="R65" s="74">
        <v>3119.5</v>
      </c>
    </row>
    <row r="66" spans="2:18" x14ac:dyDescent="0.3">
      <c r="B66" s="3" t="s">
        <v>1008</v>
      </c>
      <c r="C66" s="74"/>
      <c r="D66" s="74"/>
      <c r="E66" s="74"/>
      <c r="F66" s="74"/>
      <c r="G66" s="74"/>
      <c r="H66" s="74"/>
      <c r="I66" s="74"/>
      <c r="J66" s="74">
        <f t="shared" ref="J66:R66" si="13">J46*0.12</f>
        <v>155888.33400000012</v>
      </c>
      <c r="K66" s="74"/>
      <c r="L66" s="74"/>
      <c r="M66" s="74"/>
      <c r="N66" s="74">
        <f t="shared" si="13"/>
        <v>171477.16740000012</v>
      </c>
      <c r="O66" s="74">
        <f t="shared" si="13"/>
        <v>188624.88414000015</v>
      </c>
      <c r="P66" s="74">
        <f t="shared" si="13"/>
        <v>207487.37255400015</v>
      </c>
      <c r="Q66" s="74">
        <f t="shared" si="13"/>
        <v>228236.10980940016</v>
      </c>
      <c r="R66" s="74">
        <f t="shared" si="13"/>
        <v>251059.72079034019</v>
      </c>
    </row>
    <row r="67" spans="2:18" x14ac:dyDescent="0.3">
      <c r="B67" s="3" t="s">
        <v>37</v>
      </c>
      <c r="C67" s="74"/>
      <c r="D67" s="74"/>
      <c r="E67" s="89"/>
      <c r="F67" s="89"/>
      <c r="G67" s="89"/>
      <c r="H67" s="89"/>
      <c r="I67" s="89"/>
      <c r="J67" s="74">
        <v>65000</v>
      </c>
      <c r="K67" s="74"/>
      <c r="L67" s="74"/>
      <c r="M67" s="74"/>
      <c r="N67" s="89">
        <f>J67*0.01+J67</f>
        <v>65650</v>
      </c>
      <c r="O67" s="89">
        <f t="shared" ref="O67:O69" si="14">N67*0.01+N67</f>
        <v>66306.5</v>
      </c>
      <c r="P67" s="89">
        <f t="shared" ref="P67:P69" si="15">O67*0.01+O67</f>
        <v>66969.565000000002</v>
      </c>
      <c r="Q67" s="89">
        <f t="shared" ref="Q67:Q69" si="16">P67*0.01+P67</f>
        <v>67639.260649999997</v>
      </c>
      <c r="R67" s="89">
        <f t="shared" ref="R67:R69" si="17">Q67*0.01+Q67</f>
        <v>68315.653256499994</v>
      </c>
    </row>
    <row r="68" spans="2:18" x14ac:dyDescent="0.3">
      <c r="B68" s="3" t="s">
        <v>1622</v>
      </c>
      <c r="C68" s="407"/>
      <c r="D68" s="74"/>
      <c r="E68" s="89"/>
      <c r="F68" s="89"/>
      <c r="G68" s="89"/>
      <c r="H68" s="89"/>
      <c r="I68" s="89"/>
      <c r="J68" s="74">
        <v>348099.15</v>
      </c>
      <c r="K68" s="74"/>
      <c r="L68" s="74"/>
      <c r="M68" s="74"/>
      <c r="N68" s="89">
        <f t="shared" ref="N68:N69" si="18">J68*0.01+J68</f>
        <v>351580.14150000003</v>
      </c>
      <c r="O68" s="89">
        <f t="shared" si="14"/>
        <v>355095.94291500002</v>
      </c>
      <c r="P68" s="89">
        <f t="shared" si="15"/>
        <v>358646.90234415</v>
      </c>
      <c r="Q68" s="89">
        <f t="shared" si="16"/>
        <v>362233.37136759149</v>
      </c>
      <c r="R68" s="89">
        <f t="shared" si="17"/>
        <v>365855.7050812674</v>
      </c>
    </row>
    <row r="69" spans="2:18" x14ac:dyDescent="0.3">
      <c r="B69" s="3" t="s">
        <v>1623</v>
      </c>
      <c r="C69" s="407">
        <v>92897.718400000012</v>
      </c>
      <c r="D69" s="89"/>
      <c r="E69" s="89"/>
      <c r="F69" s="89"/>
      <c r="G69" s="89"/>
      <c r="H69" s="89"/>
      <c r="I69" s="89"/>
      <c r="J69" s="89">
        <v>142215.74</v>
      </c>
      <c r="K69" s="89"/>
      <c r="L69" s="89"/>
      <c r="M69" s="89"/>
      <c r="N69" s="89">
        <f t="shared" si="18"/>
        <v>143637.89739999999</v>
      </c>
      <c r="O69" s="89">
        <f t="shared" si="14"/>
        <v>145074.27637399998</v>
      </c>
      <c r="P69" s="89">
        <f t="shared" si="15"/>
        <v>146525.01913773999</v>
      </c>
      <c r="Q69" s="89">
        <f t="shared" si="16"/>
        <v>147990.26932911738</v>
      </c>
      <c r="R69" s="89">
        <f t="shared" si="17"/>
        <v>149470.17202240854</v>
      </c>
    </row>
    <row r="70" spans="2:18" x14ac:dyDescent="0.3">
      <c r="B70" s="3" t="s">
        <v>918</v>
      </c>
      <c r="C70" s="89">
        <v>0</v>
      </c>
      <c r="D70" s="89">
        <v>0</v>
      </c>
      <c r="E70" s="89">
        <v>0</v>
      </c>
      <c r="F70" s="89">
        <v>0</v>
      </c>
      <c r="G70" s="89">
        <v>0</v>
      </c>
      <c r="H70" s="74">
        <v>33044.1</v>
      </c>
      <c r="I70" s="174">
        <v>81634.8</v>
      </c>
      <c r="J70" s="89">
        <v>30000</v>
      </c>
      <c r="K70" s="89"/>
      <c r="L70" s="89"/>
      <c r="M70" s="89"/>
      <c r="N70" s="89">
        <v>30000</v>
      </c>
      <c r="O70" s="89">
        <v>30000</v>
      </c>
      <c r="P70" s="89">
        <v>30000</v>
      </c>
      <c r="Q70" s="89">
        <v>30000</v>
      </c>
      <c r="R70" s="89">
        <v>30000</v>
      </c>
    </row>
    <row r="71" spans="2:18" x14ac:dyDescent="0.3">
      <c r="B71" s="3" t="s">
        <v>1037</v>
      </c>
      <c r="C71" s="174">
        <v>34014.559999999998</v>
      </c>
      <c r="D71" s="174">
        <v>15554.85</v>
      </c>
      <c r="E71" s="174">
        <v>0</v>
      </c>
      <c r="F71" s="74">
        <v>0</v>
      </c>
      <c r="G71" s="74">
        <v>0</v>
      </c>
      <c r="H71" s="74">
        <v>203646.87</v>
      </c>
      <c r="I71" s="390"/>
      <c r="J71" s="390">
        <v>20000</v>
      </c>
      <c r="K71" s="390"/>
      <c r="L71" s="390"/>
      <c r="M71" s="390"/>
      <c r="N71" s="390">
        <v>20000</v>
      </c>
      <c r="O71" s="390">
        <v>20000</v>
      </c>
      <c r="P71" s="390">
        <v>20000</v>
      </c>
      <c r="Q71" s="390">
        <v>20000</v>
      </c>
      <c r="R71" s="390">
        <v>20000</v>
      </c>
    </row>
    <row r="72" spans="2:18" x14ac:dyDescent="0.3">
      <c r="B72" s="6" t="s">
        <v>31</v>
      </c>
      <c r="C72" s="389">
        <f>SUM(C65:C71)</f>
        <v>126912.27840000001</v>
      </c>
      <c r="D72" s="389">
        <f>SUM(D65:D71)</f>
        <v>15554.85</v>
      </c>
      <c r="E72" s="389">
        <f t="shared" ref="E72:I72" si="19">SUM(E65:E71)</f>
        <v>0</v>
      </c>
      <c r="F72" s="389">
        <f t="shared" si="19"/>
        <v>0</v>
      </c>
      <c r="G72" s="389">
        <f t="shared" si="19"/>
        <v>0</v>
      </c>
      <c r="H72" s="389">
        <f t="shared" si="19"/>
        <v>236690.97</v>
      </c>
      <c r="I72" s="389">
        <f t="shared" si="19"/>
        <v>81634.8</v>
      </c>
      <c r="J72" s="389">
        <f>SUM(J65:J71)</f>
        <v>764322.72400000016</v>
      </c>
      <c r="K72" s="389"/>
      <c r="L72" s="389"/>
      <c r="M72" s="389"/>
      <c r="N72" s="389">
        <f t="shared" ref="N72:R72" si="20">SUM(N65:N71)</f>
        <v>785464.70630000019</v>
      </c>
      <c r="O72" s="389">
        <f t="shared" si="20"/>
        <v>808221.10342900024</v>
      </c>
      <c r="P72" s="389">
        <f t="shared" si="20"/>
        <v>832748.3590358902</v>
      </c>
      <c r="Q72" s="389">
        <f t="shared" si="20"/>
        <v>859218.51115610905</v>
      </c>
      <c r="R72" s="389">
        <f t="shared" si="20"/>
        <v>887820.75115051609</v>
      </c>
    </row>
  </sheetData>
  <autoFilter ref="A1:I27" xr:uid="{0A93C0CD-D5A1-4CED-8059-9C193BFFF014}">
    <sortState xmlns:xlrd2="http://schemas.microsoft.com/office/spreadsheetml/2017/richdata2" ref="A2:I27">
      <sortCondition ref="D1:D27"/>
    </sortState>
  </autoFilter>
  <phoneticPr fontId="54" type="noConversion"/>
  <conditionalFormatting sqref="B50 B65:B72">
    <cfRule type="containsText" dxfId="11" priority="5" operator="containsText" text="PAGO.">
      <formula>NOT(ISERROR(SEARCH("PAGO.",B50)))</formula>
    </cfRule>
    <cfRule type="containsText" dxfId="10" priority="6" operator="containsText" text="NÃO PAGO">
      <formula>NOT(ISERROR(SEARCH("NÃO PAGO",B50)))</formula>
    </cfRule>
  </conditionalFormatting>
  <conditionalFormatting sqref="E32 E34:E36 E38:E1048576 B62 E1:E30">
    <cfRule type="containsText" dxfId="9" priority="3" operator="containsText" text="PAGO.">
      <formula>NOT(ISERROR(SEARCH("PAGO.",B1)))</formula>
    </cfRule>
    <cfRule type="containsText" dxfId="8" priority="4" operator="containsText" text="NÃO PAGO">
      <formula>NOT(ISERROR(SEARCH("NÃO PAGO",B1)))</formula>
    </cfRule>
  </conditionalFormatting>
  <conditionalFormatting sqref="N63">
    <cfRule type="containsText" dxfId="7" priority="1" operator="containsText" text="PAGO.">
      <formula>NOT(ISERROR(SEARCH("PAGO.",N63)))</formula>
    </cfRule>
    <cfRule type="containsText" dxfId="6" priority="2" operator="containsText" text="NÃO PAGO">
      <formula>NOT(ISERROR(SEARCH("NÃO PAGO",N63)))</formula>
    </cfRule>
  </conditionalFormatting>
  <hyperlinks>
    <hyperlink ref="F15" r:id="rId1" xr:uid="{698083CF-6D33-40B8-8903-6B71124B00F8}"/>
  </hyperlinks>
  <pageMargins left="0.511811024" right="0.511811024" top="0.78740157499999996" bottom="0.78740157499999996" header="0.31496062000000002" footer="0.31496062000000002"/>
  <pageSetup paperSize="9" orientation="landscape" r:id="rId2"/>
  <ignoredErrors>
    <ignoredError sqref="H39" formula="1"/>
  </ignoredErrors>
  <legacyDrawing r:id="rId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30B18-EBD2-4A8F-86AB-D327E7B56922}">
  <sheetPr>
    <pageSetUpPr fitToPage="1"/>
  </sheetPr>
  <dimension ref="A1:M70"/>
  <sheetViews>
    <sheetView zoomScale="90" zoomScaleNormal="90" workbookViewId="0">
      <selection activeCell="E27" sqref="A26:E27"/>
    </sheetView>
  </sheetViews>
  <sheetFormatPr defaultRowHeight="14.4" x14ac:dyDescent="0.3"/>
  <cols>
    <col min="1" max="1" width="23.5546875" style="88" bestFit="1" customWidth="1"/>
    <col min="2" max="2" width="16.6640625" style="4" bestFit="1" customWidth="1"/>
    <col min="3" max="3" width="16" style="4" bestFit="1" customWidth="1"/>
    <col min="4" max="4" width="22.21875" style="519" bestFit="1" customWidth="1"/>
    <col min="5" max="5" width="16.6640625" style="4" bestFit="1" customWidth="1"/>
    <col min="6" max="6" width="17.33203125" style="76" bestFit="1" customWidth="1"/>
    <col min="7" max="7" width="18.33203125" style="76" bestFit="1" customWidth="1"/>
    <col min="8" max="8" width="17.6640625" bestFit="1" customWidth="1"/>
    <col min="9" max="9" width="20" bestFit="1" customWidth="1"/>
    <col min="10" max="10" width="20.21875" bestFit="1" customWidth="1"/>
    <col min="11" max="11" width="17.88671875" customWidth="1"/>
    <col min="12" max="12" width="20" bestFit="1" customWidth="1"/>
    <col min="13" max="13" width="15.33203125" bestFit="1" customWidth="1"/>
  </cols>
  <sheetData>
    <row r="1" spans="1:13" x14ac:dyDescent="0.3">
      <c r="A1" s="319" t="s">
        <v>3828</v>
      </c>
      <c r="B1" s="319" t="s">
        <v>1651</v>
      </c>
      <c r="D1" s="319" t="s">
        <v>3828</v>
      </c>
      <c r="E1" s="319" t="s">
        <v>1651</v>
      </c>
      <c r="I1" s="529" t="s">
        <v>3836</v>
      </c>
      <c r="J1" s="530"/>
    </row>
    <row r="2" spans="1:13" s="301" customFormat="1" x14ac:dyDescent="0.3">
      <c r="A2" s="402" t="s">
        <v>3832</v>
      </c>
      <c r="B2" s="521">
        <f>B3-B4</f>
        <v>808634.73000000091</v>
      </c>
      <c r="C2" s="522"/>
      <c r="D2" s="402" t="s">
        <v>3832</v>
      </c>
      <c r="E2" s="521">
        <f>E3-E4</f>
        <v>808634.73000000091</v>
      </c>
      <c r="I2" s="424" t="s">
        <v>3838</v>
      </c>
      <c r="J2" s="387">
        <v>-265128.89</v>
      </c>
      <c r="K2" s="526" t="s">
        <v>3859</v>
      </c>
      <c r="L2" s="527"/>
    </row>
    <row r="3" spans="1:13" x14ac:dyDescent="0.3">
      <c r="A3" s="319" t="s">
        <v>3833</v>
      </c>
      <c r="B3" s="343">
        <v>4932327.09</v>
      </c>
      <c r="D3" s="319" t="s">
        <v>3833</v>
      </c>
      <c r="E3" s="343">
        <v>4932327.09</v>
      </c>
      <c r="I3" s="424" t="s">
        <v>1009</v>
      </c>
      <c r="J3" s="387">
        <v>-190000</v>
      </c>
      <c r="K3" t="s">
        <v>3860</v>
      </c>
    </row>
    <row r="4" spans="1:13" x14ac:dyDescent="0.3">
      <c r="A4" s="319" t="s">
        <v>3834</v>
      </c>
      <c r="B4" s="343">
        <v>4123692.3599999989</v>
      </c>
      <c r="D4" s="319" t="s">
        <v>3834</v>
      </c>
      <c r="E4" s="343">
        <v>4123692.3599999989</v>
      </c>
      <c r="I4" s="424" t="s">
        <v>3827</v>
      </c>
      <c r="J4" s="387">
        <v>-197000</v>
      </c>
    </row>
    <row r="5" spans="1:13" x14ac:dyDescent="0.3">
      <c r="D5" s="319" t="s">
        <v>3854</v>
      </c>
      <c r="E5" s="376">
        <f>E2-J16</f>
        <v>-744033.679999999</v>
      </c>
      <c r="I5" s="424" t="s">
        <v>3715</v>
      </c>
      <c r="J5" s="387">
        <v>-16000</v>
      </c>
      <c r="K5" s="317" t="s">
        <v>3861</v>
      </c>
    </row>
    <row r="6" spans="1:13" x14ac:dyDescent="0.3">
      <c r="A6" s="319" t="s">
        <v>581</v>
      </c>
      <c r="I6" s="525" t="s">
        <v>3856</v>
      </c>
      <c r="J6" s="523">
        <v>-340401.6</v>
      </c>
    </row>
    <row r="7" spans="1:13" x14ac:dyDescent="0.3">
      <c r="A7" s="321" t="s">
        <v>1299</v>
      </c>
      <c r="B7" s="387">
        <v>150000</v>
      </c>
      <c r="I7" s="424" t="s">
        <v>3831</v>
      </c>
      <c r="J7" s="387">
        <v>-427668.41</v>
      </c>
      <c r="K7" s="317" t="s">
        <v>3861</v>
      </c>
    </row>
    <row r="8" spans="1:13" x14ac:dyDescent="0.3">
      <c r="A8" s="321" t="s">
        <v>396</v>
      </c>
      <c r="B8" s="387">
        <v>50000</v>
      </c>
      <c r="I8" s="524" t="s">
        <v>579</v>
      </c>
      <c r="J8" s="521">
        <v>234672.32</v>
      </c>
    </row>
    <row r="9" spans="1:13" x14ac:dyDescent="0.3">
      <c r="A9" s="321" t="s">
        <v>633</v>
      </c>
      <c r="B9" s="387">
        <v>5000</v>
      </c>
      <c r="I9" s="424" t="s">
        <v>3855</v>
      </c>
      <c r="J9" s="211">
        <f>SUM(J2:J8)</f>
        <v>-1201526.5799999998</v>
      </c>
      <c r="K9" s="170"/>
      <c r="L9" s="170"/>
    </row>
    <row r="10" spans="1:13" x14ac:dyDescent="0.3">
      <c r="A10" s="321" t="s">
        <v>1280</v>
      </c>
      <c r="B10" s="387">
        <v>0</v>
      </c>
      <c r="K10" s="170"/>
      <c r="L10" s="170"/>
    </row>
    <row r="11" spans="1:13" x14ac:dyDescent="0.3">
      <c r="A11" s="321" t="s">
        <v>456</v>
      </c>
      <c r="B11" s="387">
        <v>25000</v>
      </c>
      <c r="D11" s="319" t="s">
        <v>3847</v>
      </c>
      <c r="E11" s="319" t="s">
        <v>1637</v>
      </c>
      <c r="F11" s="319" t="s">
        <v>3852</v>
      </c>
      <c r="G11" s="319" t="s">
        <v>3853</v>
      </c>
      <c r="H11" s="319" t="s">
        <v>3831</v>
      </c>
      <c r="I11" s="319" t="s">
        <v>3830</v>
      </c>
      <c r="J11" s="319" t="s">
        <v>31</v>
      </c>
      <c r="K11" s="402" t="s">
        <v>3862</v>
      </c>
      <c r="L11" s="402" t="s">
        <v>3863</v>
      </c>
    </row>
    <row r="12" spans="1:13" x14ac:dyDescent="0.3">
      <c r="A12" s="321" t="s">
        <v>654</v>
      </c>
      <c r="B12" s="387">
        <v>12000</v>
      </c>
      <c r="D12" s="3" t="s">
        <v>3848</v>
      </c>
      <c r="E12" s="74">
        <v>22000</v>
      </c>
      <c r="F12" s="74">
        <v>35000</v>
      </c>
      <c r="G12" s="74">
        <v>55000</v>
      </c>
      <c r="H12" s="74">
        <v>427668.41</v>
      </c>
      <c r="I12" s="74">
        <v>0</v>
      </c>
      <c r="J12" s="332">
        <f>SUM(E12:I12)</f>
        <v>539668.40999999992</v>
      </c>
      <c r="K12" s="521">
        <f>$E$2/4</f>
        <v>202158.68250000023</v>
      </c>
      <c r="L12" s="521">
        <f>J12-K12</f>
        <v>337509.72749999969</v>
      </c>
    </row>
    <row r="13" spans="1:13" x14ac:dyDescent="0.3">
      <c r="A13" s="321" t="s">
        <v>3807</v>
      </c>
      <c r="B13" s="387">
        <v>4000</v>
      </c>
      <c r="D13" s="3" t="s">
        <v>3849</v>
      </c>
      <c r="E13" s="74">
        <v>16000</v>
      </c>
      <c r="F13" s="74">
        <v>35000</v>
      </c>
      <c r="G13" s="74">
        <v>55000</v>
      </c>
      <c r="H13" s="74">
        <v>0</v>
      </c>
      <c r="I13" s="74">
        <v>350000</v>
      </c>
      <c r="J13" s="332">
        <f>SUM(E13:I13)</f>
        <v>456000</v>
      </c>
      <c r="K13" s="521">
        <f t="shared" ref="K13:K15" si="0">$E$2/4</f>
        <v>202158.68250000023</v>
      </c>
      <c r="L13" s="521">
        <f t="shared" ref="L13" si="1">J13-K13</f>
        <v>253841.31749999977</v>
      </c>
    </row>
    <row r="14" spans="1:13" x14ac:dyDescent="0.3">
      <c r="A14" s="321" t="s">
        <v>1541</v>
      </c>
      <c r="B14" s="387">
        <v>200000</v>
      </c>
      <c r="D14" s="3" t="s">
        <v>3850</v>
      </c>
      <c r="E14" s="74">
        <v>5000</v>
      </c>
      <c r="F14" s="74">
        <v>35000</v>
      </c>
      <c r="G14" s="74">
        <v>55000</v>
      </c>
      <c r="H14" s="74">
        <v>0</v>
      </c>
      <c r="I14" s="74">
        <v>0</v>
      </c>
      <c r="J14" s="332">
        <f>SUM(E14:I14)</f>
        <v>95000</v>
      </c>
      <c r="K14" s="521">
        <f t="shared" si="0"/>
        <v>202158.68250000023</v>
      </c>
      <c r="L14" s="521">
        <v>0</v>
      </c>
      <c r="M14" s="520">
        <f>J14-K14</f>
        <v>-107158.68250000023</v>
      </c>
    </row>
    <row r="15" spans="1:13" x14ac:dyDescent="0.3">
      <c r="A15" s="321" t="s">
        <v>3829</v>
      </c>
      <c r="B15" s="387">
        <v>10000</v>
      </c>
      <c r="D15" s="3" t="s">
        <v>3851</v>
      </c>
      <c r="E15" s="74">
        <v>372000</v>
      </c>
      <c r="F15" s="74">
        <v>35000</v>
      </c>
      <c r="G15" s="74">
        <v>55000</v>
      </c>
      <c r="H15" s="74">
        <v>0</v>
      </c>
      <c r="I15" s="74">
        <v>0</v>
      </c>
      <c r="J15" s="332">
        <f>SUM(E15:I15)</f>
        <v>462000</v>
      </c>
      <c r="K15" s="521">
        <f t="shared" si="0"/>
        <v>202158.68250000023</v>
      </c>
      <c r="L15" s="521">
        <f>J15-K15+M14</f>
        <v>152682.63499999954</v>
      </c>
      <c r="M15" s="2"/>
    </row>
    <row r="16" spans="1:13" ht="18" x14ac:dyDescent="0.35">
      <c r="A16" s="321" t="s">
        <v>436</v>
      </c>
      <c r="B16" s="387">
        <v>5000</v>
      </c>
      <c r="D16"/>
      <c r="E16"/>
      <c r="F16"/>
      <c r="G16"/>
      <c r="J16" s="15">
        <f>SUM(J12:J15)</f>
        <v>1552668.41</v>
      </c>
      <c r="K16" s="521">
        <f>SUM(K12:K15)</f>
        <v>808634.73000000091</v>
      </c>
      <c r="L16" s="528">
        <f>SUM(L12:M15)</f>
        <v>636874.99749999878</v>
      </c>
    </row>
    <row r="17" spans="1:2" x14ac:dyDescent="0.3">
      <c r="A17" s="321" t="s">
        <v>1009</v>
      </c>
      <c r="B17" s="387">
        <v>190000</v>
      </c>
    </row>
    <row r="18" spans="1:2" x14ac:dyDescent="0.3">
      <c r="A18" s="321" t="s">
        <v>1037</v>
      </c>
      <c r="B18" s="387">
        <v>15000</v>
      </c>
    </row>
    <row r="19" spans="1:2" x14ac:dyDescent="0.3">
      <c r="A19" s="321" t="s">
        <v>3830</v>
      </c>
      <c r="B19" s="387">
        <v>350000</v>
      </c>
    </row>
    <row r="20" spans="1:2" x14ac:dyDescent="0.3">
      <c r="A20" s="321" t="s">
        <v>3831</v>
      </c>
      <c r="B20" s="387">
        <v>430000</v>
      </c>
    </row>
    <row r="21" spans="1:2" x14ac:dyDescent="0.3">
      <c r="B21" s="421">
        <f>SUM(B7:B20)</f>
        <v>1446000</v>
      </c>
    </row>
    <row r="23" spans="1:2" x14ac:dyDescent="0.3">
      <c r="A23" s="424" t="s">
        <v>3835</v>
      </c>
      <c r="B23" s="520">
        <f>B2-B21</f>
        <v>-637365.26999999909</v>
      </c>
    </row>
    <row r="25" spans="1:2" x14ac:dyDescent="0.3">
      <c r="A25" s="424" t="s">
        <v>3836</v>
      </c>
      <c r="B25" s="17"/>
    </row>
    <row r="26" spans="1:2" x14ac:dyDescent="0.3">
      <c r="A26" s="321" t="s">
        <v>3838</v>
      </c>
      <c r="B26" s="387">
        <v>-265128.89</v>
      </c>
    </row>
    <row r="27" spans="1:2" x14ac:dyDescent="0.3">
      <c r="A27" s="321" t="s">
        <v>1009</v>
      </c>
      <c r="B27" s="387">
        <v>-190000</v>
      </c>
    </row>
    <row r="28" spans="1:2" x14ac:dyDescent="0.3">
      <c r="A28" s="321" t="s">
        <v>3827</v>
      </c>
      <c r="B28" s="387">
        <v>-197000</v>
      </c>
    </row>
    <row r="29" spans="1:2" x14ac:dyDescent="0.3">
      <c r="A29" s="321" t="s">
        <v>3715</v>
      </c>
      <c r="B29" s="387">
        <v>-16000</v>
      </c>
    </row>
    <row r="30" spans="1:2" x14ac:dyDescent="0.3">
      <c r="B30" s="520">
        <f>SUM(B26:B29)</f>
        <v>-668128.89</v>
      </c>
    </row>
    <row r="32" spans="1:2" x14ac:dyDescent="0.3">
      <c r="A32" s="424" t="s">
        <v>3837</v>
      </c>
      <c r="B32" s="520">
        <f>B30+B23</f>
        <v>-1305494.1599999992</v>
      </c>
    </row>
    <row r="37" spans="1:9" x14ac:dyDescent="0.3">
      <c r="A37" s="461"/>
      <c r="B37" s="528">
        <f t="shared" ref="B37:G37" si="2">SUM(B39:B69)</f>
        <v>1891000</v>
      </c>
      <c r="C37" s="520">
        <f t="shared" si="2"/>
        <v>93000</v>
      </c>
      <c r="D37" s="520">
        <f t="shared" si="2"/>
        <v>117500</v>
      </c>
      <c r="E37" s="520">
        <f t="shared" si="2"/>
        <v>1191519</v>
      </c>
      <c r="F37" s="520">
        <f t="shared" si="2"/>
        <v>1402019</v>
      </c>
      <c r="G37" s="528">
        <f t="shared" si="2"/>
        <v>488981</v>
      </c>
    </row>
    <row r="38" spans="1:9" x14ac:dyDescent="0.3">
      <c r="A38" s="543" t="s">
        <v>4819</v>
      </c>
      <c r="B38" s="544" t="s">
        <v>4818</v>
      </c>
      <c r="C38" s="539" t="s">
        <v>1972</v>
      </c>
      <c r="D38" s="539" t="s">
        <v>4815</v>
      </c>
      <c r="E38" s="539" t="s">
        <v>4816</v>
      </c>
      <c r="F38" s="539" t="s">
        <v>4817</v>
      </c>
      <c r="G38" s="539" t="s">
        <v>579</v>
      </c>
    </row>
    <row r="39" spans="1:9" x14ac:dyDescent="0.3">
      <c r="A39" s="537">
        <v>1</v>
      </c>
      <c r="B39" s="541">
        <v>61000</v>
      </c>
      <c r="C39" s="213">
        <v>3000</v>
      </c>
      <c r="D39" s="213">
        <v>2500</v>
      </c>
      <c r="E39" s="213">
        <v>1250</v>
      </c>
      <c r="F39" s="542">
        <f>SUM(C39:E39)</f>
        <v>6750</v>
      </c>
      <c r="G39" s="212">
        <f>B39-F39</f>
        <v>54250</v>
      </c>
      <c r="I39" s="5"/>
    </row>
    <row r="40" spans="1:9" x14ac:dyDescent="0.3">
      <c r="A40" s="537">
        <v>2</v>
      </c>
      <c r="B40" s="541">
        <v>61000</v>
      </c>
      <c r="C40" s="213">
        <v>3000</v>
      </c>
      <c r="D40" s="213">
        <v>2500</v>
      </c>
      <c r="E40" s="213">
        <v>2500</v>
      </c>
      <c r="F40" s="542">
        <f t="shared" ref="F40:F69" si="3">SUM(C40:E40)</f>
        <v>8000</v>
      </c>
      <c r="G40" s="212">
        <f t="shared" ref="G40:G69" si="4">B40-F40</f>
        <v>53000</v>
      </c>
      <c r="I40" s="5"/>
    </row>
    <row r="41" spans="1:9" x14ac:dyDescent="0.3">
      <c r="A41" s="537">
        <v>3</v>
      </c>
      <c r="B41" s="541">
        <v>61000</v>
      </c>
      <c r="C41" s="213">
        <v>3000</v>
      </c>
      <c r="D41" s="213">
        <v>2500</v>
      </c>
      <c r="E41" s="213">
        <v>0</v>
      </c>
      <c r="F41" s="542">
        <f t="shared" si="3"/>
        <v>5500</v>
      </c>
      <c r="G41" s="212">
        <f t="shared" si="4"/>
        <v>55500</v>
      </c>
      <c r="I41" s="5"/>
    </row>
    <row r="42" spans="1:9" x14ac:dyDescent="0.3">
      <c r="A42" s="537">
        <v>4</v>
      </c>
      <c r="B42" s="541">
        <v>61000</v>
      </c>
      <c r="C42" s="213">
        <v>3000</v>
      </c>
      <c r="D42" s="213">
        <v>2500</v>
      </c>
      <c r="E42" s="213">
        <v>10000</v>
      </c>
      <c r="F42" s="542">
        <f t="shared" si="3"/>
        <v>15500</v>
      </c>
      <c r="G42" s="212">
        <f t="shared" si="4"/>
        <v>45500</v>
      </c>
      <c r="I42" s="5"/>
    </row>
    <row r="43" spans="1:9" x14ac:dyDescent="0.3">
      <c r="A43" s="537">
        <v>5</v>
      </c>
      <c r="B43" s="541">
        <v>61000</v>
      </c>
      <c r="C43" s="213">
        <v>3000</v>
      </c>
      <c r="D43" s="213">
        <v>2500</v>
      </c>
      <c r="E43" s="213">
        <v>430000</v>
      </c>
      <c r="F43" s="542">
        <f t="shared" si="3"/>
        <v>435500</v>
      </c>
      <c r="G43" s="212">
        <f t="shared" si="4"/>
        <v>-374500</v>
      </c>
      <c r="I43" s="5"/>
    </row>
    <row r="44" spans="1:9" x14ac:dyDescent="0.3">
      <c r="A44" s="537">
        <v>6</v>
      </c>
      <c r="B44" s="541">
        <v>61000</v>
      </c>
      <c r="C44" s="213">
        <v>3000</v>
      </c>
      <c r="D44" s="213">
        <v>2500</v>
      </c>
      <c r="E44" s="213">
        <v>0</v>
      </c>
      <c r="F44" s="542">
        <f t="shared" si="3"/>
        <v>5500</v>
      </c>
      <c r="G44" s="212">
        <f t="shared" si="4"/>
        <v>55500</v>
      </c>
      <c r="I44" s="5"/>
    </row>
    <row r="45" spans="1:9" x14ac:dyDescent="0.3">
      <c r="A45" s="537">
        <v>7</v>
      </c>
      <c r="B45" s="541">
        <v>61000</v>
      </c>
      <c r="C45" s="213">
        <v>3000</v>
      </c>
      <c r="D45" s="213">
        <v>2500</v>
      </c>
      <c r="E45" s="213">
        <v>6479</v>
      </c>
      <c r="F45" s="542">
        <f t="shared" si="3"/>
        <v>11979</v>
      </c>
      <c r="G45" s="212">
        <f t="shared" si="4"/>
        <v>49021</v>
      </c>
      <c r="I45" s="5"/>
    </row>
    <row r="46" spans="1:9" x14ac:dyDescent="0.3">
      <c r="A46" s="537">
        <v>8</v>
      </c>
      <c r="B46" s="541">
        <v>61000</v>
      </c>
      <c r="C46" s="213">
        <v>3000</v>
      </c>
      <c r="D46" s="213">
        <v>2500</v>
      </c>
      <c r="E46" s="213">
        <v>1250</v>
      </c>
      <c r="F46" s="542">
        <f t="shared" si="3"/>
        <v>6750</v>
      </c>
      <c r="G46" s="212">
        <f t="shared" si="4"/>
        <v>54250</v>
      </c>
      <c r="I46" s="5"/>
    </row>
    <row r="47" spans="1:9" x14ac:dyDescent="0.3">
      <c r="A47" s="537">
        <v>9</v>
      </c>
      <c r="B47" s="541">
        <v>61000</v>
      </c>
      <c r="C47" s="213">
        <v>3000</v>
      </c>
      <c r="D47" s="213">
        <v>2500</v>
      </c>
      <c r="E47" s="213">
        <v>0</v>
      </c>
      <c r="F47" s="542">
        <f t="shared" si="3"/>
        <v>5500</v>
      </c>
      <c r="G47" s="212">
        <f t="shared" si="4"/>
        <v>55500</v>
      </c>
      <c r="I47" s="5"/>
    </row>
    <row r="48" spans="1:9" x14ac:dyDescent="0.3">
      <c r="A48" s="537">
        <v>10</v>
      </c>
      <c r="B48" s="541">
        <v>61000</v>
      </c>
      <c r="C48" s="213">
        <v>3000</v>
      </c>
      <c r="D48" s="213">
        <v>2500</v>
      </c>
      <c r="E48" s="213">
        <v>350000</v>
      </c>
      <c r="F48" s="542">
        <f t="shared" si="3"/>
        <v>355500</v>
      </c>
      <c r="G48" s="212">
        <f t="shared" si="4"/>
        <v>-294500</v>
      </c>
      <c r="I48" s="5"/>
    </row>
    <row r="49" spans="1:9" x14ac:dyDescent="0.3">
      <c r="A49" s="537">
        <v>11</v>
      </c>
      <c r="B49" s="541">
        <v>61000</v>
      </c>
      <c r="C49" s="213">
        <v>3000</v>
      </c>
      <c r="D49" s="213">
        <v>2500</v>
      </c>
      <c r="E49" s="213">
        <v>0</v>
      </c>
      <c r="F49" s="542">
        <f t="shared" si="3"/>
        <v>5500</v>
      </c>
      <c r="G49" s="212">
        <f t="shared" si="4"/>
        <v>55500</v>
      </c>
      <c r="I49" s="5"/>
    </row>
    <row r="50" spans="1:9" x14ac:dyDescent="0.3">
      <c r="A50" s="537">
        <v>12</v>
      </c>
      <c r="B50" s="541">
        <v>61000</v>
      </c>
      <c r="C50" s="213">
        <v>3000</v>
      </c>
      <c r="D50" s="213">
        <v>2500</v>
      </c>
      <c r="E50" s="213">
        <v>0</v>
      </c>
      <c r="F50" s="542">
        <f t="shared" si="3"/>
        <v>5500</v>
      </c>
      <c r="G50" s="212">
        <f t="shared" si="4"/>
        <v>55500</v>
      </c>
      <c r="I50" s="5"/>
    </row>
    <row r="51" spans="1:9" x14ac:dyDescent="0.3">
      <c r="A51" s="537">
        <v>13</v>
      </c>
      <c r="B51" s="541">
        <v>61000</v>
      </c>
      <c r="C51" s="213">
        <v>3000</v>
      </c>
      <c r="D51" s="213">
        <v>2500</v>
      </c>
      <c r="E51" s="213">
        <v>0</v>
      </c>
      <c r="F51" s="542">
        <f t="shared" si="3"/>
        <v>5500</v>
      </c>
      <c r="G51" s="212">
        <f t="shared" si="4"/>
        <v>55500</v>
      </c>
      <c r="I51" s="5"/>
    </row>
    <row r="52" spans="1:9" x14ac:dyDescent="0.3">
      <c r="A52" s="537">
        <v>14</v>
      </c>
      <c r="B52" s="541">
        <v>61000</v>
      </c>
      <c r="C52" s="213">
        <v>3000</v>
      </c>
      <c r="D52" s="213">
        <v>2500</v>
      </c>
      <c r="E52" s="213">
        <v>0</v>
      </c>
      <c r="F52" s="542">
        <f t="shared" si="3"/>
        <v>5500</v>
      </c>
      <c r="G52" s="212">
        <f t="shared" si="4"/>
        <v>55500</v>
      </c>
      <c r="I52" s="5"/>
    </row>
    <row r="53" spans="1:9" x14ac:dyDescent="0.3">
      <c r="A53" s="537">
        <v>15</v>
      </c>
      <c r="B53" s="541">
        <v>61000</v>
      </c>
      <c r="C53" s="213">
        <v>3000</v>
      </c>
      <c r="D53" s="213">
        <v>22500</v>
      </c>
      <c r="E53" s="213">
        <v>1250</v>
      </c>
      <c r="F53" s="542">
        <f t="shared" si="3"/>
        <v>26750</v>
      </c>
      <c r="G53" s="212">
        <f t="shared" si="4"/>
        <v>34250</v>
      </c>
      <c r="I53" s="5"/>
    </row>
    <row r="54" spans="1:9" x14ac:dyDescent="0.3">
      <c r="A54" s="537">
        <v>16</v>
      </c>
      <c r="B54" s="541">
        <v>61000</v>
      </c>
      <c r="C54" s="213">
        <v>3000</v>
      </c>
      <c r="D54" s="213">
        <v>2500</v>
      </c>
      <c r="E54" s="213">
        <v>0</v>
      </c>
      <c r="F54" s="542">
        <f t="shared" si="3"/>
        <v>5500</v>
      </c>
      <c r="G54" s="212">
        <f t="shared" si="4"/>
        <v>55500</v>
      </c>
      <c r="I54" s="5"/>
    </row>
    <row r="55" spans="1:9" x14ac:dyDescent="0.3">
      <c r="A55" s="537">
        <v>17</v>
      </c>
      <c r="B55" s="541">
        <v>61000</v>
      </c>
      <c r="C55" s="213">
        <v>3000</v>
      </c>
      <c r="D55" s="213">
        <v>2500</v>
      </c>
      <c r="E55" s="213">
        <v>14540</v>
      </c>
      <c r="F55" s="542">
        <f t="shared" si="3"/>
        <v>20040</v>
      </c>
      <c r="G55" s="212">
        <f t="shared" si="4"/>
        <v>40960</v>
      </c>
      <c r="I55" s="5"/>
    </row>
    <row r="56" spans="1:9" x14ac:dyDescent="0.3">
      <c r="A56" s="537">
        <v>18</v>
      </c>
      <c r="B56" s="541">
        <v>61000</v>
      </c>
      <c r="C56" s="213">
        <v>3000</v>
      </c>
      <c r="D56" s="213">
        <v>2500</v>
      </c>
      <c r="E56" s="213">
        <v>0</v>
      </c>
      <c r="F56" s="542">
        <f t="shared" si="3"/>
        <v>5500</v>
      </c>
      <c r="G56" s="212">
        <f t="shared" si="4"/>
        <v>55500</v>
      </c>
      <c r="I56" s="5"/>
    </row>
    <row r="57" spans="1:9" x14ac:dyDescent="0.3">
      <c r="A57" s="537">
        <v>19</v>
      </c>
      <c r="B57" s="541">
        <v>61000</v>
      </c>
      <c r="C57" s="213">
        <v>3000</v>
      </c>
      <c r="D57" s="213">
        <v>2500</v>
      </c>
      <c r="E57" s="213">
        <v>0</v>
      </c>
      <c r="F57" s="542">
        <f t="shared" si="3"/>
        <v>5500</v>
      </c>
      <c r="G57" s="212">
        <f t="shared" si="4"/>
        <v>55500</v>
      </c>
      <c r="I57" s="5"/>
    </row>
    <row r="58" spans="1:9" x14ac:dyDescent="0.3">
      <c r="A58" s="537">
        <v>20</v>
      </c>
      <c r="B58" s="541">
        <v>61000</v>
      </c>
      <c r="C58" s="213">
        <v>3000</v>
      </c>
      <c r="D58" s="213">
        <v>2500</v>
      </c>
      <c r="E58" s="213">
        <v>0</v>
      </c>
      <c r="F58" s="542">
        <f t="shared" si="3"/>
        <v>5500</v>
      </c>
      <c r="G58" s="212">
        <f t="shared" si="4"/>
        <v>55500</v>
      </c>
      <c r="I58" s="5"/>
    </row>
    <row r="59" spans="1:9" x14ac:dyDescent="0.3">
      <c r="A59" s="537">
        <v>21</v>
      </c>
      <c r="B59" s="541">
        <v>61000</v>
      </c>
      <c r="C59" s="213">
        <v>3000</v>
      </c>
      <c r="D59" s="213">
        <v>2500</v>
      </c>
      <c r="E59" s="213">
        <v>0</v>
      </c>
      <c r="F59" s="542">
        <f t="shared" si="3"/>
        <v>5500</v>
      </c>
      <c r="G59" s="212">
        <f t="shared" si="4"/>
        <v>55500</v>
      </c>
      <c r="I59" s="5"/>
    </row>
    <row r="60" spans="1:9" x14ac:dyDescent="0.3">
      <c r="A60" s="537">
        <v>22</v>
      </c>
      <c r="B60" s="541">
        <v>61000</v>
      </c>
      <c r="C60" s="213">
        <v>3000</v>
      </c>
      <c r="D60" s="213">
        <v>2500</v>
      </c>
      <c r="E60" s="213">
        <v>0</v>
      </c>
      <c r="F60" s="542">
        <f t="shared" si="3"/>
        <v>5500</v>
      </c>
      <c r="G60" s="212">
        <f t="shared" si="4"/>
        <v>55500</v>
      </c>
      <c r="I60" s="5"/>
    </row>
    <row r="61" spans="1:9" x14ac:dyDescent="0.3">
      <c r="A61" s="537">
        <v>23</v>
      </c>
      <c r="B61" s="541">
        <v>61000</v>
      </c>
      <c r="C61" s="213">
        <v>3000</v>
      </c>
      <c r="D61" s="213">
        <v>2500</v>
      </c>
      <c r="E61" s="213">
        <v>0</v>
      </c>
      <c r="F61" s="542">
        <f t="shared" si="3"/>
        <v>5500</v>
      </c>
      <c r="G61" s="212">
        <f t="shared" si="4"/>
        <v>55500</v>
      </c>
      <c r="I61" s="5"/>
    </row>
    <row r="62" spans="1:9" x14ac:dyDescent="0.3">
      <c r="A62" s="537">
        <v>24</v>
      </c>
      <c r="B62" s="541">
        <v>61000</v>
      </c>
      <c r="C62" s="213">
        <v>3000</v>
      </c>
      <c r="D62" s="213">
        <v>2500</v>
      </c>
      <c r="E62" s="213">
        <v>0</v>
      </c>
      <c r="F62" s="542">
        <f t="shared" si="3"/>
        <v>5500</v>
      </c>
      <c r="G62" s="212">
        <f t="shared" si="4"/>
        <v>55500</v>
      </c>
      <c r="I62" s="5"/>
    </row>
    <row r="63" spans="1:9" x14ac:dyDescent="0.3">
      <c r="A63" s="537">
        <v>25</v>
      </c>
      <c r="B63" s="541">
        <v>61000</v>
      </c>
      <c r="C63" s="213">
        <v>3000</v>
      </c>
      <c r="D63" s="213">
        <v>2500</v>
      </c>
      <c r="E63" s="213">
        <v>0</v>
      </c>
      <c r="F63" s="542">
        <f t="shared" si="3"/>
        <v>5500</v>
      </c>
      <c r="G63" s="212">
        <f t="shared" si="4"/>
        <v>55500</v>
      </c>
      <c r="I63" s="5"/>
    </row>
    <row r="64" spans="1:9" x14ac:dyDescent="0.3">
      <c r="A64" s="537">
        <v>26</v>
      </c>
      <c r="B64" s="541">
        <v>61000</v>
      </c>
      <c r="C64" s="213">
        <v>3000</v>
      </c>
      <c r="D64" s="213">
        <v>2500</v>
      </c>
      <c r="E64" s="213">
        <v>0</v>
      </c>
      <c r="F64" s="542">
        <f t="shared" si="3"/>
        <v>5500</v>
      </c>
      <c r="G64" s="212">
        <f t="shared" si="4"/>
        <v>55500</v>
      </c>
      <c r="I64" s="5"/>
    </row>
    <row r="65" spans="1:9" x14ac:dyDescent="0.3">
      <c r="A65" s="537">
        <v>27</v>
      </c>
      <c r="B65" s="541">
        <v>61000</v>
      </c>
      <c r="C65" s="213">
        <v>3000</v>
      </c>
      <c r="D65" s="213">
        <v>2500</v>
      </c>
      <c r="E65" s="213">
        <v>0</v>
      </c>
      <c r="F65" s="542">
        <f t="shared" si="3"/>
        <v>5500</v>
      </c>
      <c r="G65" s="212">
        <f t="shared" si="4"/>
        <v>55500</v>
      </c>
      <c r="I65" s="5"/>
    </row>
    <row r="66" spans="1:9" x14ac:dyDescent="0.3">
      <c r="A66" s="537">
        <v>28</v>
      </c>
      <c r="B66" s="541">
        <v>61000</v>
      </c>
      <c r="C66" s="213">
        <v>3000</v>
      </c>
      <c r="D66" s="213">
        <v>2500</v>
      </c>
      <c r="E66" s="213">
        <v>1250</v>
      </c>
      <c r="F66" s="542">
        <f t="shared" si="3"/>
        <v>6750</v>
      </c>
      <c r="G66" s="212">
        <f t="shared" si="4"/>
        <v>54250</v>
      </c>
      <c r="I66" s="5"/>
    </row>
    <row r="67" spans="1:9" ht="16.8" customHeight="1" x14ac:dyDescent="0.3">
      <c r="A67" s="537">
        <v>29</v>
      </c>
      <c r="B67" s="541">
        <v>61000</v>
      </c>
      <c r="C67" s="213">
        <v>3000</v>
      </c>
      <c r="D67" s="213">
        <v>2500</v>
      </c>
      <c r="E67" s="213">
        <v>373000</v>
      </c>
      <c r="F67" s="542">
        <f t="shared" si="3"/>
        <v>378500</v>
      </c>
      <c r="G67" s="212">
        <f t="shared" si="4"/>
        <v>-317500</v>
      </c>
      <c r="I67" s="5"/>
    </row>
    <row r="68" spans="1:9" x14ac:dyDescent="0.3">
      <c r="A68" s="537">
        <v>30</v>
      </c>
      <c r="B68" s="541">
        <v>61000</v>
      </c>
      <c r="C68" s="213">
        <v>3000</v>
      </c>
      <c r="D68" s="213">
        <v>22500</v>
      </c>
      <c r="E68" s="213">
        <v>0</v>
      </c>
      <c r="F68" s="542">
        <f>SUM(C68:E68)</f>
        <v>25500</v>
      </c>
      <c r="G68" s="212">
        <f t="shared" si="4"/>
        <v>35500</v>
      </c>
      <c r="I68" s="5"/>
    </row>
    <row r="69" spans="1:9" x14ac:dyDescent="0.3">
      <c r="A69" s="537">
        <v>31</v>
      </c>
      <c r="B69" s="541">
        <v>61000</v>
      </c>
      <c r="C69" s="213">
        <v>3000</v>
      </c>
      <c r="D69" s="213">
        <v>2500</v>
      </c>
      <c r="E69" s="213">
        <v>0</v>
      </c>
      <c r="F69" s="542">
        <f t="shared" si="3"/>
        <v>5500</v>
      </c>
      <c r="G69" s="212">
        <f t="shared" si="4"/>
        <v>55500</v>
      </c>
      <c r="I69" s="5"/>
    </row>
    <row r="70" spans="1:9" x14ac:dyDescent="0.3">
      <c r="H70" s="540"/>
    </row>
  </sheetData>
  <conditionalFormatting sqref="B38:B69">
    <cfRule type="cellIs" dxfId="5" priority="3" operator="lessThan">
      <formula>0</formula>
    </cfRule>
  </conditionalFormatting>
  <conditionalFormatting sqref="C38:G38">
    <cfRule type="cellIs" dxfId="4" priority="2" operator="lessThan">
      <formula>0</formula>
    </cfRule>
  </conditionalFormatting>
  <conditionalFormatting sqref="G39:G69">
    <cfRule type="cellIs" dxfId="3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scale="47" orientation="landscape" r:id="rId1"/>
  <ignoredErrors>
    <ignoredError sqref="F39:F69" formulaRange="1"/>
  </ignoredError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8536A-BDCE-48E7-BD43-718BD2B2B267}">
  <dimension ref="A1:F21"/>
  <sheetViews>
    <sheetView workbookViewId="0">
      <selection activeCell="E9" sqref="E9"/>
    </sheetView>
  </sheetViews>
  <sheetFormatPr defaultRowHeight="14.4" x14ac:dyDescent="0.3"/>
  <cols>
    <col min="2" max="3" width="10.5546875" bestFit="1" customWidth="1"/>
    <col min="6" max="6" width="14" bestFit="1" customWidth="1"/>
  </cols>
  <sheetData>
    <row r="1" spans="1:6" ht="15" thickBot="1" x14ac:dyDescent="0.35">
      <c r="A1" s="549" t="s">
        <v>4937</v>
      </c>
      <c r="B1" s="550" t="s">
        <v>569</v>
      </c>
      <c r="C1" s="551" t="s">
        <v>42</v>
      </c>
    </row>
    <row r="2" spans="1:6" x14ac:dyDescent="0.3">
      <c r="A2" s="552">
        <v>5333</v>
      </c>
      <c r="B2" s="553">
        <v>45474</v>
      </c>
      <c r="C2" s="554">
        <v>39772.86</v>
      </c>
    </row>
    <row r="3" spans="1:6" x14ac:dyDescent="0.3">
      <c r="A3" s="555">
        <v>5486</v>
      </c>
      <c r="B3" s="556">
        <v>45505</v>
      </c>
      <c r="C3" s="557">
        <v>37262.03</v>
      </c>
    </row>
    <row r="4" spans="1:6" x14ac:dyDescent="0.3">
      <c r="A4" s="555">
        <v>5644</v>
      </c>
      <c r="B4" s="556">
        <v>45536</v>
      </c>
      <c r="C4" s="557">
        <v>61509.84</v>
      </c>
    </row>
    <row r="5" spans="1:6" x14ac:dyDescent="0.3">
      <c r="A5" s="555">
        <v>5835</v>
      </c>
      <c r="B5" s="556">
        <v>45566</v>
      </c>
      <c r="C5" s="557">
        <v>24353.46</v>
      </c>
    </row>
    <row r="6" spans="1:6" x14ac:dyDescent="0.3">
      <c r="A6" s="555">
        <v>5981</v>
      </c>
      <c r="B6" s="556">
        <v>45597</v>
      </c>
      <c r="C6" s="557">
        <v>44450.26</v>
      </c>
    </row>
    <row r="7" spans="1:6" ht="15" thickBot="1" x14ac:dyDescent="0.35">
      <c r="A7" s="558">
        <v>7089</v>
      </c>
      <c r="B7" s="559">
        <v>45627</v>
      </c>
      <c r="C7" s="560">
        <v>57842.48</v>
      </c>
    </row>
    <row r="8" spans="1:6" ht="15" thickBot="1" x14ac:dyDescent="0.35">
      <c r="C8" s="561"/>
      <c r="D8" s="562" t="s">
        <v>4938</v>
      </c>
    </row>
    <row r="9" spans="1:6" ht="15" thickBot="1" x14ac:dyDescent="0.35">
      <c r="C9" s="563">
        <f>SUM(C2:C8)</f>
        <v>265190.93</v>
      </c>
      <c r="D9" s="564">
        <v>10</v>
      </c>
      <c r="E9" s="565">
        <f>C9/D9</f>
        <v>26519.093000000001</v>
      </c>
      <c r="F9" s="5">
        <f>E9*8</f>
        <v>212152.74400000001</v>
      </c>
    </row>
    <row r="10" spans="1:6" ht="15" thickBot="1" x14ac:dyDescent="0.35">
      <c r="C10" s="561"/>
    </row>
    <row r="11" spans="1:6" ht="15" thickBot="1" x14ac:dyDescent="0.35">
      <c r="B11" s="566" t="s">
        <v>4939</v>
      </c>
      <c r="C11" s="567" t="s">
        <v>4940</v>
      </c>
    </row>
    <row r="12" spans="1:6" x14ac:dyDescent="0.3">
      <c r="A12" t="s">
        <v>4941</v>
      </c>
      <c r="B12" s="568">
        <v>45726</v>
      </c>
      <c r="C12" s="569">
        <v>45734</v>
      </c>
      <c r="D12" t="s">
        <v>4951</v>
      </c>
    </row>
    <row r="13" spans="1:6" x14ac:dyDescent="0.3">
      <c r="A13" t="s">
        <v>4942</v>
      </c>
      <c r="B13" s="568">
        <v>45757</v>
      </c>
      <c r="C13" s="569">
        <v>45761</v>
      </c>
      <c r="D13" t="s">
        <v>5106</v>
      </c>
    </row>
    <row r="14" spans="1:6" x14ac:dyDescent="0.3">
      <c r="A14" t="s">
        <v>4943</v>
      </c>
      <c r="B14" s="568">
        <v>45787</v>
      </c>
      <c r="C14" s="569"/>
    </row>
    <row r="15" spans="1:6" x14ac:dyDescent="0.3">
      <c r="A15" t="s">
        <v>4944</v>
      </c>
      <c r="B15" s="568">
        <v>45818</v>
      </c>
      <c r="C15" s="569"/>
    </row>
    <row r="16" spans="1:6" x14ac:dyDescent="0.3">
      <c r="A16" t="s">
        <v>4945</v>
      </c>
      <c r="B16" s="568">
        <v>45848</v>
      </c>
      <c r="C16" s="569"/>
    </row>
    <row r="17" spans="1:3" x14ac:dyDescent="0.3">
      <c r="A17" t="s">
        <v>4946</v>
      </c>
      <c r="B17" s="568">
        <v>45879</v>
      </c>
      <c r="C17" s="569"/>
    </row>
    <row r="18" spans="1:3" x14ac:dyDescent="0.3">
      <c r="A18" t="s">
        <v>4947</v>
      </c>
      <c r="B18" s="568">
        <v>45910</v>
      </c>
      <c r="C18" s="569"/>
    </row>
    <row r="19" spans="1:3" x14ac:dyDescent="0.3">
      <c r="A19" t="s">
        <v>4948</v>
      </c>
      <c r="B19" s="568">
        <v>45940</v>
      </c>
      <c r="C19" s="569"/>
    </row>
    <row r="20" spans="1:3" x14ac:dyDescent="0.3">
      <c r="A20" t="s">
        <v>4949</v>
      </c>
      <c r="B20" s="568">
        <v>45971</v>
      </c>
      <c r="C20" s="569"/>
    </row>
    <row r="21" spans="1:3" x14ac:dyDescent="0.3">
      <c r="A21" t="s">
        <v>4950</v>
      </c>
      <c r="B21" s="568">
        <v>46001</v>
      </c>
      <c r="C21" s="569"/>
    </row>
  </sheetData>
  <pageMargins left="0.511811024" right="0.511811024" top="0.78740157499999996" bottom="0.78740157499999996" header="0.31496062000000002" footer="0.3149606200000000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87BA3-D495-4C19-9AD6-BE4E771078BD}">
  <dimension ref="A1:L38"/>
  <sheetViews>
    <sheetView workbookViewId="0">
      <selection activeCell="H8" sqref="H8"/>
    </sheetView>
  </sheetViews>
  <sheetFormatPr defaultRowHeight="14.4" x14ac:dyDescent="0.3"/>
  <cols>
    <col min="1" max="1" width="25" bestFit="1" customWidth="1"/>
    <col min="2" max="2" width="14.21875" bestFit="1" customWidth="1"/>
    <col min="3" max="3" width="15.6640625" bestFit="1" customWidth="1"/>
    <col min="4" max="4" width="13.88671875" bestFit="1" customWidth="1"/>
    <col min="6" max="6" width="25" bestFit="1" customWidth="1"/>
    <col min="7" max="7" width="14.21875" bestFit="1" customWidth="1"/>
    <col min="8" max="8" width="15.6640625" bestFit="1" customWidth="1"/>
    <col min="9" max="9" width="13.88671875" bestFit="1" customWidth="1"/>
    <col min="11" max="11" width="18.5546875" bestFit="1" customWidth="1"/>
    <col min="12" max="12" width="18.44140625" customWidth="1"/>
  </cols>
  <sheetData>
    <row r="1" spans="1:12" x14ac:dyDescent="0.3">
      <c r="A1" s="461" t="s">
        <v>5118</v>
      </c>
      <c r="B1" s="461"/>
      <c r="C1" s="461"/>
      <c r="D1" s="461"/>
      <c r="E1" s="461"/>
      <c r="F1" s="461" t="s">
        <v>5119</v>
      </c>
      <c r="G1" s="461"/>
      <c r="H1" s="461"/>
      <c r="I1" s="461"/>
    </row>
    <row r="2" spans="1:12" x14ac:dyDescent="0.3">
      <c r="A2" s="4" t="s">
        <v>5120</v>
      </c>
      <c r="B2" s="450" t="s">
        <v>39</v>
      </c>
      <c r="C2" s="290" t="s">
        <v>5121</v>
      </c>
      <c r="D2" s="450" t="s">
        <v>5122</v>
      </c>
      <c r="E2" s="4"/>
      <c r="F2" s="4" t="s">
        <v>5120</v>
      </c>
      <c r="G2" s="4" t="s">
        <v>39</v>
      </c>
      <c r="H2" s="4" t="s">
        <v>5121</v>
      </c>
      <c r="I2" s="4" t="s">
        <v>5122</v>
      </c>
      <c r="K2" s="578" t="s">
        <v>5132</v>
      </c>
      <c r="L2" s="579">
        <f>D8+D18+D28+D38</f>
        <v>710305.58000000007</v>
      </c>
    </row>
    <row r="3" spans="1:12" x14ac:dyDescent="0.3">
      <c r="A3" s="4" t="s">
        <v>5123</v>
      </c>
      <c r="B3" s="450">
        <v>1289284.95</v>
      </c>
      <c r="C3" s="290">
        <f>Tabela4[[#This Row],[COBRADO]]/Tabela4[[#This Row],[GGR]]</f>
        <v>6.0498650821914891E-2</v>
      </c>
      <c r="D3" s="450">
        <v>78000</v>
      </c>
      <c r="E3" s="4"/>
      <c r="F3" s="4" t="s">
        <v>5123</v>
      </c>
      <c r="G3" s="450">
        <v>1289284.95</v>
      </c>
      <c r="H3" s="290">
        <v>0.05</v>
      </c>
      <c r="I3" s="450">
        <f>IFERROR(Tabela58[[#This Row],[GGR]]*Tabela58[[#This Row],[% COBRADA]],0)</f>
        <v>64464.247499999998</v>
      </c>
      <c r="K3" s="578" t="s">
        <v>5133</v>
      </c>
      <c r="L3" s="579">
        <f>I8+I18+I28+I38</f>
        <v>541666.04670000006</v>
      </c>
    </row>
    <row r="4" spans="1:12" x14ac:dyDescent="0.3">
      <c r="A4" s="4" t="s">
        <v>5124</v>
      </c>
      <c r="B4" s="450">
        <v>597864.28</v>
      </c>
      <c r="C4" s="290">
        <f>Tabela4[[#This Row],[COBRADO]]/Tabela4[[#This Row],[GGR]]</f>
        <v>0.14999999665475916</v>
      </c>
      <c r="D4" s="450">
        <v>89679.64</v>
      </c>
      <c r="E4" s="4"/>
      <c r="F4" s="4" t="s">
        <v>5124</v>
      </c>
      <c r="G4" s="450">
        <v>597864.28</v>
      </c>
      <c r="H4" s="290">
        <v>0.12</v>
      </c>
      <c r="I4" s="450">
        <f>IFERROR(Tabela58[[#This Row],[GGR]]*Tabela58[[#This Row],[% COBRADA]],0)</f>
        <v>71743.713600000003</v>
      </c>
      <c r="K4" s="578" t="s">
        <v>5134</v>
      </c>
      <c r="L4" s="579">
        <v>200000</v>
      </c>
    </row>
    <row r="5" spans="1:12" x14ac:dyDescent="0.3">
      <c r="A5" s="4" t="s">
        <v>407</v>
      </c>
      <c r="B5" s="4" t="s">
        <v>820</v>
      </c>
      <c r="C5" s="290">
        <v>1</v>
      </c>
      <c r="D5" s="450">
        <v>2824</v>
      </c>
      <c r="E5" s="4"/>
      <c r="F5" s="4" t="s">
        <v>407</v>
      </c>
      <c r="G5" s="4" t="s">
        <v>820</v>
      </c>
      <c r="H5" s="290">
        <v>1</v>
      </c>
      <c r="I5" s="450">
        <v>2824</v>
      </c>
      <c r="K5" s="457" t="s">
        <v>5135</v>
      </c>
      <c r="L5" s="580">
        <f>L2-L4</f>
        <v>510305.58000000007</v>
      </c>
    </row>
    <row r="6" spans="1:12" x14ac:dyDescent="0.3">
      <c r="A6" s="4" t="s">
        <v>5125</v>
      </c>
      <c r="B6" s="4" t="s">
        <v>820</v>
      </c>
      <c r="C6" s="290">
        <v>1</v>
      </c>
      <c r="D6" s="450">
        <v>2563.1999999999998</v>
      </c>
      <c r="E6" s="4"/>
      <c r="F6" s="4" t="s">
        <v>5125</v>
      </c>
      <c r="G6" s="4" t="s">
        <v>820</v>
      </c>
      <c r="H6" s="290">
        <v>1</v>
      </c>
      <c r="I6" s="450">
        <v>2563.1999999999998</v>
      </c>
      <c r="K6" s="457" t="s">
        <v>5136</v>
      </c>
      <c r="L6" s="580">
        <f>L3-L4</f>
        <v>341666.04670000006</v>
      </c>
    </row>
    <row r="7" spans="1:12" x14ac:dyDescent="0.3">
      <c r="A7" s="4" t="s">
        <v>5126</v>
      </c>
      <c r="B7" s="4" t="s">
        <v>820</v>
      </c>
      <c r="C7" s="290">
        <v>1</v>
      </c>
      <c r="D7" s="450">
        <v>2515.9699999999998</v>
      </c>
      <c r="E7" s="4"/>
      <c r="F7" s="4" t="s">
        <v>5126</v>
      </c>
      <c r="G7" s="4" t="s">
        <v>820</v>
      </c>
      <c r="H7" s="290">
        <v>1</v>
      </c>
      <c r="I7" s="450">
        <v>2515.9699999999998</v>
      </c>
    </row>
    <row r="8" spans="1:12" x14ac:dyDescent="0.3">
      <c r="A8" s="461" t="s">
        <v>31</v>
      </c>
      <c r="B8" s="461"/>
      <c r="C8" s="461"/>
      <c r="D8" s="577">
        <f>SUBTOTAL(109,D3:D7)</f>
        <v>175582.81000000003</v>
      </c>
      <c r="E8" s="4"/>
      <c r="F8" s="461" t="s">
        <v>31</v>
      </c>
      <c r="G8" s="461"/>
      <c r="H8" s="461"/>
      <c r="I8" s="577">
        <f>SUBTOTAL(109,I3:I7)</f>
        <v>144111.13110000003</v>
      </c>
    </row>
    <row r="9" spans="1:12" x14ac:dyDescent="0.3">
      <c r="A9" s="4"/>
      <c r="B9" s="4"/>
      <c r="C9" s="4"/>
      <c r="D9" s="4"/>
      <c r="E9" s="4"/>
      <c r="F9" s="4"/>
      <c r="G9" s="4"/>
      <c r="H9" s="4"/>
      <c r="I9" s="4"/>
    </row>
    <row r="10" spans="1:12" x14ac:dyDescent="0.3">
      <c r="A10" s="461" t="s">
        <v>5127</v>
      </c>
      <c r="B10" s="461"/>
      <c r="C10" s="461"/>
      <c r="D10" s="461"/>
      <c r="E10" s="461"/>
      <c r="F10" s="461" t="s">
        <v>5128</v>
      </c>
      <c r="G10" s="461"/>
      <c r="H10" s="461"/>
      <c r="I10" s="461"/>
    </row>
    <row r="11" spans="1:12" x14ac:dyDescent="0.3">
      <c r="A11" s="4" t="s">
        <v>5120</v>
      </c>
      <c r="B11" s="4" t="s">
        <v>39</v>
      </c>
      <c r="C11" s="4" t="s">
        <v>5121</v>
      </c>
      <c r="D11" s="4" t="s">
        <v>5122</v>
      </c>
      <c r="E11" s="4"/>
      <c r="F11" s="4" t="s">
        <v>5120</v>
      </c>
      <c r="G11" s="4" t="s">
        <v>39</v>
      </c>
      <c r="H11" s="4" t="s">
        <v>5121</v>
      </c>
      <c r="I11" s="4" t="s">
        <v>5122</v>
      </c>
    </row>
    <row r="12" spans="1:12" x14ac:dyDescent="0.3">
      <c r="A12" s="4" t="s">
        <v>5123</v>
      </c>
      <c r="B12" s="450">
        <v>1041885.14</v>
      </c>
      <c r="C12" s="290">
        <f>Tabela3[[#This Row],[COBRADO]]/Tabela3[[#This Row],[GGR]]</f>
        <v>7.7678389769528733E-2</v>
      </c>
      <c r="D12" s="450">
        <v>80931.960000000006</v>
      </c>
      <c r="E12" s="4"/>
      <c r="F12" s="4" t="s">
        <v>5123</v>
      </c>
      <c r="G12" s="450">
        <v>1041885.14</v>
      </c>
      <c r="H12" s="290">
        <v>0.05</v>
      </c>
      <c r="I12" s="450">
        <f>IFERROR(Tabela6[[#This Row],[GGR]]*Tabela6[[#This Row],[% COBRADA]],0)</f>
        <v>52094.257000000005</v>
      </c>
    </row>
    <row r="13" spans="1:12" x14ac:dyDescent="0.3">
      <c r="A13" s="4" t="s">
        <v>5124</v>
      </c>
      <c r="B13" s="450">
        <v>668077.35</v>
      </c>
      <c r="C13" s="290">
        <f>Tabela3[[#This Row],[COBRADO]]/Tabela3[[#This Row],[GGR]]</f>
        <v>0.14999999625791835</v>
      </c>
      <c r="D13" s="450">
        <v>100211.6</v>
      </c>
      <c r="E13" s="4"/>
      <c r="F13" s="4" t="s">
        <v>5124</v>
      </c>
      <c r="G13" s="450">
        <v>668077.35</v>
      </c>
      <c r="H13" s="290">
        <v>0.12</v>
      </c>
      <c r="I13" s="450">
        <f>IFERROR(Tabela6[[#This Row],[GGR]]*Tabela6[[#This Row],[% COBRADA]],0)</f>
        <v>80169.281999999992</v>
      </c>
    </row>
    <row r="14" spans="1:12" x14ac:dyDescent="0.3">
      <c r="A14" s="4" t="s">
        <v>407</v>
      </c>
      <c r="B14" s="4" t="s">
        <v>820</v>
      </c>
      <c r="C14" s="290">
        <v>1</v>
      </c>
      <c r="D14" s="450">
        <v>2824</v>
      </c>
      <c r="E14" s="4"/>
      <c r="F14" s="4" t="s">
        <v>407</v>
      </c>
      <c r="G14" s="4" t="s">
        <v>820</v>
      </c>
      <c r="H14" s="290">
        <v>1</v>
      </c>
      <c r="I14" s="450">
        <v>2824</v>
      </c>
    </row>
    <row r="15" spans="1:12" x14ac:dyDescent="0.3">
      <c r="A15" s="4" t="s">
        <v>5125</v>
      </c>
      <c r="B15" s="4" t="s">
        <v>820</v>
      </c>
      <c r="C15" s="290">
        <v>1</v>
      </c>
      <c r="D15" s="450">
        <v>2036.3</v>
      </c>
      <c r="E15" s="4"/>
      <c r="F15" s="4" t="s">
        <v>5125</v>
      </c>
      <c r="G15" s="4" t="s">
        <v>820</v>
      </c>
      <c r="H15" s="290">
        <v>1</v>
      </c>
      <c r="I15" s="450">
        <v>2036.3</v>
      </c>
    </row>
    <row r="16" spans="1:12" x14ac:dyDescent="0.3">
      <c r="A16" s="4" t="s">
        <v>5126</v>
      </c>
      <c r="B16" s="4" t="s">
        <v>820</v>
      </c>
      <c r="C16" s="290">
        <v>1</v>
      </c>
      <c r="D16" s="450">
        <v>2873.85</v>
      </c>
      <c r="E16" s="4"/>
      <c r="F16" s="4" t="s">
        <v>5126</v>
      </c>
      <c r="G16" s="4" t="s">
        <v>820</v>
      </c>
      <c r="H16" s="290">
        <v>1</v>
      </c>
      <c r="I16" s="450">
        <v>2873.85</v>
      </c>
    </row>
    <row r="17" spans="1:9" x14ac:dyDescent="0.3">
      <c r="A17" s="4" t="s">
        <v>5129</v>
      </c>
      <c r="B17" s="4" t="s">
        <v>820</v>
      </c>
      <c r="C17" s="290">
        <v>1</v>
      </c>
      <c r="D17" s="450">
        <v>1641.42</v>
      </c>
      <c r="E17" s="4"/>
      <c r="F17" s="4" t="s">
        <v>5129</v>
      </c>
      <c r="G17" s="4" t="s">
        <v>820</v>
      </c>
      <c r="H17" s="290">
        <v>1</v>
      </c>
      <c r="I17" s="450">
        <v>1641.42</v>
      </c>
    </row>
    <row r="18" spans="1:9" x14ac:dyDescent="0.3">
      <c r="A18" s="461" t="s">
        <v>31</v>
      </c>
      <c r="B18" s="461"/>
      <c r="C18" s="461"/>
      <c r="D18" s="577">
        <v>190519.13</v>
      </c>
      <c r="E18" s="461"/>
      <c r="F18" s="461" t="s">
        <v>31</v>
      </c>
      <c r="G18" s="461"/>
      <c r="H18" s="461"/>
      <c r="I18" s="577">
        <f>SUBTOTAL(109,I12:I17)</f>
        <v>141639.109</v>
      </c>
    </row>
    <row r="19" spans="1:9" x14ac:dyDescent="0.3">
      <c r="A19" s="4"/>
      <c r="B19" s="4"/>
      <c r="C19" s="4"/>
      <c r="D19" s="4"/>
      <c r="E19" s="4"/>
      <c r="F19" s="4"/>
      <c r="G19" s="4"/>
      <c r="H19" s="4"/>
      <c r="I19" s="4"/>
    </row>
    <row r="20" spans="1:9" x14ac:dyDescent="0.3">
      <c r="A20" s="461" t="s">
        <v>5130</v>
      </c>
      <c r="B20" s="461"/>
      <c r="C20" s="461"/>
      <c r="D20" s="461"/>
      <c r="E20" s="461"/>
      <c r="F20" s="461" t="s">
        <v>5131</v>
      </c>
      <c r="G20" s="461"/>
      <c r="H20" s="461"/>
      <c r="I20" s="461"/>
    </row>
    <row r="21" spans="1:9" x14ac:dyDescent="0.3">
      <c r="A21" s="4" t="s">
        <v>5120</v>
      </c>
      <c r="B21" s="4" t="s">
        <v>1631</v>
      </c>
      <c r="C21" s="4" t="s">
        <v>5121</v>
      </c>
      <c r="D21" s="4" t="s">
        <v>5122</v>
      </c>
      <c r="E21" s="4"/>
      <c r="F21" s="4" t="s">
        <v>5120</v>
      </c>
      <c r="G21" s="4" t="s">
        <v>1631</v>
      </c>
      <c r="H21" s="4" t="s">
        <v>5121</v>
      </c>
      <c r="I21" s="4" t="s">
        <v>5122</v>
      </c>
    </row>
    <row r="22" spans="1:9" x14ac:dyDescent="0.3">
      <c r="A22" s="4" t="s">
        <v>5123</v>
      </c>
      <c r="B22" s="450">
        <v>571450.36</v>
      </c>
      <c r="C22" s="290">
        <f>Tabela2[[#This Row],[COBRADO]]/Tabela2[[#This Row],[NGR]]</f>
        <v>8.39994746000335E-2</v>
      </c>
      <c r="D22" s="450">
        <v>48001.53</v>
      </c>
      <c r="E22" s="4"/>
      <c r="F22" s="4" t="s">
        <v>5123</v>
      </c>
      <c r="G22" s="450">
        <v>571450.36</v>
      </c>
      <c r="H22" s="290">
        <v>0.05</v>
      </c>
      <c r="I22" s="450">
        <f>Tabela7[[#This Row],[NGR]]*Tabela7[[#This Row],[% COBRADA]]</f>
        <v>28572.518</v>
      </c>
    </row>
    <row r="23" spans="1:9" x14ac:dyDescent="0.3">
      <c r="A23" s="4" t="s">
        <v>5124</v>
      </c>
      <c r="B23" s="450">
        <v>622147.93999999994</v>
      </c>
      <c r="C23" s="290">
        <f>Tabela2[[#This Row],[COBRADO]]/Tabela2[[#This Row],[NGR]]</f>
        <v>0.14999999839266528</v>
      </c>
      <c r="D23" s="450">
        <v>93322.19</v>
      </c>
      <c r="E23" s="4"/>
      <c r="F23" s="4" t="s">
        <v>5124</v>
      </c>
      <c r="G23" s="450">
        <v>622147.93999999994</v>
      </c>
      <c r="H23" s="290">
        <v>0.12</v>
      </c>
      <c r="I23" s="450">
        <f>Tabela7[[#This Row],[NGR]]*Tabela7[[#This Row],[% COBRADA]]</f>
        <v>74657.752799999987</v>
      </c>
    </row>
    <row r="24" spans="1:9" x14ac:dyDescent="0.3">
      <c r="A24" s="4" t="s">
        <v>407</v>
      </c>
      <c r="B24" s="4" t="s">
        <v>820</v>
      </c>
      <c r="C24" s="290">
        <v>1</v>
      </c>
      <c r="D24" s="450">
        <v>3036</v>
      </c>
      <c r="E24" s="4"/>
      <c r="F24" s="4" t="s">
        <v>407</v>
      </c>
      <c r="G24" s="4" t="s">
        <v>820</v>
      </c>
      <c r="H24" s="290">
        <v>1</v>
      </c>
      <c r="I24" s="450">
        <v>3036</v>
      </c>
    </row>
    <row r="25" spans="1:9" x14ac:dyDescent="0.3">
      <c r="A25" s="4" t="s">
        <v>5125</v>
      </c>
      <c r="B25" s="4" t="s">
        <v>820</v>
      </c>
      <c r="C25" s="290">
        <v>1</v>
      </c>
      <c r="D25" s="450">
        <v>4724.43</v>
      </c>
      <c r="E25" s="4"/>
      <c r="F25" s="4" t="s">
        <v>5125</v>
      </c>
      <c r="G25" s="4" t="s">
        <v>820</v>
      </c>
      <c r="H25" s="290">
        <v>1</v>
      </c>
      <c r="I25" s="450">
        <v>4724.43</v>
      </c>
    </row>
    <row r="26" spans="1:9" x14ac:dyDescent="0.3">
      <c r="A26" s="4" t="s">
        <v>5126</v>
      </c>
      <c r="B26" s="4" t="s">
        <v>820</v>
      </c>
      <c r="C26" s="290">
        <v>1</v>
      </c>
      <c r="D26" s="450">
        <v>2198.6999999999998</v>
      </c>
      <c r="E26" s="4"/>
      <c r="F26" s="4" t="s">
        <v>5126</v>
      </c>
      <c r="G26" s="4" t="s">
        <v>820</v>
      </c>
      <c r="H26" s="290">
        <v>1</v>
      </c>
      <c r="I26" s="450">
        <v>2198.6999999999998</v>
      </c>
    </row>
    <row r="27" spans="1:9" x14ac:dyDescent="0.3">
      <c r="A27" s="4" t="s">
        <v>5129</v>
      </c>
      <c r="B27" s="4" t="s">
        <v>820</v>
      </c>
      <c r="C27" s="290">
        <v>1</v>
      </c>
      <c r="D27" s="450">
        <v>2695.88</v>
      </c>
      <c r="E27" s="4"/>
      <c r="F27" s="4" t="s">
        <v>5129</v>
      </c>
      <c r="G27" s="4" t="s">
        <v>820</v>
      </c>
      <c r="H27" s="290">
        <v>1</v>
      </c>
      <c r="I27" s="450">
        <v>2695.88</v>
      </c>
    </row>
    <row r="28" spans="1:9" x14ac:dyDescent="0.3">
      <c r="A28" s="461" t="s">
        <v>31</v>
      </c>
      <c r="B28" s="461"/>
      <c r="C28" s="461"/>
      <c r="D28" s="577">
        <f>SUBTOTAL(109,D22:D27)</f>
        <v>153978.73000000001</v>
      </c>
      <c r="E28" s="461"/>
      <c r="F28" s="461" t="s">
        <v>31</v>
      </c>
      <c r="G28" s="461"/>
      <c r="H28" s="461"/>
      <c r="I28" s="577">
        <f>SUBTOTAL(109,I22:I27)</f>
        <v>115885.28079999999</v>
      </c>
    </row>
    <row r="30" spans="1:9" x14ac:dyDescent="0.3">
      <c r="A30" s="461" t="s">
        <v>5191</v>
      </c>
      <c r="B30" s="461"/>
      <c r="C30" s="461"/>
      <c r="D30" s="461"/>
      <c r="E30" s="461"/>
      <c r="F30" s="461" t="s">
        <v>5192</v>
      </c>
      <c r="G30" s="461"/>
      <c r="H30" s="461"/>
      <c r="I30" s="461"/>
    </row>
    <row r="31" spans="1:9" x14ac:dyDescent="0.3">
      <c r="A31" s="4" t="s">
        <v>5120</v>
      </c>
      <c r="B31" s="4" t="s">
        <v>1631</v>
      </c>
      <c r="C31" s="4" t="s">
        <v>5121</v>
      </c>
      <c r="D31" s="4" t="s">
        <v>5122</v>
      </c>
      <c r="E31" s="4"/>
      <c r="F31" s="4" t="s">
        <v>5120</v>
      </c>
      <c r="G31" s="4" t="s">
        <v>1631</v>
      </c>
      <c r="H31" s="4" t="s">
        <v>5121</v>
      </c>
      <c r="I31" s="4" t="s">
        <v>5122</v>
      </c>
    </row>
    <row r="32" spans="1:9" x14ac:dyDescent="0.3">
      <c r="A32" s="4" t="s">
        <v>5123</v>
      </c>
      <c r="B32" s="450">
        <v>872827.1</v>
      </c>
      <c r="C32" s="290">
        <f>Tabela211[[#This Row],[COBRADO]]/Tabela211[[#This Row],[NGR]]</f>
        <v>8.2889818613560456E-2</v>
      </c>
      <c r="D32" s="450">
        <v>72348.479999999996</v>
      </c>
      <c r="E32" s="4"/>
      <c r="F32" s="4" t="s">
        <v>5123</v>
      </c>
      <c r="G32" s="450">
        <v>872827.1</v>
      </c>
      <c r="H32" s="290">
        <v>0.05</v>
      </c>
      <c r="I32" s="450">
        <f>Tabela712[[#This Row],[NGR]]*Tabela712[[#This Row],[% COBRADA]]</f>
        <v>43641.355000000003</v>
      </c>
    </row>
    <row r="33" spans="1:9" x14ac:dyDescent="0.3">
      <c r="A33" s="4" t="s">
        <v>5124</v>
      </c>
      <c r="B33" s="450">
        <v>714872.34</v>
      </c>
      <c r="C33" s="290">
        <f>Tabela211[[#This Row],[COBRADO]]/Tabela211[[#This Row],[NGR]]</f>
        <v>0.15005747739519479</v>
      </c>
      <c r="D33" s="450">
        <v>107271.94</v>
      </c>
      <c r="E33" s="4"/>
      <c r="F33" s="4" t="s">
        <v>5124</v>
      </c>
      <c r="G33" s="450">
        <v>714872.34</v>
      </c>
      <c r="H33" s="290">
        <v>0.12</v>
      </c>
      <c r="I33" s="450">
        <f>Tabela712[[#This Row],[NGR]]*Tabela712[[#This Row],[% COBRADA]]</f>
        <v>85784.680799999987</v>
      </c>
    </row>
    <row r="34" spans="1:9" x14ac:dyDescent="0.3">
      <c r="A34" s="4" t="s">
        <v>407</v>
      </c>
      <c r="B34" s="4" t="s">
        <v>820</v>
      </c>
      <c r="C34" s="290">
        <v>1</v>
      </c>
      <c r="D34" s="450">
        <v>3036</v>
      </c>
      <c r="E34" s="4"/>
      <c r="F34" s="4" t="s">
        <v>407</v>
      </c>
      <c r="G34" s="4" t="s">
        <v>820</v>
      </c>
      <c r="H34" s="290">
        <v>1</v>
      </c>
      <c r="I34" s="450">
        <v>3036</v>
      </c>
    </row>
    <row r="35" spans="1:9" x14ac:dyDescent="0.3">
      <c r="A35" s="4" t="s">
        <v>5125</v>
      </c>
      <c r="B35" s="4" t="s">
        <v>820</v>
      </c>
      <c r="C35" s="290">
        <v>1</v>
      </c>
      <c r="D35" s="450">
        <v>1823.6</v>
      </c>
      <c r="E35" s="4"/>
      <c r="F35" s="4" t="s">
        <v>5125</v>
      </c>
      <c r="G35" s="4" t="s">
        <v>820</v>
      </c>
      <c r="H35" s="290">
        <v>1</v>
      </c>
      <c r="I35" s="450">
        <v>1823.6</v>
      </c>
    </row>
    <row r="36" spans="1:9" x14ac:dyDescent="0.3">
      <c r="A36" s="4" t="s">
        <v>5126</v>
      </c>
      <c r="B36" s="4" t="s">
        <v>820</v>
      </c>
      <c r="C36" s="290">
        <v>1</v>
      </c>
      <c r="D36" s="450">
        <v>2302.5300000000002</v>
      </c>
      <c r="E36" s="4"/>
      <c r="F36" s="4" t="s">
        <v>5126</v>
      </c>
      <c r="G36" s="4" t="s">
        <v>820</v>
      </c>
      <c r="H36" s="290">
        <v>1</v>
      </c>
      <c r="I36" s="450">
        <v>2302.5300000000002</v>
      </c>
    </row>
    <row r="37" spans="1:9" x14ac:dyDescent="0.3">
      <c r="A37" s="4" t="s">
        <v>5129</v>
      </c>
      <c r="B37" s="4" t="s">
        <v>820</v>
      </c>
      <c r="C37" s="290">
        <v>1</v>
      </c>
      <c r="D37" s="450">
        <v>3442.36</v>
      </c>
      <c r="E37" s="4"/>
      <c r="F37" s="4" t="s">
        <v>5129</v>
      </c>
      <c r="G37" s="4" t="s">
        <v>820</v>
      </c>
      <c r="H37" s="290">
        <v>1</v>
      </c>
      <c r="I37" s="450">
        <v>3442.36</v>
      </c>
    </row>
    <row r="38" spans="1:9" x14ac:dyDescent="0.3">
      <c r="A38" s="461" t="s">
        <v>31</v>
      </c>
      <c r="B38" s="461"/>
      <c r="C38" s="461"/>
      <c r="D38" s="577">
        <f>SUBTOTAL(109,D32:D37)</f>
        <v>190224.90999999997</v>
      </c>
      <c r="E38" s="461"/>
      <c r="F38" s="461" t="s">
        <v>31</v>
      </c>
      <c r="G38" s="461"/>
      <c r="H38" s="461"/>
      <c r="I38" s="577">
        <f>SUBTOTAL(109,I32:I37)</f>
        <v>140030.52579999997</v>
      </c>
    </row>
  </sheetData>
  <pageMargins left="0.511811024" right="0.511811024" top="0.78740157499999996" bottom="0.78740157499999996" header="0.31496062000000002" footer="0.31496062000000002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39DFF-2280-4803-8EFD-FA45CF24B8EB}">
  <dimension ref="A1"/>
  <sheetViews>
    <sheetView topLeftCell="A10" zoomScale="145" zoomScaleNormal="145" workbookViewId="0">
      <selection activeCell="H19" sqref="H18:J1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7C45E-0D1B-4041-9CBC-918C1E90AA46}">
  <sheetPr>
    <pageSetUpPr fitToPage="1"/>
  </sheetPr>
  <dimension ref="A1:U20"/>
  <sheetViews>
    <sheetView topLeftCell="I1" workbookViewId="0">
      <selection activeCell="P23" sqref="P23"/>
    </sheetView>
  </sheetViews>
  <sheetFormatPr defaultRowHeight="14.4" x14ac:dyDescent="0.3"/>
  <cols>
    <col min="1" max="1" width="33.44140625" bestFit="1" customWidth="1"/>
    <col min="2" max="2" width="13.109375" hidden="1" customWidth="1"/>
    <col min="3" max="3" width="11.88671875" hidden="1" customWidth="1"/>
    <col min="4" max="7" width="14" hidden="1" customWidth="1"/>
    <col min="8" max="8" width="12.77734375" hidden="1" customWidth="1"/>
    <col min="9" max="10" width="14" customWidth="1"/>
    <col min="11" max="12" width="20.21875" customWidth="1"/>
    <col min="13" max="13" width="15.6640625" bestFit="1" customWidth="1"/>
    <col min="14" max="20" width="15.6640625" customWidth="1"/>
    <col min="21" max="21" width="15.6640625" bestFit="1" customWidth="1"/>
    <col min="22" max="22" width="20.21875" bestFit="1" customWidth="1"/>
    <col min="23" max="23" width="15.5546875" bestFit="1" customWidth="1"/>
  </cols>
  <sheetData>
    <row r="1" spans="1:21" x14ac:dyDescent="0.3">
      <c r="A1" s="319" t="s">
        <v>1461</v>
      </c>
      <c r="B1" s="319" t="s">
        <v>1462</v>
      </c>
      <c r="C1" s="319" t="s">
        <v>1463</v>
      </c>
      <c r="D1" s="319" t="s">
        <v>1464</v>
      </c>
      <c r="E1" s="319" t="s">
        <v>1465</v>
      </c>
      <c r="F1" s="319" t="s">
        <v>1179</v>
      </c>
      <c r="G1" s="319" t="s">
        <v>1466</v>
      </c>
      <c r="H1" s="319" t="s">
        <v>1171</v>
      </c>
      <c r="I1" s="319" t="s">
        <v>1170</v>
      </c>
      <c r="J1" s="319" t="s">
        <v>718</v>
      </c>
      <c r="K1" s="319" t="s">
        <v>1310</v>
      </c>
      <c r="L1" s="319" t="s">
        <v>1602</v>
      </c>
      <c r="M1" s="319" t="s">
        <v>1951</v>
      </c>
      <c r="N1" s="319" t="s">
        <v>1462</v>
      </c>
      <c r="O1" s="319" t="s">
        <v>1463</v>
      </c>
      <c r="P1" s="319" t="s">
        <v>1464</v>
      </c>
      <c r="Q1" s="319" t="s">
        <v>1465</v>
      </c>
      <c r="R1" s="319" t="s">
        <v>1179</v>
      </c>
      <c r="S1" s="319" t="s">
        <v>1466</v>
      </c>
      <c r="T1" s="319" t="s">
        <v>1171</v>
      </c>
      <c r="U1" s="343" t="s">
        <v>31</v>
      </c>
    </row>
    <row r="2" spans="1:21" x14ac:dyDescent="0.3">
      <c r="A2" s="373" t="s">
        <v>896</v>
      </c>
      <c r="B2" s="374">
        <v>0</v>
      </c>
      <c r="C2" s="374">
        <v>0</v>
      </c>
      <c r="D2" s="374">
        <v>0</v>
      </c>
      <c r="E2" s="374">
        <v>0</v>
      </c>
      <c r="F2" s="374">
        <v>0</v>
      </c>
      <c r="G2" s="374">
        <v>0</v>
      </c>
      <c r="H2" s="374">
        <v>0</v>
      </c>
      <c r="I2" s="374">
        <v>70000</v>
      </c>
      <c r="J2" s="374">
        <v>0</v>
      </c>
      <c r="K2" s="374">
        <v>0</v>
      </c>
      <c r="L2" s="374">
        <v>0</v>
      </c>
      <c r="M2" s="374">
        <v>0</v>
      </c>
      <c r="N2" s="374">
        <v>0</v>
      </c>
      <c r="O2" s="374">
        <v>0</v>
      </c>
      <c r="P2" s="374">
        <v>0</v>
      </c>
      <c r="Q2" s="374">
        <v>0</v>
      </c>
      <c r="R2" s="374">
        <v>0</v>
      </c>
      <c r="S2" s="374"/>
      <c r="T2" s="374"/>
      <c r="U2" s="74">
        <f>SUM(B2:T2)</f>
        <v>70000</v>
      </c>
    </row>
    <row r="3" spans="1:21" x14ac:dyDescent="0.3">
      <c r="A3" s="291" t="s">
        <v>1467</v>
      </c>
      <c r="B3" s="373">
        <v>13504.239999999998</v>
      </c>
      <c r="C3" s="373">
        <v>3201.3</v>
      </c>
      <c r="D3" s="373">
        <v>143248.20400000003</v>
      </c>
      <c r="E3" s="373">
        <v>267081.20999999996</v>
      </c>
      <c r="F3" s="373">
        <v>185562.17999999993</v>
      </c>
      <c r="G3" s="373">
        <v>196505.36</v>
      </c>
      <c r="H3" s="375">
        <v>0</v>
      </c>
      <c r="I3" s="373">
        <v>0</v>
      </c>
      <c r="J3" s="373">
        <v>0</v>
      </c>
      <c r="K3" s="374">
        <v>0</v>
      </c>
      <c r="L3" s="374">
        <v>0</v>
      </c>
      <c r="M3" s="374">
        <v>0</v>
      </c>
      <c r="N3" s="374">
        <v>0</v>
      </c>
      <c r="O3" s="374">
        <v>0</v>
      </c>
      <c r="P3" s="374">
        <v>0</v>
      </c>
      <c r="Q3" s="374">
        <v>0</v>
      </c>
      <c r="R3" s="374">
        <v>0</v>
      </c>
      <c r="S3" s="374"/>
      <c r="T3" s="374"/>
      <c r="U3" s="74">
        <f t="shared" ref="U3:U6" si="0">SUM(B3:T3)</f>
        <v>809102.49399999995</v>
      </c>
    </row>
    <row r="4" spans="1:21" x14ac:dyDescent="0.3">
      <c r="A4" s="291" t="s">
        <v>1468</v>
      </c>
      <c r="B4" s="374">
        <v>0</v>
      </c>
      <c r="C4" s="374">
        <v>0</v>
      </c>
      <c r="D4" s="374">
        <v>0</v>
      </c>
      <c r="E4" s="374">
        <v>0</v>
      </c>
      <c r="F4" s="374">
        <v>0</v>
      </c>
      <c r="G4" s="374">
        <v>125000</v>
      </c>
      <c r="H4" s="374">
        <v>0</v>
      </c>
      <c r="I4" s="374">
        <v>200000</v>
      </c>
      <c r="J4" s="374">
        <v>0</v>
      </c>
      <c r="K4" s="374">
        <v>0</v>
      </c>
      <c r="L4" s="374">
        <v>50000</v>
      </c>
      <c r="M4" s="374">
        <v>250000</v>
      </c>
      <c r="N4" s="374">
        <v>225000</v>
      </c>
      <c r="O4" s="374">
        <v>0</v>
      </c>
      <c r="P4" s="374">
        <v>0</v>
      </c>
      <c r="Q4" s="374">
        <v>0</v>
      </c>
      <c r="R4" s="374">
        <v>0</v>
      </c>
      <c r="S4" s="374"/>
      <c r="T4" s="374"/>
      <c r="U4" s="74">
        <f t="shared" si="0"/>
        <v>850000</v>
      </c>
    </row>
    <row r="5" spans="1:21" x14ac:dyDescent="0.3">
      <c r="A5" s="291" t="s">
        <v>3225</v>
      </c>
      <c r="B5" s="374">
        <v>0</v>
      </c>
      <c r="C5" s="374">
        <v>0</v>
      </c>
      <c r="D5" s="374">
        <v>0</v>
      </c>
      <c r="E5" s="374">
        <v>0</v>
      </c>
      <c r="F5" s="374">
        <v>0</v>
      </c>
      <c r="G5" s="374">
        <v>0</v>
      </c>
      <c r="H5" s="374">
        <v>0</v>
      </c>
      <c r="I5" s="374">
        <v>0</v>
      </c>
      <c r="J5" s="374">
        <v>0</v>
      </c>
      <c r="K5" s="374">
        <v>0</v>
      </c>
      <c r="L5" s="374">
        <v>0</v>
      </c>
      <c r="M5" s="374">
        <v>0</v>
      </c>
      <c r="N5" s="374">
        <v>0</v>
      </c>
      <c r="O5" s="374">
        <v>25000</v>
      </c>
      <c r="P5" s="374">
        <v>50000</v>
      </c>
      <c r="Q5" s="374">
        <v>50000</v>
      </c>
      <c r="R5" s="374">
        <v>0</v>
      </c>
      <c r="S5" s="374"/>
      <c r="T5" s="374"/>
      <c r="U5" s="74">
        <f t="shared" si="0"/>
        <v>125000</v>
      </c>
    </row>
    <row r="6" spans="1:21" x14ac:dyDescent="0.3">
      <c r="A6" s="291" t="s">
        <v>3033</v>
      </c>
      <c r="B6" s="374">
        <v>0</v>
      </c>
      <c r="C6" s="374">
        <v>0</v>
      </c>
      <c r="D6" s="374">
        <v>0</v>
      </c>
      <c r="E6" s="374">
        <v>0</v>
      </c>
      <c r="F6" s="374">
        <v>0</v>
      </c>
      <c r="G6" s="374">
        <v>0</v>
      </c>
      <c r="H6" s="374">
        <v>0</v>
      </c>
      <c r="I6" s="374">
        <v>0</v>
      </c>
      <c r="J6" s="374">
        <v>0</v>
      </c>
      <c r="K6" s="374">
        <v>0</v>
      </c>
      <c r="L6" s="374">
        <v>0</v>
      </c>
      <c r="M6" s="374">
        <v>25000</v>
      </c>
      <c r="N6" s="374">
        <v>25000</v>
      </c>
      <c r="O6" s="374">
        <v>25000</v>
      </c>
      <c r="P6" s="374">
        <v>25000</v>
      </c>
      <c r="Q6" s="374">
        <v>25000</v>
      </c>
      <c r="R6" s="374">
        <v>25000</v>
      </c>
      <c r="S6" s="374">
        <v>25000</v>
      </c>
      <c r="T6" s="374">
        <v>25000</v>
      </c>
      <c r="U6" s="74">
        <f t="shared" si="0"/>
        <v>200000</v>
      </c>
    </row>
    <row r="7" spans="1:21" x14ac:dyDescent="0.3">
      <c r="A7" s="17" t="s">
        <v>450</v>
      </c>
      <c r="B7" s="374">
        <v>0</v>
      </c>
      <c r="C7" s="374">
        <v>0</v>
      </c>
      <c r="D7" s="374">
        <v>0</v>
      </c>
      <c r="E7" s="374">
        <v>0</v>
      </c>
      <c r="F7" s="374">
        <v>0</v>
      </c>
      <c r="G7" s="374">
        <v>0</v>
      </c>
      <c r="H7" s="374">
        <v>0</v>
      </c>
      <c r="I7" s="374">
        <v>0</v>
      </c>
      <c r="J7" s="374">
        <v>0</v>
      </c>
      <c r="K7" s="374">
        <v>0</v>
      </c>
      <c r="L7" s="374">
        <v>0</v>
      </c>
      <c r="M7" s="374">
        <v>0</v>
      </c>
      <c r="N7" s="374">
        <v>0</v>
      </c>
      <c r="O7" s="374">
        <v>0</v>
      </c>
      <c r="P7" s="374">
        <v>0</v>
      </c>
      <c r="Q7" s="374">
        <v>0</v>
      </c>
      <c r="R7" s="374">
        <v>0</v>
      </c>
      <c r="S7" s="374"/>
      <c r="T7" s="374"/>
      <c r="U7" s="74">
        <v>400000</v>
      </c>
    </row>
    <row r="8" spans="1:21" x14ac:dyDescent="0.3">
      <c r="A8" s="17" t="s">
        <v>451</v>
      </c>
      <c r="B8" s="374">
        <v>0</v>
      </c>
      <c r="C8" s="374">
        <v>0</v>
      </c>
      <c r="D8" s="374">
        <v>0</v>
      </c>
      <c r="E8" s="374">
        <v>0</v>
      </c>
      <c r="F8" s="374">
        <v>0</v>
      </c>
      <c r="G8" s="374">
        <v>0</v>
      </c>
      <c r="H8" s="374">
        <v>0</v>
      </c>
      <c r="I8" s="374">
        <v>0</v>
      </c>
      <c r="J8" s="374">
        <v>0</v>
      </c>
      <c r="K8" s="374">
        <v>0</v>
      </c>
      <c r="L8" s="374">
        <v>0</v>
      </c>
      <c r="M8" s="374">
        <v>0</v>
      </c>
      <c r="N8" s="374">
        <v>0</v>
      </c>
      <c r="O8" s="374">
        <v>0</v>
      </c>
      <c r="P8" s="374">
        <v>0</v>
      </c>
      <c r="Q8" s="374">
        <v>0</v>
      </c>
      <c r="R8" s="374">
        <v>0</v>
      </c>
      <c r="S8" s="374"/>
      <c r="T8" s="374"/>
      <c r="U8" s="74">
        <v>300000</v>
      </c>
    </row>
    <row r="9" spans="1:21" x14ac:dyDescent="0.3">
      <c r="A9" s="17" t="s">
        <v>452</v>
      </c>
      <c r="B9" s="374">
        <v>0</v>
      </c>
      <c r="C9" s="374">
        <v>0</v>
      </c>
      <c r="D9" s="374">
        <v>0</v>
      </c>
      <c r="E9" s="374">
        <v>0</v>
      </c>
      <c r="F9" s="374">
        <v>0</v>
      </c>
      <c r="G9" s="374">
        <v>0</v>
      </c>
      <c r="H9" s="374">
        <v>0</v>
      </c>
      <c r="I9" s="374">
        <v>0</v>
      </c>
      <c r="J9" s="374">
        <v>0</v>
      </c>
      <c r="K9" s="374">
        <v>0</v>
      </c>
      <c r="L9" s="374">
        <v>0</v>
      </c>
      <c r="M9" s="374">
        <v>0</v>
      </c>
      <c r="N9" s="374">
        <v>0</v>
      </c>
      <c r="O9" s="374">
        <v>0</v>
      </c>
      <c r="P9" s="374">
        <v>0</v>
      </c>
      <c r="Q9" s="374">
        <v>0</v>
      </c>
      <c r="R9" s="374">
        <v>0</v>
      </c>
      <c r="S9" s="374"/>
      <c r="T9" s="374"/>
      <c r="U9" s="74">
        <v>300000</v>
      </c>
    </row>
    <row r="10" spans="1:21" x14ac:dyDescent="0.3">
      <c r="A10" s="17" t="s">
        <v>453</v>
      </c>
      <c r="B10" s="374">
        <v>0</v>
      </c>
      <c r="C10" s="374">
        <v>0</v>
      </c>
      <c r="D10" s="374">
        <v>0</v>
      </c>
      <c r="E10" s="374">
        <v>0</v>
      </c>
      <c r="F10" s="374">
        <v>0</v>
      </c>
      <c r="G10" s="374">
        <v>0</v>
      </c>
      <c r="H10" s="374">
        <v>0</v>
      </c>
      <c r="I10" s="374">
        <v>0</v>
      </c>
      <c r="J10" s="374">
        <v>5000</v>
      </c>
      <c r="K10" s="374">
        <v>0</v>
      </c>
      <c r="L10" s="374">
        <v>0</v>
      </c>
      <c r="M10" s="374">
        <v>0</v>
      </c>
      <c r="N10" s="374">
        <v>0</v>
      </c>
      <c r="O10" s="374">
        <v>0</v>
      </c>
      <c r="P10" s="374">
        <v>0</v>
      </c>
      <c r="Q10" s="374">
        <v>0</v>
      </c>
      <c r="R10" s="374">
        <v>0</v>
      </c>
      <c r="S10" s="374"/>
      <c r="T10" s="374"/>
      <c r="U10" s="74">
        <f>200000+J10</f>
        <v>205000</v>
      </c>
    </row>
    <row r="11" spans="1:21" x14ac:dyDescent="0.3">
      <c r="A11" s="17" t="s">
        <v>454</v>
      </c>
      <c r="B11" s="374">
        <v>0</v>
      </c>
      <c r="C11" s="374">
        <v>0</v>
      </c>
      <c r="D11" s="374">
        <v>0</v>
      </c>
      <c r="E11" s="374">
        <v>0</v>
      </c>
      <c r="F11" s="374">
        <v>0</v>
      </c>
      <c r="G11" s="374">
        <v>0</v>
      </c>
      <c r="H11" s="374">
        <v>0</v>
      </c>
      <c r="I11" s="374">
        <v>0</v>
      </c>
      <c r="J11" s="374">
        <v>0</v>
      </c>
      <c r="K11" s="374">
        <v>0</v>
      </c>
      <c r="L11" s="374">
        <v>0</v>
      </c>
      <c r="M11" s="374">
        <v>0</v>
      </c>
      <c r="N11" s="374">
        <v>0</v>
      </c>
      <c r="O11" s="374">
        <v>0</v>
      </c>
      <c r="P11" s="374">
        <v>0</v>
      </c>
      <c r="Q11" s="374">
        <v>0</v>
      </c>
      <c r="R11" s="374">
        <v>0</v>
      </c>
      <c r="S11" s="374"/>
      <c r="T11" s="374"/>
      <c r="U11" s="74">
        <v>50000</v>
      </c>
    </row>
    <row r="12" spans="1:21" x14ac:dyDescent="0.3">
      <c r="A12" s="319" t="s">
        <v>31</v>
      </c>
      <c r="B12" s="377">
        <f t="shared" ref="B12:U12" si="1">SUM(B2:B11)</f>
        <v>13504.239999999998</v>
      </c>
      <c r="C12" s="377">
        <f t="shared" si="1"/>
        <v>3201.3</v>
      </c>
      <c r="D12" s="377">
        <f t="shared" si="1"/>
        <v>143248.20400000003</v>
      </c>
      <c r="E12" s="377">
        <f t="shared" si="1"/>
        <v>267081.20999999996</v>
      </c>
      <c r="F12" s="377">
        <f t="shared" si="1"/>
        <v>185562.17999999993</v>
      </c>
      <c r="G12" s="377">
        <f t="shared" si="1"/>
        <v>321505.36</v>
      </c>
      <c r="H12" s="377">
        <f t="shared" si="1"/>
        <v>0</v>
      </c>
      <c r="I12" s="377">
        <f t="shared" si="1"/>
        <v>270000</v>
      </c>
      <c r="J12" s="377">
        <f t="shared" si="1"/>
        <v>5000</v>
      </c>
      <c r="K12" s="377">
        <f t="shared" si="1"/>
        <v>0</v>
      </c>
      <c r="L12" s="377">
        <f t="shared" si="1"/>
        <v>50000</v>
      </c>
      <c r="M12" s="377">
        <f t="shared" si="1"/>
        <v>275000</v>
      </c>
      <c r="N12" s="377">
        <f t="shared" si="1"/>
        <v>250000</v>
      </c>
      <c r="O12" s="377">
        <f t="shared" si="1"/>
        <v>50000</v>
      </c>
      <c r="P12" s="377">
        <f t="shared" si="1"/>
        <v>75000</v>
      </c>
      <c r="Q12" s="377">
        <f t="shared" si="1"/>
        <v>75000</v>
      </c>
      <c r="R12" s="377">
        <f t="shared" si="1"/>
        <v>25000</v>
      </c>
      <c r="S12" s="377">
        <f t="shared" ref="S12" si="2">SUM(S2:S11)</f>
        <v>25000</v>
      </c>
      <c r="T12" s="377">
        <f>SUM(T2:T11)</f>
        <v>25000</v>
      </c>
      <c r="U12" s="332">
        <f t="shared" si="1"/>
        <v>3309102.4939999999</v>
      </c>
    </row>
    <row r="13" spans="1:21" x14ac:dyDescent="0.3">
      <c r="A13" s="319" t="s">
        <v>1469</v>
      </c>
      <c r="B13" s="377"/>
      <c r="C13" s="377"/>
      <c r="D13" s="377"/>
      <c r="E13" s="377"/>
      <c r="F13" s="377"/>
      <c r="G13" s="377"/>
      <c r="H13" s="377"/>
      <c r="I13" s="377">
        <v>75000</v>
      </c>
      <c r="J13" s="378">
        <v>10000</v>
      </c>
      <c r="K13" s="378">
        <v>160000</v>
      </c>
      <c r="L13" s="378">
        <v>139000</v>
      </c>
      <c r="M13" s="378">
        <v>228490</v>
      </c>
      <c r="N13" s="378">
        <v>50000</v>
      </c>
      <c r="O13" s="378">
        <v>125000</v>
      </c>
      <c r="P13" s="378">
        <v>150000</v>
      </c>
      <c r="Q13" s="378">
        <v>90000</v>
      </c>
      <c r="R13" s="378">
        <v>170000</v>
      </c>
      <c r="S13" s="378">
        <v>50000</v>
      </c>
      <c r="T13" s="378">
        <v>75000</v>
      </c>
      <c r="U13" s="378">
        <f>SUM(I13:T13)</f>
        <v>1322490</v>
      </c>
    </row>
    <row r="14" spans="1:21" x14ac:dyDescent="0.3">
      <c r="A14" s="319" t="s">
        <v>3649</v>
      </c>
      <c r="B14" s="378"/>
      <c r="C14" s="378"/>
      <c r="D14" s="378"/>
      <c r="E14" s="378"/>
      <c r="F14" s="378"/>
      <c r="G14" s="378"/>
      <c r="H14" s="378"/>
      <c r="I14" s="378">
        <v>75000</v>
      </c>
      <c r="J14" s="378">
        <v>10000</v>
      </c>
      <c r="K14" s="378">
        <f>SUM(K12:K13)</f>
        <v>160000</v>
      </c>
      <c r="L14" s="378">
        <f>SUM(L12:L13)</f>
        <v>189000</v>
      </c>
      <c r="M14" s="378">
        <f t="shared" ref="M14:P14" si="3">SUM(M12:M13)</f>
        <v>503490</v>
      </c>
      <c r="N14" s="378">
        <f t="shared" si="3"/>
        <v>300000</v>
      </c>
      <c r="O14" s="378">
        <f t="shared" si="3"/>
        <v>175000</v>
      </c>
      <c r="P14" s="378">
        <f t="shared" si="3"/>
        <v>225000</v>
      </c>
      <c r="Q14" s="378">
        <f>SUM(Q12:Q13)</f>
        <v>165000</v>
      </c>
      <c r="R14" s="378">
        <f>SUM(R12:R13)</f>
        <v>195000</v>
      </c>
      <c r="S14" s="378">
        <f>SUM(S12:S13)</f>
        <v>75000</v>
      </c>
      <c r="T14" s="378">
        <f>SUM(T12:T13)</f>
        <v>100000</v>
      </c>
      <c r="U14" s="378">
        <f>SUM(I14:T14)</f>
        <v>2172490</v>
      </c>
    </row>
    <row r="15" spans="1:21" x14ac:dyDescent="0.3">
      <c r="Q15" s="5"/>
      <c r="R15" s="5"/>
      <c r="S15" s="5"/>
      <c r="T15" s="5"/>
    </row>
    <row r="16" spans="1:21" x14ac:dyDescent="0.3">
      <c r="L16" s="319" t="s">
        <v>1509</v>
      </c>
      <c r="M16" s="89">
        <f>U12</f>
        <v>3309102.4939999999</v>
      </c>
      <c r="N16" s="2"/>
      <c r="O16" s="2"/>
      <c r="P16" s="2"/>
      <c r="Q16" s="5"/>
      <c r="R16" s="5"/>
      <c r="S16" s="5"/>
      <c r="T16" s="5"/>
    </row>
    <row r="17" spans="12:20" x14ac:dyDescent="0.3">
      <c r="L17" s="319" t="s">
        <v>1510</v>
      </c>
      <c r="M17" s="89">
        <f>U14</f>
        <v>2172490</v>
      </c>
      <c r="N17" s="2"/>
      <c r="O17" s="2"/>
      <c r="P17" s="2"/>
      <c r="Q17" s="2"/>
      <c r="R17" s="2"/>
      <c r="S17" s="2"/>
      <c r="T17" s="2"/>
    </row>
    <row r="18" spans="12:20" x14ac:dyDescent="0.3">
      <c r="L18" s="173" t="s">
        <v>1511</v>
      </c>
      <c r="M18" s="376">
        <f>M16-M17</f>
        <v>1136612.4939999999</v>
      </c>
      <c r="N18" s="352"/>
      <c r="O18" s="352"/>
      <c r="P18" s="352"/>
      <c r="Q18" s="352"/>
      <c r="R18" s="352"/>
      <c r="S18" s="352"/>
      <c r="T18" s="352"/>
    </row>
    <row r="19" spans="12:20" x14ac:dyDescent="0.3">
      <c r="P19" s="5"/>
    </row>
    <row r="20" spans="12:20" x14ac:dyDescent="0.3">
      <c r="P20" s="2"/>
    </row>
  </sheetData>
  <phoneticPr fontId="54" type="noConversion"/>
  <conditionalFormatting sqref="A2:T4 A5:Q6">
    <cfRule type="cellIs" dxfId="2" priority="7" operator="lessThan">
      <formula>0</formula>
    </cfRule>
  </conditionalFormatting>
  <conditionalFormatting sqref="B13:U14">
    <cfRule type="cellIs" dxfId="1" priority="1" operator="lessThan">
      <formula>0</formula>
    </cfRule>
  </conditionalFormatting>
  <conditionalFormatting sqref="R5:T12 B7:Q12">
    <cfRule type="cellIs" dxfId="0" priority="4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scale="56" fitToHeight="0" orientation="landscape" r:id="rId1"/>
  <ignoredErrors>
    <ignoredError sqref="S12" formula="1"/>
  </ignoredErrors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0E16-4139-42B5-BB43-46AB770541E7}">
  <dimension ref="A1:J98"/>
  <sheetViews>
    <sheetView topLeftCell="A31" workbookViewId="0">
      <selection activeCell="D99" sqref="D99"/>
    </sheetView>
  </sheetViews>
  <sheetFormatPr defaultRowHeight="14.4" x14ac:dyDescent="0.3"/>
  <cols>
    <col min="1" max="1" width="17.21875" customWidth="1"/>
    <col min="2" max="2" width="21.109375" bestFit="1" customWidth="1"/>
    <col min="3" max="3" width="26" bestFit="1" customWidth="1"/>
    <col min="4" max="4" width="18.5546875" bestFit="1" customWidth="1"/>
    <col min="5" max="5" width="5.6640625" bestFit="1" customWidth="1"/>
    <col min="6" max="7" width="12.88671875" bestFit="1" customWidth="1"/>
    <col min="9" max="9" width="16.44140625" customWidth="1"/>
    <col min="10" max="10" width="18.109375" style="5" customWidth="1"/>
  </cols>
  <sheetData>
    <row r="1" spans="1:10" ht="21" x14ac:dyDescent="0.4">
      <c r="A1" s="79" t="s">
        <v>636</v>
      </c>
      <c r="B1" s="79" t="s">
        <v>660</v>
      </c>
      <c r="C1" s="79" t="s">
        <v>542</v>
      </c>
      <c r="D1" s="79" t="s">
        <v>634</v>
      </c>
      <c r="E1" s="79" t="s">
        <v>635</v>
      </c>
      <c r="F1" s="79" t="s">
        <v>42</v>
      </c>
      <c r="G1" s="79" t="s">
        <v>31</v>
      </c>
      <c r="I1" s="272" t="s">
        <v>662</v>
      </c>
      <c r="J1" s="464" t="s">
        <v>42</v>
      </c>
    </row>
    <row r="2" spans="1:10" x14ac:dyDescent="0.3">
      <c r="A2" s="267" t="s">
        <v>2118</v>
      </c>
      <c r="B2" s="267" t="s">
        <v>557</v>
      </c>
      <c r="C2" s="267" t="s">
        <v>3246</v>
      </c>
      <c r="D2" s="328">
        <v>45597</v>
      </c>
      <c r="E2" s="327">
        <v>300</v>
      </c>
      <c r="F2" s="177">
        <v>9.36</v>
      </c>
      <c r="G2" s="177">
        <f t="shared" ref="G2:G3" si="0">F2*E2</f>
        <v>2808</v>
      </c>
      <c r="I2" s="3" t="s">
        <v>557</v>
      </c>
      <c r="J2" s="74">
        <f>SUMIF(B:B,I:I,G:G)</f>
        <v>4548</v>
      </c>
    </row>
    <row r="3" spans="1:10" x14ac:dyDescent="0.3">
      <c r="A3" s="327" t="s">
        <v>3245</v>
      </c>
      <c r="B3" s="327" t="s">
        <v>557</v>
      </c>
      <c r="C3" s="267" t="s">
        <v>3247</v>
      </c>
      <c r="D3" s="328">
        <v>45597</v>
      </c>
      <c r="E3" s="327">
        <v>500</v>
      </c>
      <c r="F3" s="177">
        <v>3.48</v>
      </c>
      <c r="G3" s="177">
        <f t="shared" si="0"/>
        <v>1740</v>
      </c>
      <c r="I3" s="3"/>
      <c r="J3" s="74"/>
    </row>
    <row r="4" spans="1:10" x14ac:dyDescent="0.3">
      <c r="G4" s="2">
        <f>SUM(G2:G3)</f>
        <v>4548</v>
      </c>
      <c r="I4" s="3"/>
      <c r="J4" s="74"/>
    </row>
    <row r="5" spans="1:10" x14ac:dyDescent="0.3">
      <c r="I5" s="3"/>
      <c r="J5" s="74"/>
    </row>
    <row r="6" spans="1:10" x14ac:dyDescent="0.3">
      <c r="F6" s="2"/>
      <c r="G6" s="2"/>
      <c r="I6" s="3"/>
      <c r="J6" s="74"/>
    </row>
    <row r="7" spans="1:10" x14ac:dyDescent="0.3">
      <c r="F7" s="2"/>
      <c r="G7" s="2"/>
      <c r="I7" s="3"/>
      <c r="J7" s="74"/>
    </row>
    <row r="8" spans="1:10" x14ac:dyDescent="0.3">
      <c r="G8" s="2"/>
      <c r="I8" s="3"/>
      <c r="J8" s="74"/>
    </row>
    <row r="9" spans="1:10" x14ac:dyDescent="0.3">
      <c r="I9" s="3"/>
      <c r="J9" s="74"/>
    </row>
    <row r="10" spans="1:10" x14ac:dyDescent="0.3">
      <c r="I10" s="3"/>
      <c r="J10" s="74"/>
    </row>
    <row r="11" spans="1:10" x14ac:dyDescent="0.3">
      <c r="I11" s="3"/>
      <c r="J11" s="74"/>
    </row>
    <row r="12" spans="1:10" x14ac:dyDescent="0.3">
      <c r="I12" s="3"/>
      <c r="J12" s="74"/>
    </row>
    <row r="13" spans="1:10" x14ac:dyDescent="0.3">
      <c r="I13" s="3"/>
      <c r="J13" s="74"/>
    </row>
    <row r="14" spans="1:10" x14ac:dyDescent="0.3">
      <c r="I14" s="3"/>
      <c r="J14" s="74"/>
    </row>
    <row r="15" spans="1:10" x14ac:dyDescent="0.3">
      <c r="I15" s="3"/>
      <c r="J15" s="74"/>
    </row>
    <row r="17" spans="1:4" x14ac:dyDescent="0.3">
      <c r="A17" s="319" t="s">
        <v>634</v>
      </c>
      <c r="B17" s="319" t="s">
        <v>3561</v>
      </c>
      <c r="C17" s="319" t="s">
        <v>3562</v>
      </c>
    </row>
    <row r="18" spans="1:4" x14ac:dyDescent="0.3">
      <c r="A18" s="266">
        <v>45574</v>
      </c>
      <c r="B18" s="395">
        <v>5000</v>
      </c>
      <c r="C18" s="174">
        <v>2500</v>
      </c>
    </row>
    <row r="19" spans="1:4" x14ac:dyDescent="0.3">
      <c r="A19" s="266">
        <v>45575</v>
      </c>
      <c r="B19" s="395">
        <v>2500</v>
      </c>
      <c r="C19" s="174">
        <v>2500</v>
      </c>
    </row>
    <row r="20" spans="1:4" x14ac:dyDescent="0.3">
      <c r="A20" s="266">
        <v>45575</v>
      </c>
      <c r="B20" s="395">
        <v>2500</v>
      </c>
      <c r="C20" s="174">
        <v>2500</v>
      </c>
    </row>
    <row r="21" spans="1:4" x14ac:dyDescent="0.3">
      <c r="A21" s="266">
        <v>45579</v>
      </c>
      <c r="B21" s="395">
        <v>5000</v>
      </c>
      <c r="C21" s="174">
        <v>3500</v>
      </c>
    </row>
    <row r="22" spans="1:4" x14ac:dyDescent="0.3">
      <c r="A22" s="266">
        <v>45584</v>
      </c>
      <c r="B22" s="395">
        <v>10000</v>
      </c>
      <c r="C22" s="174">
        <v>5000</v>
      </c>
    </row>
    <row r="23" spans="1:4" x14ac:dyDescent="0.3">
      <c r="A23" s="266">
        <v>45609</v>
      </c>
      <c r="B23" s="395">
        <v>4000</v>
      </c>
      <c r="C23" s="174">
        <v>3000</v>
      </c>
    </row>
    <row r="24" spans="1:4" x14ac:dyDescent="0.3">
      <c r="A24" s="266">
        <v>45611</v>
      </c>
      <c r="B24" s="395">
        <v>4000</v>
      </c>
      <c r="C24" s="174">
        <v>4000</v>
      </c>
    </row>
    <row r="25" spans="1:4" x14ac:dyDescent="0.3">
      <c r="A25" s="266">
        <v>45623</v>
      </c>
      <c r="B25" s="395">
        <v>4000</v>
      </c>
      <c r="C25" s="174">
        <v>2349</v>
      </c>
    </row>
    <row r="26" spans="1:4" x14ac:dyDescent="0.3">
      <c r="A26" s="266">
        <v>45626</v>
      </c>
      <c r="B26" s="395">
        <v>4000</v>
      </c>
      <c r="C26" s="174">
        <v>4000</v>
      </c>
    </row>
    <row r="27" spans="1:4" x14ac:dyDescent="0.3">
      <c r="A27" s="266">
        <v>45633</v>
      </c>
      <c r="B27" s="395">
        <v>10000</v>
      </c>
      <c r="C27" s="174">
        <v>3774.54</v>
      </c>
    </row>
    <row r="28" spans="1:4" x14ac:dyDescent="0.3">
      <c r="A28" s="266">
        <v>45554</v>
      </c>
      <c r="B28" s="395">
        <v>1300</v>
      </c>
      <c r="C28" s="174">
        <v>1300</v>
      </c>
    </row>
    <row r="29" spans="1:4" x14ac:dyDescent="0.3">
      <c r="A29" s="266">
        <v>45555</v>
      </c>
      <c r="B29" s="395">
        <v>2200</v>
      </c>
      <c r="C29" s="174">
        <v>2200</v>
      </c>
    </row>
    <row r="30" spans="1:4" x14ac:dyDescent="0.3">
      <c r="A30" s="266">
        <v>45555</v>
      </c>
      <c r="B30" s="395">
        <v>3000</v>
      </c>
      <c r="C30" s="174">
        <v>3000</v>
      </c>
    </row>
    <row r="31" spans="1:4" x14ac:dyDescent="0.3">
      <c r="A31" s="266">
        <v>45563</v>
      </c>
      <c r="B31" s="395">
        <v>5000</v>
      </c>
      <c r="C31" s="174">
        <v>3600</v>
      </c>
    </row>
    <row r="32" spans="1:4" ht="18" x14ac:dyDescent="0.35">
      <c r="A32" s="4"/>
      <c r="B32" s="514">
        <f t="shared" ref="B32:C32" si="1">SUM(B18:B31)</f>
        <v>62500</v>
      </c>
      <c r="C32" s="514">
        <f t="shared" si="1"/>
        <v>43223.54</v>
      </c>
      <c r="D32" s="2"/>
    </row>
    <row r="34" spans="1:4" x14ac:dyDescent="0.3">
      <c r="A34" s="319" t="s">
        <v>634</v>
      </c>
      <c r="B34" s="319" t="s">
        <v>4798</v>
      </c>
      <c r="C34" s="319" t="s">
        <v>3561</v>
      </c>
      <c r="D34" s="531" t="s">
        <v>4799</v>
      </c>
    </row>
    <row r="35" spans="1:4" x14ac:dyDescent="0.3">
      <c r="A35" s="319" t="s">
        <v>4800</v>
      </c>
      <c r="B35" s="319"/>
      <c r="C35" s="319"/>
      <c r="D35" s="531">
        <f>200+3000+50+50+50</f>
        <v>3350</v>
      </c>
    </row>
    <row r="36" spans="1:4" x14ac:dyDescent="0.3">
      <c r="A36" s="532">
        <v>45539</v>
      </c>
      <c r="B36" s="532"/>
      <c r="C36" s="319"/>
      <c r="D36" s="533">
        <v>2000</v>
      </c>
    </row>
    <row r="37" spans="1:4" x14ac:dyDescent="0.3">
      <c r="A37" s="532">
        <v>45541</v>
      </c>
      <c r="B37" s="532"/>
      <c r="C37" s="319"/>
      <c r="D37" s="533">
        <v>2000</v>
      </c>
    </row>
    <row r="38" spans="1:4" x14ac:dyDescent="0.3">
      <c r="A38" s="328">
        <v>45544</v>
      </c>
      <c r="B38" s="328" t="s">
        <v>4801</v>
      </c>
      <c r="C38" s="177">
        <v>10000</v>
      </c>
      <c r="D38" s="533">
        <v>4000</v>
      </c>
    </row>
    <row r="39" spans="1:4" x14ac:dyDescent="0.3">
      <c r="A39" s="266">
        <v>45547</v>
      </c>
      <c r="B39" s="266" t="s">
        <v>1045</v>
      </c>
      <c r="C39" s="83">
        <v>5000</v>
      </c>
      <c r="D39" s="533">
        <v>5000</v>
      </c>
    </row>
    <row r="40" spans="1:4" x14ac:dyDescent="0.3">
      <c r="A40" s="266">
        <v>45552</v>
      </c>
      <c r="B40" s="266" t="s">
        <v>1045</v>
      </c>
      <c r="C40" s="83">
        <v>7000</v>
      </c>
      <c r="D40" s="533">
        <v>7000</v>
      </c>
    </row>
    <row r="41" spans="1:4" x14ac:dyDescent="0.3">
      <c r="A41" s="266">
        <v>45554</v>
      </c>
      <c r="B41" s="266" t="s">
        <v>4801</v>
      </c>
      <c r="C41" s="395">
        <v>1300</v>
      </c>
      <c r="D41" s="533">
        <v>0</v>
      </c>
    </row>
    <row r="42" spans="1:4" x14ac:dyDescent="0.3">
      <c r="A42" s="266">
        <v>45555</v>
      </c>
      <c r="B42" s="266" t="s">
        <v>4801</v>
      </c>
      <c r="C42" s="395">
        <v>2200</v>
      </c>
      <c r="D42" s="533">
        <v>0</v>
      </c>
    </row>
    <row r="43" spans="1:4" x14ac:dyDescent="0.3">
      <c r="A43" s="266">
        <v>45555</v>
      </c>
      <c r="B43" s="266" t="s">
        <v>4801</v>
      </c>
      <c r="C43" s="395">
        <v>3000</v>
      </c>
      <c r="D43" s="533">
        <v>0</v>
      </c>
    </row>
    <row r="44" spans="1:4" x14ac:dyDescent="0.3">
      <c r="A44" s="266">
        <v>45558</v>
      </c>
      <c r="B44" s="266" t="s">
        <v>1045</v>
      </c>
      <c r="C44" s="83">
        <v>5000</v>
      </c>
      <c r="D44" s="533">
        <v>5000</v>
      </c>
    </row>
    <row r="45" spans="1:4" x14ac:dyDescent="0.3">
      <c r="A45" s="266">
        <v>45558</v>
      </c>
      <c r="B45" s="266" t="s">
        <v>1045</v>
      </c>
      <c r="C45" s="83">
        <v>5000</v>
      </c>
      <c r="D45" s="533">
        <v>5000</v>
      </c>
    </row>
    <row r="46" spans="1:4" x14ac:dyDescent="0.3">
      <c r="A46" s="266">
        <v>45558</v>
      </c>
      <c r="B46" s="266" t="s">
        <v>1045</v>
      </c>
      <c r="C46" s="83">
        <v>3000</v>
      </c>
      <c r="D46" s="533">
        <v>0</v>
      </c>
    </row>
    <row r="47" spans="1:4" x14ac:dyDescent="0.3">
      <c r="A47" s="266">
        <v>45563</v>
      </c>
      <c r="B47" s="266" t="s">
        <v>4801</v>
      </c>
      <c r="C47" s="395">
        <v>5000</v>
      </c>
      <c r="D47" s="533">
        <v>0</v>
      </c>
    </row>
    <row r="48" spans="1:4" x14ac:dyDescent="0.3">
      <c r="A48" s="266">
        <v>45564</v>
      </c>
      <c r="B48" s="266"/>
      <c r="C48" s="395"/>
      <c r="D48" s="533">
        <v>1400</v>
      </c>
    </row>
    <row r="49" spans="1:4" x14ac:dyDescent="0.3">
      <c r="A49" s="266">
        <v>45569</v>
      </c>
      <c r="B49" s="266"/>
      <c r="C49" s="83"/>
      <c r="D49" s="533">
        <v>0</v>
      </c>
    </row>
    <row r="50" spans="1:4" x14ac:dyDescent="0.3">
      <c r="A50" s="266">
        <v>45569</v>
      </c>
      <c r="B50" s="266" t="s">
        <v>1045</v>
      </c>
      <c r="C50" s="83">
        <v>5000</v>
      </c>
      <c r="D50" s="533">
        <v>5000</v>
      </c>
    </row>
    <row r="51" spans="1:4" x14ac:dyDescent="0.3">
      <c r="A51" s="266">
        <v>45569</v>
      </c>
      <c r="B51" s="266" t="s">
        <v>1045</v>
      </c>
      <c r="C51" s="83">
        <v>2000</v>
      </c>
      <c r="D51" s="533">
        <v>2000</v>
      </c>
    </row>
    <row r="52" spans="1:4" x14ac:dyDescent="0.3">
      <c r="A52" s="266">
        <v>45574</v>
      </c>
      <c r="B52" s="266" t="s">
        <v>4801</v>
      </c>
      <c r="C52" s="395">
        <v>5000</v>
      </c>
      <c r="D52" s="533">
        <v>2500</v>
      </c>
    </row>
    <row r="53" spans="1:4" x14ac:dyDescent="0.3">
      <c r="A53" s="266">
        <v>45575</v>
      </c>
      <c r="B53" s="266" t="s">
        <v>4801</v>
      </c>
      <c r="C53" s="395">
        <v>2500</v>
      </c>
      <c r="D53" s="533">
        <v>0</v>
      </c>
    </row>
    <row r="54" spans="1:4" x14ac:dyDescent="0.3">
      <c r="A54" s="266">
        <v>45575</v>
      </c>
      <c r="B54" s="266" t="s">
        <v>4801</v>
      </c>
      <c r="C54" s="395">
        <v>2500</v>
      </c>
      <c r="D54" s="533">
        <v>0</v>
      </c>
    </row>
    <row r="55" spans="1:4" x14ac:dyDescent="0.3">
      <c r="A55" s="266">
        <v>45576</v>
      </c>
      <c r="B55" s="266"/>
      <c r="C55" s="395"/>
      <c r="D55" s="533">
        <v>2500</v>
      </c>
    </row>
    <row r="56" spans="1:4" x14ac:dyDescent="0.3">
      <c r="A56" s="266">
        <v>45579</v>
      </c>
      <c r="B56" s="266" t="s">
        <v>4801</v>
      </c>
      <c r="C56" s="395">
        <v>5000</v>
      </c>
      <c r="D56" s="533">
        <f>5000+1500</f>
        <v>6500</v>
      </c>
    </row>
    <row r="57" spans="1:4" x14ac:dyDescent="0.3">
      <c r="A57" s="266">
        <v>45579</v>
      </c>
      <c r="B57" s="266" t="s">
        <v>1045</v>
      </c>
      <c r="C57" s="83">
        <v>5000</v>
      </c>
      <c r="D57" s="533">
        <v>700</v>
      </c>
    </row>
    <row r="58" spans="1:4" x14ac:dyDescent="0.3">
      <c r="A58" s="266">
        <v>45584</v>
      </c>
      <c r="B58" s="266" t="s">
        <v>4801</v>
      </c>
      <c r="C58" s="395">
        <v>10000</v>
      </c>
      <c r="D58" s="533">
        <v>5000</v>
      </c>
    </row>
    <row r="59" spans="1:4" x14ac:dyDescent="0.3">
      <c r="A59" s="266">
        <v>45584</v>
      </c>
      <c r="B59" s="266" t="s">
        <v>1045</v>
      </c>
      <c r="C59" s="83">
        <v>5000</v>
      </c>
      <c r="D59" s="533">
        <v>5000</v>
      </c>
    </row>
    <row r="60" spans="1:4" x14ac:dyDescent="0.3">
      <c r="A60" s="266">
        <v>45584</v>
      </c>
      <c r="B60" s="266" t="s">
        <v>1045</v>
      </c>
      <c r="C60" s="83">
        <v>5000</v>
      </c>
      <c r="D60" s="533">
        <v>5000</v>
      </c>
    </row>
    <row r="61" spans="1:4" x14ac:dyDescent="0.3">
      <c r="A61" s="266">
        <v>45590</v>
      </c>
      <c r="B61" s="266" t="s">
        <v>1045</v>
      </c>
      <c r="C61" s="83">
        <v>10000</v>
      </c>
      <c r="D61" s="533">
        <v>10000</v>
      </c>
    </row>
    <row r="62" spans="1:4" x14ac:dyDescent="0.3">
      <c r="A62" s="266">
        <v>45590</v>
      </c>
      <c r="B62" s="266" t="s">
        <v>1045</v>
      </c>
      <c r="C62" s="83">
        <v>10001</v>
      </c>
      <c r="D62" s="533">
        <v>10000</v>
      </c>
    </row>
    <row r="63" spans="1:4" x14ac:dyDescent="0.3">
      <c r="A63" s="266">
        <v>45595</v>
      </c>
      <c r="B63" s="266" t="s">
        <v>1045</v>
      </c>
      <c r="C63" s="83">
        <v>8000</v>
      </c>
      <c r="D63" s="533">
        <v>8000</v>
      </c>
    </row>
    <row r="64" spans="1:4" x14ac:dyDescent="0.3">
      <c r="A64" s="266">
        <v>45595</v>
      </c>
      <c r="B64" s="266" t="s">
        <v>1045</v>
      </c>
      <c r="C64" s="83">
        <v>5000</v>
      </c>
      <c r="D64" s="533">
        <v>5000</v>
      </c>
    </row>
    <row r="65" spans="1:4" x14ac:dyDescent="0.3">
      <c r="A65" s="328">
        <v>45600</v>
      </c>
      <c r="B65" s="328" t="s">
        <v>1045</v>
      </c>
      <c r="C65" s="83">
        <v>10000</v>
      </c>
      <c r="D65" s="533">
        <v>10000</v>
      </c>
    </row>
    <row r="66" spans="1:4" x14ac:dyDescent="0.3">
      <c r="A66" s="328">
        <v>45600</v>
      </c>
      <c r="B66" s="328" t="s">
        <v>1045</v>
      </c>
      <c r="C66" s="83">
        <v>10001</v>
      </c>
      <c r="D66" s="533">
        <v>10000</v>
      </c>
    </row>
    <row r="67" spans="1:4" x14ac:dyDescent="0.3">
      <c r="A67" s="266">
        <v>45602</v>
      </c>
      <c r="B67" s="266" t="s">
        <v>1045</v>
      </c>
      <c r="C67" s="83">
        <v>5000</v>
      </c>
      <c r="D67" s="533">
        <v>5000</v>
      </c>
    </row>
    <row r="68" spans="1:4" x14ac:dyDescent="0.3">
      <c r="A68" s="266">
        <v>45603</v>
      </c>
      <c r="B68" s="266" t="s">
        <v>4801</v>
      </c>
      <c r="C68" s="83">
        <v>200</v>
      </c>
      <c r="D68" s="533">
        <v>0</v>
      </c>
    </row>
    <row r="69" spans="1:4" x14ac:dyDescent="0.3">
      <c r="A69" s="328">
        <v>45604</v>
      </c>
      <c r="B69" s="328" t="s">
        <v>1045</v>
      </c>
      <c r="C69" s="83">
        <v>7000</v>
      </c>
      <c r="D69" s="533">
        <v>7000</v>
      </c>
    </row>
    <row r="70" spans="1:4" x14ac:dyDescent="0.3">
      <c r="A70" s="328">
        <v>45604</v>
      </c>
      <c r="B70" s="328" t="s">
        <v>1045</v>
      </c>
      <c r="C70" s="83">
        <v>7001</v>
      </c>
      <c r="D70" s="533">
        <v>7000</v>
      </c>
    </row>
    <row r="71" spans="1:4" x14ac:dyDescent="0.3">
      <c r="A71" s="328">
        <v>45604</v>
      </c>
      <c r="B71" s="328" t="s">
        <v>1045</v>
      </c>
      <c r="C71" s="83">
        <v>2000</v>
      </c>
      <c r="D71" s="533">
        <v>0</v>
      </c>
    </row>
    <row r="72" spans="1:4" x14ac:dyDescent="0.3">
      <c r="A72" s="266">
        <v>45609</v>
      </c>
      <c r="B72" s="266" t="s">
        <v>4801</v>
      </c>
      <c r="C72" s="395">
        <v>4000</v>
      </c>
      <c r="D72" s="533">
        <v>1000</v>
      </c>
    </row>
    <row r="73" spans="1:4" x14ac:dyDescent="0.3">
      <c r="A73" s="266">
        <v>45609</v>
      </c>
      <c r="B73" s="266" t="s">
        <v>1045</v>
      </c>
      <c r="C73" s="83">
        <v>5000</v>
      </c>
      <c r="D73" s="533">
        <v>5000</v>
      </c>
    </row>
    <row r="74" spans="1:4" x14ac:dyDescent="0.3">
      <c r="A74" s="266">
        <v>45609</v>
      </c>
      <c r="B74" s="266" t="s">
        <v>1045</v>
      </c>
      <c r="C74" s="83">
        <v>5000</v>
      </c>
      <c r="D74" s="533">
        <v>5000</v>
      </c>
    </row>
    <row r="75" spans="1:4" x14ac:dyDescent="0.3">
      <c r="A75" s="266">
        <v>45611</v>
      </c>
      <c r="B75" s="266" t="s">
        <v>4801</v>
      </c>
      <c r="C75" s="395">
        <v>4000</v>
      </c>
      <c r="D75" s="533">
        <v>0</v>
      </c>
    </row>
    <row r="76" spans="1:4" x14ac:dyDescent="0.3">
      <c r="A76" s="266">
        <v>45611</v>
      </c>
      <c r="B76" s="266" t="s">
        <v>1045</v>
      </c>
      <c r="C76" s="83">
        <v>7001</v>
      </c>
      <c r="D76" s="533">
        <v>7000</v>
      </c>
    </row>
    <row r="77" spans="1:4" x14ac:dyDescent="0.3">
      <c r="A77" s="266">
        <v>45611</v>
      </c>
      <c r="B77" s="266" t="s">
        <v>1045</v>
      </c>
      <c r="C77" s="83">
        <v>7000</v>
      </c>
      <c r="D77" s="533">
        <v>7000</v>
      </c>
    </row>
    <row r="78" spans="1:4" x14ac:dyDescent="0.3">
      <c r="A78" s="266">
        <v>45616</v>
      </c>
      <c r="B78" s="266" t="s">
        <v>1045</v>
      </c>
      <c r="C78" s="83">
        <v>7000</v>
      </c>
      <c r="D78" s="533">
        <v>7000</v>
      </c>
    </row>
    <row r="79" spans="1:4" x14ac:dyDescent="0.3">
      <c r="A79" s="266">
        <v>45616</v>
      </c>
      <c r="B79" s="266" t="s">
        <v>1045</v>
      </c>
      <c r="C79" s="83">
        <v>7000</v>
      </c>
      <c r="D79" s="533">
        <v>7000</v>
      </c>
    </row>
    <row r="80" spans="1:4" x14ac:dyDescent="0.3">
      <c r="A80" s="266">
        <v>45621</v>
      </c>
      <c r="B80" s="266" t="s">
        <v>1045</v>
      </c>
      <c r="C80" s="83">
        <v>7000</v>
      </c>
      <c r="D80" s="533">
        <v>7000</v>
      </c>
    </row>
    <row r="81" spans="1:4" x14ac:dyDescent="0.3">
      <c r="A81" s="266">
        <v>45621</v>
      </c>
      <c r="B81" s="266" t="s">
        <v>1045</v>
      </c>
      <c r="C81" s="83">
        <v>7000</v>
      </c>
      <c r="D81" s="533">
        <v>7000</v>
      </c>
    </row>
    <row r="82" spans="1:4" x14ac:dyDescent="0.3">
      <c r="A82" s="266">
        <v>45621</v>
      </c>
      <c r="B82" s="266" t="s">
        <v>4801</v>
      </c>
      <c r="C82" s="83">
        <v>832.5</v>
      </c>
      <c r="D82" s="533">
        <f>808.02+12.96</f>
        <v>820.98</v>
      </c>
    </row>
    <row r="83" spans="1:4" x14ac:dyDescent="0.3">
      <c r="A83" s="266">
        <v>45623</v>
      </c>
      <c r="B83" s="266" t="s">
        <v>4801</v>
      </c>
      <c r="C83" s="395">
        <v>4000</v>
      </c>
      <c r="D83" s="533">
        <f>1255+396</f>
        <v>1651</v>
      </c>
    </row>
    <row r="84" spans="1:4" x14ac:dyDescent="0.3">
      <c r="A84" s="266">
        <v>45623</v>
      </c>
      <c r="B84" s="266" t="s">
        <v>1045</v>
      </c>
      <c r="C84" s="83">
        <v>5000</v>
      </c>
      <c r="D84" s="533">
        <v>5000</v>
      </c>
    </row>
    <row r="85" spans="1:4" x14ac:dyDescent="0.3">
      <c r="A85" s="266">
        <v>45623</v>
      </c>
      <c r="B85" s="266" t="s">
        <v>1045</v>
      </c>
      <c r="C85" s="83">
        <v>5000</v>
      </c>
      <c r="D85" s="533">
        <v>5000</v>
      </c>
    </row>
    <row r="86" spans="1:4" x14ac:dyDescent="0.3">
      <c r="A86" s="266">
        <v>45626</v>
      </c>
      <c r="B86" s="266" t="s">
        <v>4801</v>
      </c>
      <c r="C86" s="395">
        <v>4000</v>
      </c>
      <c r="D86" s="533">
        <v>0</v>
      </c>
    </row>
    <row r="87" spans="1:4" x14ac:dyDescent="0.3">
      <c r="A87" s="266">
        <v>45626</v>
      </c>
      <c r="B87" s="266" t="s">
        <v>1045</v>
      </c>
      <c r="C87" s="83">
        <v>5000</v>
      </c>
      <c r="D87" s="533">
        <v>5000</v>
      </c>
    </row>
    <row r="88" spans="1:4" x14ac:dyDescent="0.3">
      <c r="A88" s="266">
        <v>45626</v>
      </c>
      <c r="B88" s="266" t="s">
        <v>1045</v>
      </c>
      <c r="C88" s="83">
        <v>5000</v>
      </c>
      <c r="D88" s="533">
        <v>5000</v>
      </c>
    </row>
    <row r="89" spans="1:4" x14ac:dyDescent="0.3">
      <c r="A89" s="266">
        <v>45632</v>
      </c>
      <c r="B89" s="266" t="s">
        <v>1045</v>
      </c>
      <c r="C89" s="83">
        <v>5000</v>
      </c>
      <c r="D89" s="533">
        <v>0</v>
      </c>
    </row>
    <row r="90" spans="1:4" x14ac:dyDescent="0.3">
      <c r="A90" s="266">
        <v>45633</v>
      </c>
      <c r="B90" s="266" t="s">
        <v>4801</v>
      </c>
      <c r="C90" s="395">
        <v>10000</v>
      </c>
      <c r="D90" s="533">
        <f>2100+4125.46</f>
        <v>6225.46</v>
      </c>
    </row>
    <row r="91" spans="1:4" x14ac:dyDescent="0.3">
      <c r="A91" s="266">
        <v>45637</v>
      </c>
      <c r="B91" s="266" t="s">
        <v>1045</v>
      </c>
      <c r="C91" s="83">
        <v>2500</v>
      </c>
      <c r="D91" s="533">
        <v>2500</v>
      </c>
    </row>
    <row r="92" spans="1:4" x14ac:dyDescent="0.3">
      <c r="A92" s="266">
        <v>45639</v>
      </c>
      <c r="B92" s="266" t="s">
        <v>4801</v>
      </c>
      <c r="C92" s="83">
        <v>4111.3</v>
      </c>
      <c r="D92" s="533">
        <v>4111.3</v>
      </c>
    </row>
    <row r="93" spans="1:4" x14ac:dyDescent="0.3">
      <c r="A93" s="266">
        <v>45639</v>
      </c>
      <c r="B93" s="266" t="s">
        <v>1045</v>
      </c>
      <c r="C93" s="83">
        <v>8000</v>
      </c>
      <c r="D93" s="533">
        <v>8000</v>
      </c>
    </row>
    <row r="94" spans="1:4" x14ac:dyDescent="0.3">
      <c r="A94" s="266">
        <v>45639</v>
      </c>
      <c r="B94" s="266" t="s">
        <v>1045</v>
      </c>
      <c r="C94" s="83">
        <v>8000</v>
      </c>
      <c r="D94" s="533">
        <v>8000</v>
      </c>
    </row>
    <row r="95" spans="1:4" x14ac:dyDescent="0.3">
      <c r="A95" s="534"/>
      <c r="B95" s="534"/>
      <c r="C95" s="534">
        <f>SUM(C36:C94)</f>
        <v>294147.8</v>
      </c>
      <c r="D95" s="534">
        <f>SUM(D35:D94)</f>
        <v>245258.74</v>
      </c>
    </row>
    <row r="96" spans="1:4" x14ac:dyDescent="0.3">
      <c r="D96" s="535">
        <f>C95-D95</f>
        <v>48889.06</v>
      </c>
    </row>
    <row r="97" spans="4:4" x14ac:dyDescent="0.3">
      <c r="D97" s="536">
        <v>9059.94</v>
      </c>
    </row>
    <row r="98" spans="4:4" x14ac:dyDescent="0.3">
      <c r="D98" s="535">
        <f>D96-D97</f>
        <v>39829.119999999995</v>
      </c>
    </row>
  </sheetData>
  <pageMargins left="0.511811024" right="0.511811024" top="0.78740157499999996" bottom="0.78740157499999996" header="0.31496062000000002" footer="0.3149606200000000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51A26-9B55-4FBB-BCF0-2D78D045D0C4}">
  <dimension ref="A1:E19"/>
  <sheetViews>
    <sheetView showGridLines="0" workbookViewId="0">
      <selection activeCell="E26" sqref="A26:E26"/>
    </sheetView>
  </sheetViews>
  <sheetFormatPr defaultRowHeight="14.4" x14ac:dyDescent="0.3"/>
  <cols>
    <col min="1" max="1" width="8.33203125" bestFit="1" customWidth="1"/>
    <col min="2" max="2" width="19.109375" bestFit="1" customWidth="1"/>
    <col min="3" max="4" width="17.77734375" bestFit="1" customWidth="1"/>
    <col min="5" max="5" width="19.109375" bestFit="1" customWidth="1"/>
    <col min="7" max="7" width="18.109375" bestFit="1" customWidth="1"/>
  </cols>
  <sheetData>
    <row r="1" spans="1:4" ht="18" x14ac:dyDescent="0.35">
      <c r="A1" s="215" t="s">
        <v>569</v>
      </c>
      <c r="B1" s="215" t="s">
        <v>570</v>
      </c>
      <c r="C1" s="215" t="s">
        <v>571</v>
      </c>
      <c r="D1" s="215" t="s">
        <v>572</v>
      </c>
    </row>
    <row r="2" spans="1:4" x14ac:dyDescent="0.3">
      <c r="A2" s="210">
        <v>44866</v>
      </c>
      <c r="B2" s="211">
        <v>-11875.8</v>
      </c>
      <c r="C2" s="74">
        <v>0</v>
      </c>
      <c r="D2" s="74">
        <v>0</v>
      </c>
    </row>
    <row r="3" spans="1:4" x14ac:dyDescent="0.3">
      <c r="A3" s="210">
        <v>44896</v>
      </c>
      <c r="B3" s="211">
        <v>-11649.760000000002</v>
      </c>
      <c r="C3" s="74">
        <v>0</v>
      </c>
      <c r="D3" s="74">
        <v>0</v>
      </c>
    </row>
    <row r="4" spans="1:4" x14ac:dyDescent="0.3">
      <c r="A4" s="210">
        <v>44927</v>
      </c>
      <c r="B4" s="211">
        <v>-10036.280000000001</v>
      </c>
      <c r="C4" s="74">
        <v>0</v>
      </c>
      <c r="D4" s="74">
        <v>0</v>
      </c>
    </row>
    <row r="5" spans="1:4" x14ac:dyDescent="0.3">
      <c r="A5" s="210">
        <v>44958</v>
      </c>
      <c r="B5" s="211">
        <v>-10983.7</v>
      </c>
      <c r="C5" s="74">
        <v>0</v>
      </c>
      <c r="D5" s="74">
        <v>0</v>
      </c>
    </row>
    <row r="6" spans="1:4" x14ac:dyDescent="0.3">
      <c r="A6" s="210">
        <v>44986</v>
      </c>
      <c r="B6" s="211">
        <v>-14970.9</v>
      </c>
      <c r="C6" s="74">
        <v>0</v>
      </c>
      <c r="D6" s="74">
        <v>0</v>
      </c>
    </row>
    <row r="7" spans="1:4" x14ac:dyDescent="0.3">
      <c r="A7" s="210">
        <v>45017</v>
      </c>
      <c r="B7" s="211">
        <v>-18451.93</v>
      </c>
      <c r="C7" s="74">
        <v>0</v>
      </c>
      <c r="D7" s="74">
        <v>0</v>
      </c>
    </row>
    <row r="8" spans="1:4" x14ac:dyDescent="0.3">
      <c r="A8" s="210">
        <v>45047</v>
      </c>
      <c r="B8" s="211">
        <v>-16957.560000000001</v>
      </c>
      <c r="C8" s="74">
        <v>0</v>
      </c>
      <c r="D8" s="74">
        <v>0</v>
      </c>
    </row>
    <row r="9" spans="1:4" x14ac:dyDescent="0.3">
      <c r="A9" s="210">
        <v>45078</v>
      </c>
      <c r="B9" s="213">
        <v>12435.96</v>
      </c>
      <c r="C9" s="174">
        <v>0</v>
      </c>
      <c r="D9" s="174">
        <v>0</v>
      </c>
    </row>
    <row r="10" spans="1:4" x14ac:dyDescent="0.3">
      <c r="A10" s="210">
        <v>45108</v>
      </c>
      <c r="B10" s="213">
        <v>34194.65</v>
      </c>
      <c r="C10" s="174">
        <v>0</v>
      </c>
      <c r="D10" s="174">
        <v>0</v>
      </c>
    </row>
    <row r="11" spans="1:4" x14ac:dyDescent="0.3">
      <c r="A11" s="210">
        <v>45139</v>
      </c>
      <c r="B11" s="213">
        <v>45005.87</v>
      </c>
      <c r="C11" s="174">
        <v>0</v>
      </c>
      <c r="D11" s="174">
        <v>0</v>
      </c>
    </row>
    <row r="12" spans="1:4" x14ac:dyDescent="0.3">
      <c r="A12" s="210">
        <v>45170</v>
      </c>
      <c r="B12" s="213">
        <v>56915.18</v>
      </c>
      <c r="C12" s="174">
        <v>0</v>
      </c>
      <c r="D12" s="174">
        <v>0</v>
      </c>
    </row>
    <row r="13" spans="1:4" x14ac:dyDescent="0.3">
      <c r="A13" s="210">
        <v>45200</v>
      </c>
      <c r="B13" s="213">
        <v>53950.380000000005</v>
      </c>
      <c r="C13" s="212">
        <f>SUM(Resumo!C6:C11)</f>
        <v>6972.8</v>
      </c>
      <c r="D13" s="174">
        <v>217.8</v>
      </c>
    </row>
    <row r="14" spans="1:4" x14ac:dyDescent="0.3">
      <c r="A14" s="210">
        <v>45231</v>
      </c>
      <c r="B14" s="213">
        <v>57148.25</v>
      </c>
      <c r="C14" s="212">
        <f>SUM(Resumo!D6:D11)</f>
        <v>2837.4370000000004</v>
      </c>
      <c r="D14" s="174">
        <v>6102.45</v>
      </c>
    </row>
    <row r="15" spans="1:4" x14ac:dyDescent="0.3">
      <c r="A15" s="210">
        <v>45261</v>
      </c>
      <c r="B15" s="213">
        <v>54621.640000000014</v>
      </c>
      <c r="C15" s="212">
        <f>SUM(Resumo!E6:E11)</f>
        <v>506.86</v>
      </c>
      <c r="D15" s="174">
        <v>18354.28</v>
      </c>
    </row>
    <row r="16" spans="1:4" x14ac:dyDescent="0.3">
      <c r="A16" s="210">
        <v>45292</v>
      </c>
      <c r="B16" s="213">
        <v>28138.0746784</v>
      </c>
      <c r="C16" s="212">
        <f>SUM(Resumo!F6:F11)</f>
        <v>453.62</v>
      </c>
      <c r="D16" s="174">
        <v>21813.25</v>
      </c>
    </row>
    <row r="17" spans="1:5" x14ac:dyDescent="0.3">
      <c r="A17" s="210">
        <v>45323</v>
      </c>
      <c r="B17" s="213">
        <v>32138.940879999998</v>
      </c>
      <c r="C17" s="212">
        <f>SUM(Resumo!G6:G11)</f>
        <v>1802.48</v>
      </c>
      <c r="D17" s="174">
        <v>25556.53</v>
      </c>
    </row>
    <row r="18" spans="1:5" x14ac:dyDescent="0.3">
      <c r="A18" s="210">
        <v>45352</v>
      </c>
      <c r="B18" s="214">
        <v>0</v>
      </c>
      <c r="C18" s="74">
        <v>0</v>
      </c>
      <c r="D18" s="74">
        <v>19471.439999999999</v>
      </c>
    </row>
    <row r="19" spans="1:5" ht="18" x14ac:dyDescent="0.35">
      <c r="A19" s="215" t="s">
        <v>31</v>
      </c>
      <c r="B19" s="216">
        <f>SUM(B2:B18)</f>
        <v>279623.01555840002</v>
      </c>
      <c r="C19" s="216">
        <f t="shared" ref="C19:D19" si="0">SUM(C2:C18)</f>
        <v>12573.197000000002</v>
      </c>
      <c r="D19" s="216">
        <f t="shared" si="0"/>
        <v>91515.75</v>
      </c>
      <c r="E19" s="216">
        <f>SUM(B19:D19)</f>
        <v>383711.9625584</v>
      </c>
    </row>
  </sheetData>
  <pageMargins left="0.511811024" right="0.511811024" top="0.78740157499999996" bottom="0.78740157499999996" header="0.31496062000000002" footer="0.31496062000000002"/>
  <ignoredErrors>
    <ignoredError sqref="C13:C17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0B6B-8D6B-426F-B023-C9F3701264B6}">
  <sheetPr filterMode="1"/>
  <dimension ref="A1:H12"/>
  <sheetViews>
    <sheetView workbookViewId="0">
      <selection activeCell="H19" sqref="H18:J19"/>
    </sheetView>
  </sheetViews>
  <sheetFormatPr defaultRowHeight="14.4" x14ac:dyDescent="0.3"/>
  <cols>
    <col min="1" max="1" width="30.6640625" bestFit="1" customWidth="1"/>
    <col min="5" max="5" width="11.33203125" bestFit="1" customWidth="1"/>
    <col min="6" max="6" width="25" bestFit="1" customWidth="1"/>
    <col min="7" max="7" width="11" customWidth="1"/>
  </cols>
  <sheetData>
    <row r="1" spans="1:8" ht="15.6" x14ac:dyDescent="0.3">
      <c r="A1" s="69"/>
      <c r="B1" s="69"/>
      <c r="C1" s="70">
        <f>SUBTOTAL(9,C3:C15)</f>
        <v>225</v>
      </c>
      <c r="D1" s="70">
        <f>SUBTOTAL(9,D3:D15)</f>
        <v>13</v>
      </c>
      <c r="E1" s="71">
        <f>SUBTOTAL(9,E3:E15)</f>
        <v>240</v>
      </c>
      <c r="G1" s="161" t="s">
        <v>37</v>
      </c>
      <c r="H1">
        <v>2.6</v>
      </c>
    </row>
    <row r="2" spans="1:8" x14ac:dyDescent="0.3">
      <c r="A2" s="1" t="s">
        <v>380</v>
      </c>
      <c r="B2" s="1" t="s">
        <v>381</v>
      </c>
      <c r="C2" s="1" t="s">
        <v>382</v>
      </c>
      <c r="D2" s="1" t="s">
        <v>383</v>
      </c>
      <c r="E2" s="1" t="s">
        <v>253</v>
      </c>
      <c r="F2" s="1" t="s">
        <v>384</v>
      </c>
    </row>
    <row r="3" spans="1:8" hidden="1" x14ac:dyDescent="0.3">
      <c r="A3" s="1" t="s">
        <v>69</v>
      </c>
      <c r="B3" s="1" t="s">
        <v>379</v>
      </c>
      <c r="C3" s="1">
        <v>2</v>
      </c>
      <c r="D3" s="1">
        <v>0</v>
      </c>
      <c r="E3" s="65">
        <v>0</v>
      </c>
      <c r="F3" s="1"/>
    </row>
    <row r="4" spans="1:8" hidden="1" x14ac:dyDescent="0.3">
      <c r="A4" s="1" t="s">
        <v>385</v>
      </c>
      <c r="B4" s="1" t="s">
        <v>308</v>
      </c>
      <c r="C4" s="1">
        <v>2</v>
      </c>
      <c r="D4" s="1">
        <v>0</v>
      </c>
      <c r="E4" s="65">
        <v>0</v>
      </c>
      <c r="F4" s="1"/>
    </row>
    <row r="5" spans="1:8" ht="15.6" x14ac:dyDescent="0.3">
      <c r="A5" s="1" t="s">
        <v>386</v>
      </c>
      <c r="B5" s="1" t="s">
        <v>304</v>
      </c>
      <c r="C5" s="1">
        <v>43</v>
      </c>
      <c r="D5" s="1">
        <v>7</v>
      </c>
      <c r="E5" s="65">
        <v>140</v>
      </c>
      <c r="F5" s="71">
        <v>3905265508</v>
      </c>
    </row>
    <row r="6" spans="1:8" hidden="1" x14ac:dyDescent="0.3">
      <c r="A6" s="1" t="s">
        <v>387</v>
      </c>
      <c r="B6" s="1" t="s">
        <v>377</v>
      </c>
      <c r="C6" s="1">
        <v>5</v>
      </c>
      <c r="D6" s="1">
        <v>0</v>
      </c>
      <c r="E6" s="65">
        <v>0</v>
      </c>
      <c r="F6" s="1"/>
    </row>
    <row r="7" spans="1:8" x14ac:dyDescent="0.3">
      <c r="A7" s="1" t="s">
        <v>388</v>
      </c>
      <c r="B7" s="1" t="s">
        <v>292</v>
      </c>
      <c r="C7" s="1">
        <v>33</v>
      </c>
      <c r="D7" s="1">
        <v>2</v>
      </c>
      <c r="E7" s="65">
        <v>40</v>
      </c>
      <c r="F7" s="72" t="s">
        <v>389</v>
      </c>
    </row>
    <row r="8" spans="1:8" hidden="1" x14ac:dyDescent="0.3">
      <c r="A8" s="1" t="s">
        <v>390</v>
      </c>
      <c r="B8" s="1" t="s">
        <v>299</v>
      </c>
      <c r="C8" s="1">
        <v>2</v>
      </c>
      <c r="D8" s="1">
        <v>0</v>
      </c>
      <c r="E8" s="65">
        <v>0</v>
      </c>
      <c r="F8" s="1"/>
    </row>
    <row r="9" spans="1:8" x14ac:dyDescent="0.3">
      <c r="A9" s="1" t="s">
        <v>60</v>
      </c>
      <c r="B9" s="1" t="s">
        <v>286</v>
      </c>
      <c r="C9" s="1">
        <v>132</v>
      </c>
      <c r="D9" s="1">
        <v>2</v>
      </c>
      <c r="E9" s="7">
        <v>20</v>
      </c>
      <c r="F9" s="73" t="s">
        <v>61</v>
      </c>
    </row>
    <row r="10" spans="1:8" hidden="1" x14ac:dyDescent="0.3">
      <c r="A10" s="1" t="s">
        <v>76</v>
      </c>
      <c r="B10" s="1" t="s">
        <v>312</v>
      </c>
      <c r="C10" s="1">
        <v>1</v>
      </c>
      <c r="D10" s="1">
        <v>0</v>
      </c>
      <c r="E10" s="65">
        <v>0</v>
      </c>
      <c r="F10" s="1"/>
    </row>
    <row r="11" spans="1:8" hidden="1" x14ac:dyDescent="0.3">
      <c r="A11" s="1" t="s">
        <v>63</v>
      </c>
      <c r="B11" s="1" t="s">
        <v>375</v>
      </c>
      <c r="C11" s="1">
        <v>1</v>
      </c>
      <c r="D11" s="1">
        <v>0</v>
      </c>
      <c r="E11" s="65">
        <v>0</v>
      </c>
      <c r="F11" s="1"/>
    </row>
    <row r="12" spans="1:8" ht="15.6" x14ac:dyDescent="0.3">
      <c r="A12" s="1" t="s">
        <v>391</v>
      </c>
      <c r="B12" s="1" t="s">
        <v>317</v>
      </c>
      <c r="C12" s="1">
        <v>17</v>
      </c>
      <c r="D12" s="1">
        <v>2</v>
      </c>
      <c r="E12" s="65">
        <v>40</v>
      </c>
      <c r="F12" s="70">
        <v>9274517513</v>
      </c>
    </row>
  </sheetData>
  <autoFilter ref="A2:F12" xr:uid="{B4B70B6B-8D6B-426F-B023-C9F3701264B6}">
    <filterColumn colId="4">
      <filters>
        <filter val="R$ 140,00"/>
        <filter val="R$ 20,00"/>
        <filter val="R$ 40,00"/>
      </filters>
    </filterColumn>
  </autoFilter>
  <conditionalFormatting sqref="B3:B12">
    <cfRule type="duplicateValues" dxfId="13" priority="1"/>
  </conditionalFormatting>
  <hyperlinks>
    <hyperlink ref="F7" r:id="rId1" xr:uid="{FD270637-B2B3-42C8-9315-5B88EE15BFD6}"/>
    <hyperlink ref="F9" r:id="rId2" xr:uid="{9056F792-A3D9-4D93-A3D5-1FDFE016FEEB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0AC6E-7CCF-44D2-AA0B-F12EBE15F07D}">
  <dimension ref="A1:I24"/>
  <sheetViews>
    <sheetView topLeftCell="B1" workbookViewId="0">
      <selection activeCell="H19" sqref="H18:J19"/>
    </sheetView>
  </sheetViews>
  <sheetFormatPr defaultRowHeight="14.4" x14ac:dyDescent="0.3"/>
  <cols>
    <col min="1" max="1" width="49.109375" customWidth="1"/>
    <col min="2" max="4" width="20.6640625" customWidth="1"/>
    <col min="5" max="5" width="26" customWidth="1"/>
    <col min="6" max="6" width="20.6640625" customWidth="1"/>
    <col min="7" max="7" width="40.33203125" customWidth="1"/>
    <col min="8" max="8" width="13.5546875" customWidth="1"/>
  </cols>
  <sheetData>
    <row r="1" spans="1:9" s="69" customFormat="1" ht="31.8" thickBot="1" x14ac:dyDescent="0.35">
      <c r="A1" s="158" t="s">
        <v>407</v>
      </c>
      <c r="B1" s="159" t="s">
        <v>40</v>
      </c>
      <c r="C1" s="159" t="s">
        <v>395</v>
      </c>
      <c r="D1" s="159" t="s">
        <v>396</v>
      </c>
      <c r="E1" s="159" t="s">
        <v>384</v>
      </c>
      <c r="F1" s="160" t="s">
        <v>397</v>
      </c>
      <c r="H1" s="161" t="s">
        <v>37</v>
      </c>
      <c r="I1" s="69">
        <v>9.75</v>
      </c>
    </row>
    <row r="2" spans="1:9" ht="15" thickBot="1" x14ac:dyDescent="0.35">
      <c r="A2" s="94" t="s">
        <v>60</v>
      </c>
      <c r="B2" s="95" t="s">
        <v>41</v>
      </c>
      <c r="C2" s="96">
        <v>8938.0300000000007</v>
      </c>
      <c r="D2" s="97" t="s">
        <v>180</v>
      </c>
      <c r="E2" s="95" t="s">
        <v>61</v>
      </c>
      <c r="F2" s="98" t="s">
        <v>59</v>
      </c>
      <c r="G2" s="94" t="s">
        <v>60</v>
      </c>
    </row>
    <row r="3" spans="1:9" ht="15" thickBot="1" x14ac:dyDescent="0.35">
      <c r="A3" s="94" t="s">
        <v>303</v>
      </c>
      <c r="B3" s="95" t="s">
        <v>41</v>
      </c>
      <c r="C3" s="96">
        <v>2618.7600000000002</v>
      </c>
      <c r="D3" s="99" t="s">
        <v>171</v>
      </c>
      <c r="E3" s="95">
        <v>3905265508</v>
      </c>
      <c r="F3" s="100" t="s">
        <v>59</v>
      </c>
      <c r="G3" s="94" t="s">
        <v>303</v>
      </c>
    </row>
    <row r="4" spans="1:9" ht="15" thickBot="1" x14ac:dyDescent="0.35">
      <c r="A4" s="94" t="s">
        <v>291</v>
      </c>
      <c r="B4" s="95" t="s">
        <v>41</v>
      </c>
      <c r="C4" s="96">
        <v>2470.86</v>
      </c>
      <c r="D4" s="101" t="s">
        <v>180</v>
      </c>
      <c r="E4" s="95" t="s">
        <v>389</v>
      </c>
      <c r="F4" s="102" t="s">
        <v>59</v>
      </c>
      <c r="G4" s="94" t="s">
        <v>291</v>
      </c>
    </row>
    <row r="5" spans="1:9" ht="15" thickBot="1" x14ac:dyDescent="0.35">
      <c r="A5" s="94" t="s">
        <v>368</v>
      </c>
      <c r="B5" s="95" t="s">
        <v>41</v>
      </c>
      <c r="C5" s="96">
        <v>694.4</v>
      </c>
      <c r="D5" s="103" t="s">
        <v>399</v>
      </c>
      <c r="E5" s="95">
        <v>43988665000168</v>
      </c>
      <c r="F5" s="100" t="s">
        <v>59</v>
      </c>
      <c r="G5" s="94" t="s">
        <v>368</v>
      </c>
    </row>
    <row r="6" spans="1:9" ht="15" thickBot="1" x14ac:dyDescent="0.35">
      <c r="A6" s="94" t="s">
        <v>400</v>
      </c>
      <c r="B6" s="95" t="s">
        <v>41</v>
      </c>
      <c r="C6" s="96">
        <v>4268.2299999999996</v>
      </c>
      <c r="D6" s="104" t="s">
        <v>401</v>
      </c>
      <c r="E6" s="95">
        <v>71991812797</v>
      </c>
      <c r="F6" s="102" t="s">
        <v>59</v>
      </c>
      <c r="G6" s="94" t="s">
        <v>400</v>
      </c>
    </row>
    <row r="7" spans="1:9" ht="15" thickBot="1" x14ac:dyDescent="0.35">
      <c r="A7" s="94" t="s">
        <v>316</v>
      </c>
      <c r="B7" s="95" t="s">
        <v>41</v>
      </c>
      <c r="C7" s="105" t="s">
        <v>402</v>
      </c>
      <c r="D7" s="99" t="s">
        <v>171</v>
      </c>
      <c r="E7" s="95">
        <v>9274517513</v>
      </c>
      <c r="F7" s="100" t="s">
        <v>59</v>
      </c>
      <c r="G7" s="94" t="s">
        <v>316</v>
      </c>
    </row>
    <row r="8" spans="1:9" ht="15" thickBot="1" x14ac:dyDescent="0.35">
      <c r="A8" s="94" t="s">
        <v>309</v>
      </c>
      <c r="B8" s="95" t="s">
        <v>41</v>
      </c>
      <c r="C8" s="96">
        <v>341.03</v>
      </c>
      <c r="D8" s="104" t="s">
        <v>401</v>
      </c>
      <c r="E8" s="95">
        <v>71997286334</v>
      </c>
      <c r="F8" s="98" t="s">
        <v>59</v>
      </c>
      <c r="G8" s="94" t="s">
        <v>309</v>
      </c>
    </row>
    <row r="9" spans="1:9" ht="15" thickBot="1" x14ac:dyDescent="0.35">
      <c r="A9" s="94" t="s">
        <v>376</v>
      </c>
      <c r="B9" s="95" t="s">
        <v>41</v>
      </c>
      <c r="C9" s="96">
        <v>105.66</v>
      </c>
      <c r="D9" s="99" t="s">
        <v>171</v>
      </c>
      <c r="E9" s="95">
        <v>7671767409</v>
      </c>
      <c r="F9" s="100" t="s">
        <v>59</v>
      </c>
      <c r="G9" s="94" t="s">
        <v>376</v>
      </c>
    </row>
    <row r="10" spans="1:9" ht="15" thickBot="1" x14ac:dyDescent="0.35">
      <c r="A10" s="94" t="s">
        <v>403</v>
      </c>
      <c r="B10" s="95" t="s">
        <v>41</v>
      </c>
      <c r="C10" s="96">
        <v>72.09</v>
      </c>
      <c r="D10" s="101" t="s">
        <v>180</v>
      </c>
      <c r="E10" s="95" t="s">
        <v>75</v>
      </c>
      <c r="F10" s="102" t="s">
        <v>59</v>
      </c>
      <c r="G10" s="94" t="s">
        <v>403</v>
      </c>
    </row>
    <row r="11" spans="1:9" ht="15" thickBot="1" x14ac:dyDescent="0.35">
      <c r="A11" s="94" t="s">
        <v>293</v>
      </c>
      <c r="B11" s="95" t="s">
        <v>41</v>
      </c>
      <c r="C11" s="96">
        <v>64.83</v>
      </c>
      <c r="D11" s="97" t="s">
        <v>171</v>
      </c>
      <c r="E11" s="95">
        <v>10659059550</v>
      </c>
      <c r="F11" s="106" t="s">
        <v>59</v>
      </c>
      <c r="G11" s="94" t="s">
        <v>293</v>
      </c>
    </row>
    <row r="12" spans="1:9" ht="15" thickBot="1" x14ac:dyDescent="0.35">
      <c r="A12" s="94" t="s">
        <v>311</v>
      </c>
      <c r="B12" s="95" t="s">
        <v>41</v>
      </c>
      <c r="C12" s="105" t="s">
        <v>402</v>
      </c>
      <c r="D12" s="97" t="s">
        <v>171</v>
      </c>
      <c r="E12" s="95">
        <v>13457065616</v>
      </c>
      <c r="F12" s="107"/>
      <c r="G12" s="94" t="s">
        <v>311</v>
      </c>
    </row>
    <row r="13" spans="1:9" ht="15" thickBot="1" x14ac:dyDescent="0.35">
      <c r="A13" s="94" t="s">
        <v>378</v>
      </c>
      <c r="B13" s="95" t="s">
        <v>41</v>
      </c>
      <c r="C13" s="96">
        <v>42.32</v>
      </c>
      <c r="D13" s="97" t="s">
        <v>171</v>
      </c>
      <c r="E13" s="95">
        <v>9259983541</v>
      </c>
      <c r="F13" s="106" t="s">
        <v>59</v>
      </c>
      <c r="G13" s="94" t="s">
        <v>378</v>
      </c>
    </row>
    <row r="14" spans="1:9" ht="15" thickBot="1" x14ac:dyDescent="0.35">
      <c r="A14" s="94" t="s">
        <v>50</v>
      </c>
      <c r="B14" s="95" t="s">
        <v>41</v>
      </c>
      <c r="C14" s="96">
        <v>5232.3500000000004</v>
      </c>
      <c r="D14" s="97" t="s">
        <v>171</v>
      </c>
      <c r="E14" s="95">
        <v>80134190530</v>
      </c>
      <c r="F14" s="98" t="s">
        <v>59</v>
      </c>
      <c r="G14" s="94" t="s">
        <v>50</v>
      </c>
    </row>
    <row r="15" spans="1:9" ht="15" thickBot="1" x14ac:dyDescent="0.35">
      <c r="A15" s="94" t="s">
        <v>318</v>
      </c>
      <c r="B15" s="95" t="s">
        <v>41</v>
      </c>
      <c r="C15" s="96">
        <v>4704.1000000000004</v>
      </c>
      <c r="D15" s="97" t="s">
        <v>171</v>
      </c>
      <c r="E15" s="95">
        <v>92069169553</v>
      </c>
      <c r="F15" s="106" t="s">
        <v>59</v>
      </c>
      <c r="G15" s="94" t="s">
        <v>318</v>
      </c>
    </row>
    <row r="16" spans="1:9" ht="15" thickBot="1" x14ac:dyDescent="0.35">
      <c r="A16" s="94" t="s">
        <v>374</v>
      </c>
      <c r="B16" s="95" t="s">
        <v>41</v>
      </c>
      <c r="C16" s="96">
        <v>20</v>
      </c>
      <c r="D16" s="97" t="s">
        <v>171</v>
      </c>
      <c r="E16" s="95">
        <v>4829281588</v>
      </c>
      <c r="F16" s="98" t="s">
        <v>59</v>
      </c>
      <c r="G16" s="94" t="s">
        <v>374</v>
      </c>
    </row>
    <row r="17" spans="1:7" ht="15" thickBot="1" x14ac:dyDescent="0.35">
      <c r="A17" s="94" t="s">
        <v>358</v>
      </c>
      <c r="B17" s="95" t="s">
        <v>41</v>
      </c>
      <c r="C17" s="96">
        <v>6.63</v>
      </c>
      <c r="D17" s="97" t="s">
        <v>171</v>
      </c>
      <c r="E17" s="95">
        <v>7570049543</v>
      </c>
      <c r="F17" s="106" t="s">
        <v>59</v>
      </c>
      <c r="G17" s="94" t="s">
        <v>358</v>
      </c>
    </row>
    <row r="18" spans="1:7" ht="15" thickBot="1" x14ac:dyDescent="0.35">
      <c r="A18" s="94" t="s">
        <v>372</v>
      </c>
      <c r="B18" s="95" t="s">
        <v>41</v>
      </c>
      <c r="C18" s="96">
        <v>4.29</v>
      </c>
      <c r="D18" s="97" t="s">
        <v>171</v>
      </c>
      <c r="E18" s="95">
        <v>4815590516</v>
      </c>
      <c r="F18" s="98" t="s">
        <v>59</v>
      </c>
      <c r="G18" s="94" t="s">
        <v>372</v>
      </c>
    </row>
    <row r="19" spans="1:7" ht="15" thickBot="1" x14ac:dyDescent="0.35">
      <c r="A19" s="94" t="s">
        <v>83</v>
      </c>
      <c r="B19" s="95" t="s">
        <v>41</v>
      </c>
      <c r="C19" s="96">
        <v>4.17</v>
      </c>
      <c r="D19" s="103" t="s">
        <v>399</v>
      </c>
      <c r="E19" s="108">
        <v>47492237000109</v>
      </c>
      <c r="F19" s="109" t="s">
        <v>59</v>
      </c>
      <c r="G19" s="94" t="s">
        <v>83</v>
      </c>
    </row>
    <row r="22" spans="1:7" x14ac:dyDescent="0.3">
      <c r="C22" s="584" t="s">
        <v>404</v>
      </c>
      <c r="D22" s="584"/>
    </row>
    <row r="23" spans="1:7" x14ac:dyDescent="0.3">
      <c r="C23" s="3" t="s">
        <v>405</v>
      </c>
      <c r="D23" s="110">
        <f>SUM(C:C)</f>
        <v>29587.749999999996</v>
      </c>
    </row>
    <row r="24" spans="1:7" x14ac:dyDescent="0.3">
      <c r="C24" s="3" t="s">
        <v>406</v>
      </c>
      <c r="D24" s="110">
        <f>SUM(C:C)</f>
        <v>29587.749999999996</v>
      </c>
    </row>
  </sheetData>
  <autoFilter ref="A1:F19" xr:uid="{2560AC6E-7CCF-44D2-AA0B-F12EBE15F07D}"/>
  <mergeCells count="1">
    <mergeCell ref="C22:D2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2A5E8-B5AD-457F-8548-4DCEE79565A9}">
  <dimension ref="A1:G990"/>
  <sheetViews>
    <sheetView workbookViewId="0">
      <selection activeCell="H19" sqref="H18:J19"/>
    </sheetView>
  </sheetViews>
  <sheetFormatPr defaultRowHeight="14.4" x14ac:dyDescent="0.3"/>
  <cols>
    <col min="1" max="1" width="23.77734375" customWidth="1"/>
    <col min="2" max="2" width="27.5546875" customWidth="1"/>
    <col min="3" max="7" width="23.77734375" customWidth="1"/>
  </cols>
  <sheetData>
    <row r="1" spans="1:7" ht="15" thickBot="1" x14ac:dyDescent="0.35">
      <c r="A1" s="111" t="s">
        <v>230</v>
      </c>
      <c r="B1" s="93" t="s">
        <v>407</v>
      </c>
      <c r="C1" s="93" t="s">
        <v>396</v>
      </c>
      <c r="D1" s="93" t="s">
        <v>384</v>
      </c>
      <c r="E1" s="93" t="s">
        <v>40</v>
      </c>
      <c r="F1" s="93" t="s">
        <v>88</v>
      </c>
      <c r="G1" s="93" t="s">
        <v>397</v>
      </c>
    </row>
    <row r="2" spans="1:7" ht="15" thickBot="1" x14ac:dyDescent="0.35">
      <c r="A2" s="112" t="s">
        <v>231</v>
      </c>
      <c r="B2" s="113" t="s">
        <v>97</v>
      </c>
      <c r="C2" s="114" t="s">
        <v>401</v>
      </c>
      <c r="D2" s="113">
        <v>71986399826</v>
      </c>
      <c r="E2" s="113" t="s">
        <v>98</v>
      </c>
      <c r="F2" s="115">
        <v>63.4</v>
      </c>
      <c r="G2" s="107" t="s">
        <v>59</v>
      </c>
    </row>
    <row r="3" spans="1:7" ht="15" thickBot="1" x14ac:dyDescent="0.35">
      <c r="A3" s="116" t="s">
        <v>232</v>
      </c>
      <c r="B3" s="117" t="s">
        <v>99</v>
      </c>
      <c r="C3" s="118" t="s">
        <v>401</v>
      </c>
      <c r="D3" s="117">
        <v>71996808748</v>
      </c>
      <c r="E3" s="117" t="s">
        <v>98</v>
      </c>
      <c r="F3" s="119">
        <v>63.4</v>
      </c>
      <c r="G3" s="120" t="s">
        <v>59</v>
      </c>
    </row>
    <row r="4" spans="1:7" ht="15" thickBot="1" x14ac:dyDescent="0.35">
      <c r="A4" s="112">
        <v>604</v>
      </c>
      <c r="B4" s="113" t="s">
        <v>101</v>
      </c>
      <c r="C4" s="114" t="s">
        <v>401</v>
      </c>
      <c r="D4" s="113">
        <v>71987287368</v>
      </c>
      <c r="E4" s="113" t="s">
        <v>98</v>
      </c>
      <c r="F4" s="115">
        <v>46.53</v>
      </c>
      <c r="G4" s="107" t="s">
        <v>59</v>
      </c>
    </row>
    <row r="5" spans="1:7" ht="15" thickBot="1" x14ac:dyDescent="0.35">
      <c r="A5" s="116">
        <v>605</v>
      </c>
      <c r="B5" s="117" t="s">
        <v>102</v>
      </c>
      <c r="C5" s="118" t="s">
        <v>401</v>
      </c>
      <c r="D5" s="117">
        <v>71986813742</v>
      </c>
      <c r="E5" s="117" t="s">
        <v>98</v>
      </c>
      <c r="F5" s="119">
        <v>12.53</v>
      </c>
      <c r="G5" s="120" t="s">
        <v>59</v>
      </c>
    </row>
    <row r="6" spans="1:7" ht="15" thickBot="1" x14ac:dyDescent="0.35">
      <c r="A6" s="112">
        <v>608</v>
      </c>
      <c r="B6" s="113" t="s">
        <v>103</v>
      </c>
      <c r="C6" s="98" t="s">
        <v>180</v>
      </c>
      <c r="D6" s="113" t="s">
        <v>408</v>
      </c>
      <c r="E6" s="113" t="s">
        <v>98</v>
      </c>
      <c r="F6" s="115">
        <v>18.64</v>
      </c>
      <c r="G6" s="107" t="s">
        <v>59</v>
      </c>
    </row>
    <row r="7" spans="1:7" ht="15" thickBot="1" x14ac:dyDescent="0.35">
      <c r="A7" s="116">
        <v>611</v>
      </c>
      <c r="B7" s="117" t="s">
        <v>104</v>
      </c>
      <c r="C7" s="118" t="s">
        <v>401</v>
      </c>
      <c r="D7" s="117">
        <v>71986219300</v>
      </c>
      <c r="E7" s="117" t="s">
        <v>98</v>
      </c>
      <c r="F7" s="119">
        <v>25.93</v>
      </c>
      <c r="G7" s="120" t="s">
        <v>59</v>
      </c>
    </row>
    <row r="8" spans="1:7" ht="15" thickBot="1" x14ac:dyDescent="0.35">
      <c r="A8" s="112" t="s">
        <v>233</v>
      </c>
      <c r="B8" s="113" t="s">
        <v>89</v>
      </c>
      <c r="C8" s="114" t="s">
        <v>401</v>
      </c>
      <c r="D8" s="113">
        <v>71986016552</v>
      </c>
      <c r="E8" s="113" t="s">
        <v>90</v>
      </c>
      <c r="F8" s="115">
        <v>306.14</v>
      </c>
      <c r="G8" s="107" t="s">
        <v>59</v>
      </c>
    </row>
    <row r="9" spans="1:7" ht="15" thickBot="1" x14ac:dyDescent="0.35">
      <c r="A9" s="116" t="s">
        <v>234</v>
      </c>
      <c r="B9" s="117" t="s">
        <v>409</v>
      </c>
      <c r="C9" s="118" t="s">
        <v>401</v>
      </c>
      <c r="D9" s="117">
        <v>71988846224</v>
      </c>
      <c r="E9" s="117" t="s">
        <v>90</v>
      </c>
      <c r="F9" s="119">
        <v>306.14</v>
      </c>
      <c r="G9" s="120" t="s">
        <v>59</v>
      </c>
    </row>
    <row r="10" spans="1:7" ht="15" thickBot="1" x14ac:dyDescent="0.35">
      <c r="A10" s="121">
        <v>5101</v>
      </c>
      <c r="B10" s="122" t="s">
        <v>92</v>
      </c>
      <c r="C10" s="122" t="s">
        <v>401</v>
      </c>
      <c r="D10" s="122">
        <v>71986048550</v>
      </c>
      <c r="E10" s="122" t="s">
        <v>90</v>
      </c>
      <c r="F10" s="123">
        <v>188.05</v>
      </c>
      <c r="G10" s="124" t="s">
        <v>59</v>
      </c>
    </row>
    <row r="11" spans="1:7" ht="15" thickBot="1" x14ac:dyDescent="0.35">
      <c r="A11" s="125">
        <v>5103</v>
      </c>
      <c r="B11" s="126" t="s">
        <v>94</v>
      </c>
      <c r="C11" s="126" t="s">
        <v>171</v>
      </c>
      <c r="D11" s="126">
        <v>4239605091</v>
      </c>
      <c r="E11" s="126" t="s">
        <v>90</v>
      </c>
      <c r="F11" s="127">
        <v>147.38999999999999</v>
      </c>
      <c r="G11" s="128" t="s">
        <v>59</v>
      </c>
    </row>
    <row r="12" spans="1:7" ht="15" thickBot="1" x14ac:dyDescent="0.35">
      <c r="A12" s="112">
        <v>5104</v>
      </c>
      <c r="B12" s="113" t="s">
        <v>95</v>
      </c>
      <c r="C12" s="114" t="s">
        <v>401</v>
      </c>
      <c r="D12" s="113">
        <v>71986010133</v>
      </c>
      <c r="E12" s="113" t="s">
        <v>90</v>
      </c>
      <c r="F12" s="115">
        <v>128.66999999999999</v>
      </c>
      <c r="G12" s="107" t="s">
        <v>59</v>
      </c>
    </row>
    <row r="13" spans="1:7" ht="15" thickBot="1" x14ac:dyDescent="0.35">
      <c r="A13" s="116">
        <v>5105</v>
      </c>
      <c r="B13" s="117" t="s">
        <v>96</v>
      </c>
      <c r="C13" s="118" t="s">
        <v>401</v>
      </c>
      <c r="D13" s="117">
        <v>71985318152</v>
      </c>
      <c r="E13" s="117" t="s">
        <v>90</v>
      </c>
      <c r="F13" s="119">
        <v>124.71</v>
      </c>
      <c r="G13" s="120" t="s">
        <v>59</v>
      </c>
    </row>
    <row r="14" spans="1:7" ht="15" thickBot="1" x14ac:dyDescent="0.35">
      <c r="A14" s="112" t="s">
        <v>235</v>
      </c>
      <c r="B14" s="113" t="s">
        <v>105</v>
      </c>
      <c r="C14" s="114" t="s">
        <v>401</v>
      </c>
      <c r="D14" s="113">
        <v>71985383005</v>
      </c>
      <c r="E14" s="113" t="s">
        <v>106</v>
      </c>
      <c r="F14" s="115">
        <v>151.37</v>
      </c>
      <c r="G14" s="107" t="s">
        <v>59</v>
      </c>
    </row>
    <row r="15" spans="1:7" ht="18" customHeight="1" thickBot="1" x14ac:dyDescent="0.35">
      <c r="A15" s="116" t="s">
        <v>236</v>
      </c>
      <c r="B15" s="117" t="s">
        <v>211</v>
      </c>
      <c r="C15" s="129" t="s">
        <v>171</v>
      </c>
      <c r="D15" s="117">
        <v>72632275504</v>
      </c>
      <c r="E15" s="117" t="s">
        <v>106</v>
      </c>
      <c r="F15" s="119">
        <v>151.37</v>
      </c>
      <c r="G15" s="120" t="s">
        <v>59</v>
      </c>
    </row>
    <row r="16" spans="1:7" ht="15" thickBot="1" x14ac:dyDescent="0.35">
      <c r="A16" s="112">
        <v>5202</v>
      </c>
      <c r="B16" s="113" t="s">
        <v>108</v>
      </c>
      <c r="C16" s="114" t="s">
        <v>401</v>
      </c>
      <c r="D16" s="113">
        <v>71988543278</v>
      </c>
      <c r="E16" s="113" t="s">
        <v>106</v>
      </c>
      <c r="F16" s="115">
        <v>33.520000000000003</v>
      </c>
      <c r="G16" s="107" t="s">
        <v>59</v>
      </c>
    </row>
    <row r="17" spans="1:7" ht="15" thickBot="1" x14ac:dyDescent="0.35">
      <c r="A17" s="116">
        <v>5203</v>
      </c>
      <c r="B17" s="117" t="s">
        <v>109</v>
      </c>
      <c r="C17" s="129" t="s">
        <v>171</v>
      </c>
      <c r="D17" s="117">
        <v>37113100520</v>
      </c>
      <c r="E17" s="117" t="s">
        <v>106</v>
      </c>
      <c r="F17" s="119">
        <v>141.02000000000001</v>
      </c>
      <c r="G17" s="120" t="s">
        <v>59</v>
      </c>
    </row>
    <row r="18" spans="1:7" ht="15" thickBot="1" x14ac:dyDescent="0.35">
      <c r="A18" s="112">
        <v>5204</v>
      </c>
      <c r="B18" s="113" t="s">
        <v>149</v>
      </c>
      <c r="C18" s="114" t="s">
        <v>401</v>
      </c>
      <c r="D18" s="113">
        <v>71987399913</v>
      </c>
      <c r="E18" s="113" t="s">
        <v>106</v>
      </c>
      <c r="F18" s="115">
        <v>82.81</v>
      </c>
      <c r="G18" s="107" t="s">
        <v>59</v>
      </c>
    </row>
    <row r="19" spans="1:7" ht="15" thickBot="1" x14ac:dyDescent="0.35">
      <c r="A19" s="116">
        <v>5205</v>
      </c>
      <c r="B19" s="117" t="s">
        <v>111</v>
      </c>
      <c r="C19" s="118" t="s">
        <v>401</v>
      </c>
      <c r="D19" s="117">
        <v>71988145389</v>
      </c>
      <c r="E19" s="117" t="s">
        <v>106</v>
      </c>
      <c r="F19" s="119">
        <v>45.39</v>
      </c>
      <c r="G19" s="120" t="s">
        <v>59</v>
      </c>
    </row>
    <row r="20" spans="1:7" ht="15" thickBot="1" x14ac:dyDescent="0.35">
      <c r="A20" s="121" t="s">
        <v>237</v>
      </c>
      <c r="B20" s="122" t="s">
        <v>112</v>
      </c>
      <c r="C20" s="122" t="s">
        <v>171</v>
      </c>
      <c r="D20" s="122">
        <v>3201968528</v>
      </c>
      <c r="E20" s="122" t="s">
        <v>113</v>
      </c>
      <c r="F20" s="123">
        <v>254.17</v>
      </c>
      <c r="G20" s="124" t="s">
        <v>59</v>
      </c>
    </row>
    <row r="21" spans="1:7" ht="15" thickBot="1" x14ac:dyDescent="0.35">
      <c r="A21" s="116" t="s">
        <v>238</v>
      </c>
      <c r="B21" s="117" t="s">
        <v>114</v>
      </c>
      <c r="C21" s="129" t="s">
        <v>171</v>
      </c>
      <c r="D21" s="117">
        <v>38480506504</v>
      </c>
      <c r="E21" s="117" t="s">
        <v>113</v>
      </c>
      <c r="F21" s="119">
        <v>254.17</v>
      </c>
      <c r="G21" s="120" t="s">
        <v>59</v>
      </c>
    </row>
    <row r="22" spans="1:7" ht="15" thickBot="1" x14ac:dyDescent="0.35">
      <c r="A22" s="112">
        <v>6201</v>
      </c>
      <c r="B22" s="113" t="s">
        <v>115</v>
      </c>
      <c r="C22" s="114" t="s">
        <v>401</v>
      </c>
      <c r="D22" s="113">
        <v>71993582915</v>
      </c>
      <c r="E22" s="113" t="s">
        <v>113</v>
      </c>
      <c r="F22" s="115">
        <v>114.11</v>
      </c>
      <c r="G22" s="107" t="s">
        <v>59</v>
      </c>
    </row>
    <row r="23" spans="1:7" ht="15" thickBot="1" x14ac:dyDescent="0.35">
      <c r="A23" s="116">
        <v>6202</v>
      </c>
      <c r="B23" s="117" t="s">
        <v>116</v>
      </c>
      <c r="C23" s="129" t="s">
        <v>171</v>
      </c>
      <c r="D23" s="117">
        <v>37033760582</v>
      </c>
      <c r="E23" s="117" t="s">
        <v>113</v>
      </c>
      <c r="F23" s="119">
        <v>5.29</v>
      </c>
      <c r="G23" s="120" t="s">
        <v>59</v>
      </c>
    </row>
    <row r="24" spans="1:7" ht="15" thickBot="1" x14ac:dyDescent="0.35">
      <c r="A24" s="112">
        <v>6203</v>
      </c>
      <c r="B24" s="113" t="s">
        <v>117</v>
      </c>
      <c r="C24" s="98" t="s">
        <v>180</v>
      </c>
      <c r="D24" s="113" t="s">
        <v>410</v>
      </c>
      <c r="E24" s="113" t="s">
        <v>113</v>
      </c>
      <c r="F24" s="115">
        <v>170.14</v>
      </c>
      <c r="G24" s="107" t="s">
        <v>59</v>
      </c>
    </row>
    <row r="25" spans="1:7" ht="15" thickBot="1" x14ac:dyDescent="0.35">
      <c r="A25" s="116">
        <v>6204</v>
      </c>
      <c r="B25" s="117" t="s">
        <v>118</v>
      </c>
      <c r="C25" s="118" t="s">
        <v>401</v>
      </c>
      <c r="D25" s="117">
        <v>71993462654</v>
      </c>
      <c r="E25" s="117" t="s">
        <v>113</v>
      </c>
      <c r="F25" s="119">
        <v>80.739999999999995</v>
      </c>
      <c r="G25" s="120" t="s">
        <v>59</v>
      </c>
    </row>
    <row r="26" spans="1:7" ht="15" thickBot="1" x14ac:dyDescent="0.35">
      <c r="A26" s="112">
        <v>6207</v>
      </c>
      <c r="B26" s="113" t="s">
        <v>119</v>
      </c>
      <c r="C26" s="114" t="s">
        <v>401</v>
      </c>
      <c r="D26" s="113">
        <v>71986148544</v>
      </c>
      <c r="E26" s="113" t="s">
        <v>113</v>
      </c>
      <c r="F26" s="115">
        <v>50.71</v>
      </c>
      <c r="G26" s="107" t="s">
        <v>59</v>
      </c>
    </row>
    <row r="27" spans="1:7" ht="15" thickBot="1" x14ac:dyDescent="0.35">
      <c r="A27" s="116">
        <v>6209</v>
      </c>
      <c r="B27" s="117" t="s">
        <v>120</v>
      </c>
      <c r="C27" s="118" t="s">
        <v>401</v>
      </c>
      <c r="D27" s="117">
        <v>71987275901</v>
      </c>
      <c r="E27" s="117" t="s">
        <v>113</v>
      </c>
      <c r="F27" s="119">
        <v>75.91</v>
      </c>
      <c r="G27" s="120" t="s">
        <v>59</v>
      </c>
    </row>
    <row r="28" spans="1:7" ht="27.6" thickBot="1" x14ac:dyDescent="0.35">
      <c r="A28" s="112" t="s">
        <v>239</v>
      </c>
      <c r="B28" s="113" t="s">
        <v>121</v>
      </c>
      <c r="C28" s="98" t="s">
        <v>180</v>
      </c>
      <c r="D28" s="113" t="s">
        <v>411</v>
      </c>
      <c r="E28" s="113" t="s">
        <v>122</v>
      </c>
      <c r="F28" s="115">
        <v>131.52000000000001</v>
      </c>
      <c r="G28" s="107" t="s">
        <v>59</v>
      </c>
    </row>
    <row r="29" spans="1:7" ht="27.6" thickBot="1" x14ac:dyDescent="0.35">
      <c r="A29" s="116" t="s">
        <v>240</v>
      </c>
      <c r="B29" s="117" t="s">
        <v>123</v>
      </c>
      <c r="C29" s="118" t="s">
        <v>401</v>
      </c>
      <c r="D29" s="117">
        <v>71991553912</v>
      </c>
      <c r="E29" s="117" t="s">
        <v>122</v>
      </c>
      <c r="F29" s="119">
        <v>131.52000000000001</v>
      </c>
      <c r="G29" s="120" t="s">
        <v>59</v>
      </c>
    </row>
    <row r="30" spans="1:7" ht="27.6" thickBot="1" x14ac:dyDescent="0.35">
      <c r="A30" s="112">
        <v>6301</v>
      </c>
      <c r="B30" s="113" t="s">
        <v>124</v>
      </c>
      <c r="C30" s="98" t="s">
        <v>180</v>
      </c>
      <c r="D30" s="113" t="s">
        <v>412</v>
      </c>
      <c r="E30" s="113" t="s">
        <v>122</v>
      </c>
      <c r="F30" s="115">
        <v>126.01</v>
      </c>
      <c r="G30" s="107" t="s">
        <v>59</v>
      </c>
    </row>
    <row r="31" spans="1:7" ht="15" thickBot="1" x14ac:dyDescent="0.35">
      <c r="A31" s="116">
        <v>6302</v>
      </c>
      <c r="B31" s="117" t="s">
        <v>125</v>
      </c>
      <c r="C31" s="118" t="s">
        <v>401</v>
      </c>
      <c r="D31" s="117">
        <v>71985080718</v>
      </c>
      <c r="E31" s="117" t="s">
        <v>122</v>
      </c>
      <c r="F31" s="119">
        <v>64.709999999999994</v>
      </c>
      <c r="G31" s="120" t="s">
        <v>59</v>
      </c>
    </row>
    <row r="32" spans="1:7" ht="27.6" thickBot="1" x14ac:dyDescent="0.35">
      <c r="A32" s="112">
        <v>6303</v>
      </c>
      <c r="B32" s="113" t="s">
        <v>126</v>
      </c>
      <c r="C32" s="98" t="s">
        <v>180</v>
      </c>
      <c r="D32" s="113" t="s">
        <v>216</v>
      </c>
      <c r="E32" s="113" t="s">
        <v>122</v>
      </c>
      <c r="F32" s="115">
        <v>53.26</v>
      </c>
      <c r="G32" s="107" t="s">
        <v>59</v>
      </c>
    </row>
    <row r="33" spans="1:7" ht="15" thickBot="1" x14ac:dyDescent="0.35">
      <c r="A33" s="130">
        <v>6304</v>
      </c>
      <c r="B33" s="131" t="s">
        <v>127</v>
      </c>
      <c r="C33" s="132"/>
      <c r="D33" s="131" t="s">
        <v>413</v>
      </c>
      <c r="E33" s="131" t="s">
        <v>122</v>
      </c>
      <c r="F33" s="133">
        <v>19.07</v>
      </c>
      <c r="G33" s="132" t="s">
        <v>398</v>
      </c>
    </row>
    <row r="34" spans="1:7" ht="15" thickBot="1" x14ac:dyDescent="0.35">
      <c r="A34" s="134" t="s">
        <v>241</v>
      </c>
      <c r="B34" s="135" t="s">
        <v>128</v>
      </c>
      <c r="C34" s="136"/>
      <c r="D34" s="135" t="s">
        <v>413</v>
      </c>
      <c r="E34" s="135" t="s">
        <v>129</v>
      </c>
      <c r="F34" s="137">
        <v>111.48</v>
      </c>
      <c r="G34" s="136" t="s">
        <v>398</v>
      </c>
    </row>
    <row r="35" spans="1:7" ht="15" thickBot="1" x14ac:dyDescent="0.35">
      <c r="A35" s="116" t="s">
        <v>242</v>
      </c>
      <c r="B35" s="117" t="s">
        <v>217</v>
      </c>
      <c r="C35" s="118" t="s">
        <v>401</v>
      </c>
      <c r="D35" s="117">
        <v>71981642589</v>
      </c>
      <c r="E35" s="117" t="s">
        <v>129</v>
      </c>
      <c r="F35" s="119">
        <v>111.48</v>
      </c>
      <c r="G35" s="120" t="s">
        <v>59</v>
      </c>
    </row>
    <row r="36" spans="1:7" ht="15" thickBot="1" x14ac:dyDescent="0.35">
      <c r="A36" s="112" t="s">
        <v>242</v>
      </c>
      <c r="B36" s="113" t="s">
        <v>218</v>
      </c>
      <c r="C36" s="114" t="s">
        <v>401</v>
      </c>
      <c r="D36" s="113">
        <v>71985322314</v>
      </c>
      <c r="E36" s="113" t="s">
        <v>129</v>
      </c>
      <c r="F36" s="115">
        <v>111.48</v>
      </c>
      <c r="G36" s="107" t="s">
        <v>59</v>
      </c>
    </row>
    <row r="37" spans="1:7" ht="15" thickBot="1" x14ac:dyDescent="0.35">
      <c r="A37" s="116">
        <v>7001</v>
      </c>
      <c r="B37" s="117" t="s">
        <v>219</v>
      </c>
      <c r="C37" s="118" t="s">
        <v>401</v>
      </c>
      <c r="D37" s="117">
        <v>71984402777</v>
      </c>
      <c r="E37" s="117" t="s">
        <v>129</v>
      </c>
      <c r="F37" s="119">
        <v>18.43</v>
      </c>
      <c r="G37" s="120" t="s">
        <v>59</v>
      </c>
    </row>
    <row r="38" spans="1:7" ht="15" thickBot="1" x14ac:dyDescent="0.35">
      <c r="A38" s="112">
        <v>7002</v>
      </c>
      <c r="B38" s="113" t="s">
        <v>132</v>
      </c>
      <c r="C38" s="114" t="s">
        <v>401</v>
      </c>
      <c r="D38" s="113">
        <v>71996776985</v>
      </c>
      <c r="E38" s="113" t="s">
        <v>129</v>
      </c>
      <c r="F38" s="115">
        <v>83.87</v>
      </c>
      <c r="G38" s="107" t="s">
        <v>59</v>
      </c>
    </row>
    <row r="39" spans="1:7" ht="15" thickBot="1" x14ac:dyDescent="0.35">
      <c r="A39" s="116">
        <v>7005</v>
      </c>
      <c r="B39" s="117" t="s">
        <v>134</v>
      </c>
      <c r="C39" s="118" t="s">
        <v>401</v>
      </c>
      <c r="D39" s="117">
        <v>75988189482</v>
      </c>
      <c r="E39" s="117" t="s">
        <v>129</v>
      </c>
      <c r="F39" s="119">
        <v>13.9</v>
      </c>
      <c r="G39" s="120" t="s">
        <v>59</v>
      </c>
    </row>
    <row r="40" spans="1:7" ht="15" thickBot="1" x14ac:dyDescent="0.35">
      <c r="A40" s="112">
        <v>7006</v>
      </c>
      <c r="B40" s="113" t="s">
        <v>135</v>
      </c>
      <c r="C40" s="114" t="s">
        <v>401</v>
      </c>
      <c r="D40" s="113">
        <v>71987347856</v>
      </c>
      <c r="E40" s="113" t="s">
        <v>129</v>
      </c>
      <c r="F40" s="115">
        <v>61</v>
      </c>
      <c r="G40" s="107" t="s">
        <v>59</v>
      </c>
    </row>
    <row r="41" spans="1:7" ht="15" thickBot="1" x14ac:dyDescent="0.35">
      <c r="A41" s="116">
        <v>7007</v>
      </c>
      <c r="B41" s="117" t="s">
        <v>136</v>
      </c>
      <c r="C41" s="118" t="s">
        <v>401</v>
      </c>
      <c r="D41" s="117">
        <v>71987349140</v>
      </c>
      <c r="E41" s="117" t="s">
        <v>129</v>
      </c>
      <c r="F41" s="119">
        <v>26.1</v>
      </c>
      <c r="G41" s="120" t="s">
        <v>59</v>
      </c>
    </row>
    <row r="42" spans="1:7" ht="15" thickBot="1" x14ac:dyDescent="0.35">
      <c r="A42" s="112" t="s">
        <v>243</v>
      </c>
      <c r="B42" s="113" t="s">
        <v>137</v>
      </c>
      <c r="C42" s="114" t="s">
        <v>401</v>
      </c>
      <c r="D42" s="113">
        <v>71988748667</v>
      </c>
      <c r="E42" s="113" t="s">
        <v>138</v>
      </c>
      <c r="F42" s="115">
        <v>101.34</v>
      </c>
      <c r="G42" s="107" t="s">
        <v>59</v>
      </c>
    </row>
    <row r="43" spans="1:7" ht="15" thickBot="1" x14ac:dyDescent="0.35">
      <c r="A43" s="116" t="s">
        <v>244</v>
      </c>
      <c r="B43" s="117" t="s">
        <v>139</v>
      </c>
      <c r="C43" s="106" t="s">
        <v>180</v>
      </c>
      <c r="D43" s="117" t="s">
        <v>221</v>
      </c>
      <c r="E43" s="117" t="s">
        <v>138</v>
      </c>
      <c r="F43" s="119">
        <v>101.34</v>
      </c>
      <c r="G43" s="120" t="s">
        <v>59</v>
      </c>
    </row>
    <row r="44" spans="1:7" ht="15" thickBot="1" x14ac:dyDescent="0.35">
      <c r="A44" s="121">
        <v>7101</v>
      </c>
      <c r="B44" s="122" t="s">
        <v>140</v>
      </c>
      <c r="C44" s="122" t="s">
        <v>401</v>
      </c>
      <c r="D44" s="122">
        <v>71999550505</v>
      </c>
      <c r="E44" s="122" t="s">
        <v>138</v>
      </c>
      <c r="F44" s="123">
        <v>35.85</v>
      </c>
      <c r="G44" s="124" t="s">
        <v>59</v>
      </c>
    </row>
    <row r="45" spans="1:7" ht="15" thickBot="1" x14ac:dyDescent="0.35">
      <c r="A45" s="125">
        <v>7102</v>
      </c>
      <c r="B45" s="126" t="s">
        <v>141</v>
      </c>
      <c r="C45" s="126" t="s">
        <v>401</v>
      </c>
      <c r="D45" s="126">
        <v>71986793619</v>
      </c>
      <c r="E45" s="126" t="s">
        <v>138</v>
      </c>
      <c r="F45" s="127">
        <v>42.86</v>
      </c>
      <c r="G45" s="128" t="s">
        <v>59</v>
      </c>
    </row>
    <row r="46" spans="1:7" ht="15" thickBot="1" x14ac:dyDescent="0.35">
      <c r="A46" s="121">
        <v>7103</v>
      </c>
      <c r="B46" s="122" t="s">
        <v>142</v>
      </c>
      <c r="C46" s="122" t="s">
        <v>171</v>
      </c>
      <c r="D46" s="122">
        <v>1451381514</v>
      </c>
      <c r="E46" s="122" t="s">
        <v>138</v>
      </c>
      <c r="F46" s="123">
        <v>65.930000000000007</v>
      </c>
      <c r="G46" s="124" t="s">
        <v>59</v>
      </c>
    </row>
    <row r="47" spans="1:7" ht="15" thickBot="1" x14ac:dyDescent="0.35">
      <c r="A47" s="116">
        <v>7105</v>
      </c>
      <c r="B47" s="117" t="s">
        <v>144</v>
      </c>
      <c r="C47" s="118" t="s">
        <v>401</v>
      </c>
      <c r="D47" s="117">
        <v>71992199202</v>
      </c>
      <c r="E47" s="117" t="s">
        <v>138</v>
      </c>
      <c r="F47" s="119">
        <v>58.03</v>
      </c>
      <c r="G47" s="120" t="s">
        <v>59</v>
      </c>
    </row>
    <row r="48" spans="1:7" ht="15" thickBot="1" x14ac:dyDescent="0.35">
      <c r="A48" s="112">
        <v>8104</v>
      </c>
      <c r="B48" s="113" t="s">
        <v>126</v>
      </c>
      <c r="C48" s="114" t="s">
        <v>401</v>
      </c>
      <c r="D48" s="113">
        <v>71992930060</v>
      </c>
      <c r="E48" s="113" t="s">
        <v>146</v>
      </c>
      <c r="F48" s="115">
        <v>46.57</v>
      </c>
      <c r="G48" s="107" t="s">
        <v>59</v>
      </c>
    </row>
    <row r="49" spans="1:7" ht="15" thickBot="1" x14ac:dyDescent="0.35">
      <c r="A49" s="116">
        <v>8105</v>
      </c>
      <c r="B49" s="117" t="s">
        <v>150</v>
      </c>
      <c r="C49" s="118" t="s">
        <v>401</v>
      </c>
      <c r="D49" s="117">
        <v>71986685489</v>
      </c>
      <c r="E49" s="117" t="s">
        <v>146</v>
      </c>
      <c r="F49" s="119">
        <v>177.13</v>
      </c>
      <c r="G49" s="120" t="s">
        <v>59</v>
      </c>
    </row>
    <row r="50" spans="1:7" ht="15" thickBot="1" x14ac:dyDescent="0.35">
      <c r="A50" s="112">
        <v>8106</v>
      </c>
      <c r="B50" s="113" t="s">
        <v>151</v>
      </c>
      <c r="C50" s="114" t="s">
        <v>401</v>
      </c>
      <c r="D50" s="113">
        <v>71996759987</v>
      </c>
      <c r="E50" s="113" t="s">
        <v>146</v>
      </c>
      <c r="F50" s="115">
        <v>10.72</v>
      </c>
      <c r="G50" s="107" t="s">
        <v>59</v>
      </c>
    </row>
    <row r="51" spans="1:7" ht="15" thickBot="1" x14ac:dyDescent="0.35">
      <c r="A51" s="116" t="s">
        <v>249</v>
      </c>
      <c r="B51" s="117" t="s">
        <v>414</v>
      </c>
      <c r="C51" s="118" t="s">
        <v>401</v>
      </c>
      <c r="D51" s="117">
        <v>71985317992</v>
      </c>
      <c r="E51" s="117" t="s">
        <v>155</v>
      </c>
      <c r="F51" s="119">
        <v>746.31</v>
      </c>
      <c r="G51" s="120" t="s">
        <v>59</v>
      </c>
    </row>
    <row r="52" spans="1:7" ht="15" thickBot="1" x14ac:dyDescent="0.35">
      <c r="A52" s="112" t="s">
        <v>250</v>
      </c>
      <c r="B52" s="113" t="s">
        <v>156</v>
      </c>
      <c r="C52" s="114" t="s">
        <v>401</v>
      </c>
      <c r="D52" s="113">
        <v>71988329493</v>
      </c>
      <c r="E52" s="113" t="s">
        <v>155</v>
      </c>
      <c r="F52" s="115">
        <v>746.31</v>
      </c>
      <c r="G52" s="107" t="s">
        <v>59</v>
      </c>
    </row>
    <row r="53" spans="1:7" ht="15" thickBot="1" x14ac:dyDescent="0.35">
      <c r="A53" s="116">
        <v>8402</v>
      </c>
      <c r="B53" s="117" t="s">
        <v>157</v>
      </c>
      <c r="C53" s="118" t="s">
        <v>401</v>
      </c>
      <c r="D53" s="117">
        <v>71981110818</v>
      </c>
      <c r="E53" s="117" t="s">
        <v>155</v>
      </c>
      <c r="F53" s="119">
        <v>52.94</v>
      </c>
      <c r="G53" s="120" t="s">
        <v>59</v>
      </c>
    </row>
    <row r="54" spans="1:7" ht="15" thickBot="1" x14ac:dyDescent="0.35">
      <c r="A54" s="112">
        <v>8403</v>
      </c>
      <c r="B54" s="113" t="s">
        <v>158</v>
      </c>
      <c r="C54" s="114" t="s">
        <v>401</v>
      </c>
      <c r="D54" s="113">
        <v>71991351423</v>
      </c>
      <c r="E54" s="113" t="s">
        <v>155</v>
      </c>
      <c r="F54" s="115">
        <v>1393.17</v>
      </c>
      <c r="G54" s="107" t="s">
        <v>59</v>
      </c>
    </row>
    <row r="55" spans="1:7" ht="15" thickBot="1" x14ac:dyDescent="0.35">
      <c r="A55" s="116">
        <v>8405</v>
      </c>
      <c r="B55" s="117" t="s">
        <v>159</v>
      </c>
      <c r="C55" s="118" t="s">
        <v>401</v>
      </c>
      <c r="D55" s="117">
        <v>71987781014</v>
      </c>
      <c r="E55" s="117" t="s">
        <v>155</v>
      </c>
      <c r="F55" s="119">
        <v>5.99</v>
      </c>
      <c r="G55" s="120" t="s">
        <v>59</v>
      </c>
    </row>
    <row r="56" spans="1:7" ht="15" thickBot="1" x14ac:dyDescent="0.35">
      <c r="A56" s="112">
        <v>8406</v>
      </c>
      <c r="B56" s="113" t="s">
        <v>160</v>
      </c>
      <c r="C56" s="138" t="s">
        <v>171</v>
      </c>
      <c r="D56" s="113">
        <v>80132472520</v>
      </c>
      <c r="E56" s="113" t="s">
        <v>155</v>
      </c>
      <c r="F56" s="115">
        <v>36.57</v>
      </c>
      <c r="G56" s="107" t="s">
        <v>59</v>
      </c>
    </row>
    <row r="57" spans="1:7" ht="15" thickBot="1" x14ac:dyDescent="0.35">
      <c r="A57" s="116">
        <v>8407</v>
      </c>
      <c r="B57" s="117" t="s">
        <v>161</v>
      </c>
      <c r="C57" s="118" t="s">
        <v>401</v>
      </c>
      <c r="D57" s="117">
        <v>71986219647</v>
      </c>
      <c r="E57" s="117" t="s">
        <v>155</v>
      </c>
      <c r="F57" s="119">
        <v>3.95</v>
      </c>
      <c r="G57" s="107" t="s">
        <v>59</v>
      </c>
    </row>
    <row r="58" spans="1:7" ht="15" thickBot="1" x14ac:dyDescent="0.35">
      <c r="A58" s="139"/>
      <c r="B58" s="139"/>
      <c r="C58" s="139"/>
      <c r="D58" s="140"/>
      <c r="E58" s="140"/>
      <c r="F58" s="139"/>
      <c r="G58" s="139"/>
    </row>
    <row r="59" spans="1:7" ht="15" thickBot="1" x14ac:dyDescent="0.35">
      <c r="A59" s="141"/>
      <c r="B59" s="141"/>
      <c r="C59" s="142"/>
      <c r="D59" s="584" t="s">
        <v>415</v>
      </c>
      <c r="E59" s="584"/>
      <c r="F59" s="143"/>
      <c r="G59" s="141"/>
    </row>
    <row r="60" spans="1:7" ht="15" thickBot="1" x14ac:dyDescent="0.35">
      <c r="A60" s="141"/>
      <c r="B60" s="141"/>
      <c r="C60" s="142"/>
      <c r="D60" s="3" t="s">
        <v>405</v>
      </c>
      <c r="E60" s="110">
        <f>SUM(F:F)</f>
        <v>7731.0899999999983</v>
      </c>
      <c r="F60" s="143"/>
      <c r="G60" s="141"/>
    </row>
    <row r="61" spans="1:7" ht="15" thickBot="1" x14ac:dyDescent="0.35">
      <c r="A61" s="141"/>
      <c r="B61" s="141"/>
      <c r="C61" s="142"/>
      <c r="D61" s="3" t="s">
        <v>406</v>
      </c>
      <c r="E61" s="110">
        <v>7600.54</v>
      </c>
      <c r="F61" s="143"/>
      <c r="G61" s="141"/>
    </row>
    <row r="62" spans="1:7" ht="15" thickBot="1" x14ac:dyDescent="0.35">
      <c r="A62" s="141"/>
      <c r="B62" s="141"/>
      <c r="C62" s="141"/>
      <c r="D62" s="144"/>
      <c r="E62" s="144"/>
      <c r="F62" s="141"/>
      <c r="G62" s="141"/>
    </row>
    <row r="63" spans="1:7" ht="15" thickBot="1" x14ac:dyDescent="0.35">
      <c r="A63" s="141"/>
      <c r="B63" s="141"/>
      <c r="C63" s="141"/>
      <c r="D63" s="141"/>
      <c r="E63" s="141"/>
      <c r="F63" s="141"/>
      <c r="G63" s="141"/>
    </row>
    <row r="64" spans="1:7" ht="15" thickBot="1" x14ac:dyDescent="0.35">
      <c r="A64" s="141"/>
      <c r="B64" s="141"/>
      <c r="C64" s="141"/>
      <c r="D64" s="141"/>
      <c r="E64" s="141"/>
      <c r="F64" s="141"/>
      <c r="G64" s="141"/>
    </row>
    <row r="65" spans="1:7" ht="15" thickBot="1" x14ac:dyDescent="0.35">
      <c r="A65" s="141"/>
      <c r="B65" s="141"/>
      <c r="C65" s="141"/>
      <c r="D65" s="141"/>
      <c r="E65" s="141"/>
      <c r="F65" s="141"/>
      <c r="G65" s="141"/>
    </row>
    <row r="66" spans="1:7" ht="15" thickBot="1" x14ac:dyDescent="0.35">
      <c r="A66" s="141"/>
      <c r="B66" s="141"/>
      <c r="C66" s="141"/>
      <c r="D66" s="141"/>
      <c r="E66" s="141"/>
      <c r="F66" s="141"/>
      <c r="G66" s="141"/>
    </row>
    <row r="67" spans="1:7" ht="15" thickBot="1" x14ac:dyDescent="0.35">
      <c r="A67" s="141"/>
      <c r="B67" s="141"/>
      <c r="C67" s="141"/>
      <c r="D67" s="141"/>
      <c r="E67" s="141"/>
      <c r="F67" s="141"/>
      <c r="G67" s="141"/>
    </row>
    <row r="68" spans="1:7" ht="15" thickBot="1" x14ac:dyDescent="0.35">
      <c r="A68" s="141"/>
      <c r="B68" s="141"/>
      <c r="C68" s="141"/>
      <c r="D68" s="141"/>
      <c r="E68" s="141"/>
      <c r="F68" s="141"/>
      <c r="G68" s="141"/>
    </row>
    <row r="69" spans="1:7" ht="15" thickBot="1" x14ac:dyDescent="0.35">
      <c r="A69" s="141"/>
      <c r="B69" s="141"/>
      <c r="C69" s="141"/>
      <c r="D69" s="141"/>
      <c r="E69" s="141"/>
      <c r="F69" s="141"/>
      <c r="G69" s="141"/>
    </row>
    <row r="70" spans="1:7" ht="15" thickBot="1" x14ac:dyDescent="0.35">
      <c r="A70" s="141"/>
      <c r="B70" s="141"/>
      <c r="C70" s="141"/>
      <c r="D70" s="141"/>
      <c r="E70" s="141"/>
      <c r="F70" s="141"/>
      <c r="G70" s="141"/>
    </row>
    <row r="71" spans="1:7" ht="15" thickBot="1" x14ac:dyDescent="0.35">
      <c r="A71" s="141"/>
      <c r="B71" s="141"/>
      <c r="C71" s="141"/>
      <c r="D71" s="141"/>
      <c r="E71" s="141"/>
      <c r="F71" s="141"/>
      <c r="G71" s="141"/>
    </row>
    <row r="72" spans="1:7" ht="15" thickBot="1" x14ac:dyDescent="0.35">
      <c r="A72" s="141"/>
      <c r="B72" s="141"/>
      <c r="C72" s="141"/>
      <c r="D72" s="141"/>
      <c r="E72" s="141"/>
      <c r="F72" s="141"/>
      <c r="G72" s="141"/>
    </row>
    <row r="73" spans="1:7" ht="15" thickBot="1" x14ac:dyDescent="0.35">
      <c r="A73" s="141"/>
      <c r="B73" s="141"/>
      <c r="C73" s="141"/>
      <c r="D73" s="141"/>
      <c r="E73" s="141"/>
      <c r="F73" s="141"/>
      <c r="G73" s="141"/>
    </row>
    <row r="74" spans="1:7" ht="15" thickBot="1" x14ac:dyDescent="0.35">
      <c r="A74" s="141"/>
      <c r="B74" s="141"/>
      <c r="C74" s="141"/>
      <c r="D74" s="141"/>
      <c r="E74" s="141"/>
      <c r="F74" s="141"/>
      <c r="G74" s="141"/>
    </row>
    <row r="75" spans="1:7" ht="15" thickBot="1" x14ac:dyDescent="0.35">
      <c r="A75" s="141"/>
      <c r="B75" s="141"/>
      <c r="C75" s="141"/>
      <c r="D75" s="141"/>
      <c r="E75" s="141"/>
      <c r="F75" s="141"/>
      <c r="G75" s="141"/>
    </row>
    <row r="76" spans="1:7" ht="15" thickBot="1" x14ac:dyDescent="0.35">
      <c r="A76" s="141"/>
      <c r="B76" s="141"/>
      <c r="C76" s="141"/>
      <c r="D76" s="141"/>
      <c r="E76" s="141"/>
      <c r="F76" s="141"/>
      <c r="G76" s="141"/>
    </row>
    <row r="77" spans="1:7" ht="15" thickBot="1" x14ac:dyDescent="0.35">
      <c r="A77" s="141"/>
      <c r="B77" s="141"/>
      <c r="C77" s="141"/>
      <c r="D77" s="141"/>
      <c r="E77" s="141"/>
      <c r="F77" s="141"/>
      <c r="G77" s="141"/>
    </row>
    <row r="78" spans="1:7" ht="15" thickBot="1" x14ac:dyDescent="0.35">
      <c r="A78" s="141"/>
      <c r="B78" s="141"/>
      <c r="C78" s="141"/>
      <c r="D78" s="141"/>
      <c r="E78" s="141"/>
      <c r="F78" s="141"/>
      <c r="G78" s="141"/>
    </row>
    <row r="79" spans="1:7" ht="15" thickBot="1" x14ac:dyDescent="0.35">
      <c r="A79" s="141"/>
      <c r="B79" s="141"/>
      <c r="C79" s="141"/>
      <c r="D79" s="141"/>
      <c r="E79" s="141"/>
      <c r="F79" s="141"/>
      <c r="G79" s="141"/>
    </row>
    <row r="80" spans="1:7" ht="15" thickBot="1" x14ac:dyDescent="0.35">
      <c r="A80" s="141"/>
      <c r="B80" s="141"/>
      <c r="C80" s="141"/>
      <c r="D80" s="141"/>
      <c r="E80" s="141"/>
      <c r="F80" s="141"/>
      <c r="G80" s="141"/>
    </row>
    <row r="81" spans="1:7" ht="15" thickBot="1" x14ac:dyDescent="0.35">
      <c r="A81" s="141"/>
      <c r="B81" s="141"/>
      <c r="C81" s="141"/>
      <c r="D81" s="141"/>
      <c r="E81" s="141"/>
      <c r="F81" s="141"/>
      <c r="G81" s="141"/>
    </row>
    <row r="82" spans="1:7" ht="15" thickBot="1" x14ac:dyDescent="0.35">
      <c r="A82" s="141"/>
      <c r="B82" s="141"/>
      <c r="C82" s="141"/>
      <c r="D82" s="141"/>
      <c r="E82" s="141"/>
      <c r="F82" s="141"/>
      <c r="G82" s="141"/>
    </row>
    <row r="83" spans="1:7" ht="15" thickBot="1" x14ac:dyDescent="0.35">
      <c r="A83" s="141"/>
      <c r="B83" s="141"/>
      <c r="C83" s="141"/>
      <c r="D83" s="141"/>
      <c r="E83" s="141"/>
      <c r="F83" s="141"/>
      <c r="G83" s="141"/>
    </row>
    <row r="84" spans="1:7" ht="15" thickBot="1" x14ac:dyDescent="0.35">
      <c r="A84" s="141"/>
      <c r="B84" s="141"/>
      <c r="C84" s="141"/>
      <c r="D84" s="141"/>
      <c r="E84" s="141"/>
      <c r="F84" s="141"/>
      <c r="G84" s="141"/>
    </row>
    <row r="85" spans="1:7" ht="15" thickBot="1" x14ac:dyDescent="0.35">
      <c r="A85" s="141"/>
      <c r="B85" s="141"/>
      <c r="C85" s="141"/>
      <c r="D85" s="141"/>
      <c r="E85" s="141"/>
      <c r="F85" s="141"/>
      <c r="G85" s="141"/>
    </row>
    <row r="86" spans="1:7" ht="15" thickBot="1" x14ac:dyDescent="0.35">
      <c r="A86" s="141"/>
      <c r="B86" s="141"/>
      <c r="C86" s="141"/>
      <c r="D86" s="141"/>
      <c r="E86" s="141"/>
      <c r="F86" s="141"/>
      <c r="G86" s="141"/>
    </row>
    <row r="87" spans="1:7" ht="15" thickBot="1" x14ac:dyDescent="0.35">
      <c r="A87" s="141"/>
      <c r="B87" s="141"/>
      <c r="C87" s="141"/>
      <c r="D87" s="141"/>
      <c r="E87" s="141"/>
      <c r="F87" s="141"/>
      <c r="G87" s="141"/>
    </row>
    <row r="88" spans="1:7" ht="15" thickBot="1" x14ac:dyDescent="0.35">
      <c r="A88" s="141"/>
      <c r="B88" s="141"/>
      <c r="C88" s="141"/>
      <c r="D88" s="141"/>
      <c r="E88" s="141"/>
      <c r="F88" s="141"/>
      <c r="G88" s="141"/>
    </row>
    <row r="89" spans="1:7" ht="15" thickBot="1" x14ac:dyDescent="0.35">
      <c r="A89" s="141"/>
      <c r="B89" s="141"/>
      <c r="C89" s="141"/>
      <c r="D89" s="141"/>
      <c r="E89" s="141"/>
      <c r="F89" s="141"/>
      <c r="G89" s="141"/>
    </row>
    <row r="90" spans="1:7" ht="15" thickBot="1" x14ac:dyDescent="0.35">
      <c r="A90" s="141"/>
      <c r="B90" s="141"/>
      <c r="C90" s="141"/>
      <c r="D90" s="141"/>
      <c r="E90" s="141"/>
      <c r="F90" s="141"/>
      <c r="G90" s="141"/>
    </row>
    <row r="91" spans="1:7" ht="15" thickBot="1" x14ac:dyDescent="0.35">
      <c r="A91" s="141"/>
      <c r="B91" s="141"/>
      <c r="C91" s="141"/>
      <c r="D91" s="141"/>
      <c r="E91" s="141"/>
      <c r="F91" s="141"/>
      <c r="G91" s="141"/>
    </row>
    <row r="92" spans="1:7" ht="15" thickBot="1" x14ac:dyDescent="0.35">
      <c r="A92" s="141"/>
      <c r="B92" s="141"/>
      <c r="C92" s="141"/>
      <c r="D92" s="141"/>
      <c r="E92" s="141"/>
      <c r="F92" s="141"/>
      <c r="G92" s="141"/>
    </row>
    <row r="93" spans="1:7" ht="15" thickBot="1" x14ac:dyDescent="0.35">
      <c r="A93" s="141"/>
      <c r="B93" s="141"/>
      <c r="C93" s="141"/>
      <c r="D93" s="141"/>
      <c r="E93" s="141"/>
      <c r="F93" s="141"/>
      <c r="G93" s="141"/>
    </row>
    <row r="94" spans="1:7" ht="15" thickBot="1" x14ac:dyDescent="0.35">
      <c r="A94" s="141"/>
      <c r="B94" s="141"/>
      <c r="C94" s="141"/>
      <c r="D94" s="141"/>
      <c r="E94" s="141"/>
      <c r="F94" s="141"/>
      <c r="G94" s="141"/>
    </row>
    <row r="95" spans="1:7" ht="15" thickBot="1" x14ac:dyDescent="0.35">
      <c r="A95" s="141"/>
      <c r="B95" s="141"/>
      <c r="C95" s="141"/>
      <c r="D95" s="141"/>
      <c r="E95" s="141"/>
      <c r="F95" s="141"/>
      <c r="G95" s="141"/>
    </row>
    <row r="96" spans="1:7" ht="15" thickBot="1" x14ac:dyDescent="0.35">
      <c r="A96" s="141"/>
      <c r="B96" s="141"/>
      <c r="C96" s="141"/>
      <c r="D96" s="141"/>
      <c r="E96" s="141"/>
      <c r="F96" s="141"/>
      <c r="G96" s="141"/>
    </row>
    <row r="97" spans="1:7" ht="15" thickBot="1" x14ac:dyDescent="0.35">
      <c r="A97" s="141"/>
      <c r="B97" s="141"/>
      <c r="C97" s="141"/>
      <c r="D97" s="141"/>
      <c r="E97" s="141"/>
      <c r="F97" s="141"/>
      <c r="G97" s="141"/>
    </row>
    <row r="98" spans="1:7" ht="15" thickBot="1" x14ac:dyDescent="0.35">
      <c r="A98" s="141"/>
      <c r="B98" s="141"/>
      <c r="C98" s="141"/>
      <c r="D98" s="141"/>
      <c r="E98" s="141"/>
      <c r="F98" s="141"/>
      <c r="G98" s="141"/>
    </row>
    <row r="99" spans="1:7" ht="15" thickBot="1" x14ac:dyDescent="0.35">
      <c r="A99" s="141"/>
      <c r="B99" s="141"/>
      <c r="C99" s="141"/>
      <c r="D99" s="141"/>
      <c r="E99" s="141"/>
      <c r="F99" s="141"/>
      <c r="G99" s="141"/>
    </row>
    <row r="100" spans="1:7" ht="15" thickBot="1" x14ac:dyDescent="0.35">
      <c r="A100" s="141"/>
      <c r="B100" s="141"/>
      <c r="C100" s="141"/>
      <c r="D100" s="141"/>
      <c r="E100" s="141"/>
      <c r="F100" s="141"/>
      <c r="G100" s="141"/>
    </row>
    <row r="101" spans="1:7" ht="15" thickBot="1" x14ac:dyDescent="0.35">
      <c r="A101" s="141"/>
      <c r="B101" s="141"/>
      <c r="C101" s="141"/>
      <c r="D101" s="141"/>
      <c r="E101" s="141"/>
      <c r="F101" s="141"/>
      <c r="G101" s="141"/>
    </row>
    <row r="102" spans="1:7" ht="15" thickBot="1" x14ac:dyDescent="0.35">
      <c r="A102" s="141"/>
      <c r="B102" s="141"/>
      <c r="C102" s="141"/>
      <c r="D102" s="141"/>
      <c r="E102" s="141"/>
      <c r="F102" s="141"/>
      <c r="G102" s="141"/>
    </row>
    <row r="103" spans="1:7" ht="15" thickBot="1" x14ac:dyDescent="0.35">
      <c r="A103" s="141"/>
      <c r="B103" s="141"/>
      <c r="C103" s="141"/>
      <c r="D103" s="141"/>
      <c r="E103" s="141"/>
      <c r="F103" s="141"/>
      <c r="G103" s="141"/>
    </row>
    <row r="104" spans="1:7" ht="15" thickBot="1" x14ac:dyDescent="0.35">
      <c r="A104" s="141"/>
      <c r="B104" s="141"/>
      <c r="C104" s="141"/>
      <c r="D104" s="141"/>
      <c r="E104" s="141"/>
      <c r="F104" s="141"/>
      <c r="G104" s="141"/>
    </row>
    <row r="105" spans="1:7" ht="15" thickBot="1" x14ac:dyDescent="0.35">
      <c r="A105" s="141"/>
      <c r="B105" s="141"/>
      <c r="C105" s="141"/>
      <c r="D105" s="141"/>
      <c r="E105" s="141"/>
      <c r="F105" s="141"/>
      <c r="G105" s="141"/>
    </row>
    <row r="106" spans="1:7" ht="15" thickBot="1" x14ac:dyDescent="0.35">
      <c r="A106" s="141"/>
      <c r="B106" s="141"/>
      <c r="C106" s="141"/>
      <c r="D106" s="141"/>
      <c r="E106" s="141"/>
      <c r="F106" s="141"/>
      <c r="G106" s="141"/>
    </row>
    <row r="107" spans="1:7" ht="15" thickBot="1" x14ac:dyDescent="0.35">
      <c r="A107" s="141"/>
      <c r="B107" s="141"/>
      <c r="C107" s="141"/>
      <c r="D107" s="141"/>
      <c r="E107" s="141"/>
      <c r="F107" s="141"/>
      <c r="G107" s="141"/>
    </row>
    <row r="108" spans="1:7" ht="15" thickBot="1" x14ac:dyDescent="0.35">
      <c r="A108" s="141"/>
      <c r="B108" s="141"/>
      <c r="C108" s="141"/>
      <c r="D108" s="141"/>
      <c r="E108" s="141"/>
      <c r="F108" s="141"/>
      <c r="G108" s="141"/>
    </row>
    <row r="109" spans="1:7" ht="15" thickBot="1" x14ac:dyDescent="0.35">
      <c r="A109" s="141"/>
      <c r="B109" s="141"/>
      <c r="C109" s="141"/>
      <c r="D109" s="141"/>
      <c r="E109" s="141"/>
      <c r="F109" s="141"/>
      <c r="G109" s="141"/>
    </row>
    <row r="110" spans="1:7" ht="15" thickBot="1" x14ac:dyDescent="0.35">
      <c r="A110" s="141"/>
      <c r="B110" s="141"/>
      <c r="C110" s="141"/>
      <c r="D110" s="141"/>
      <c r="E110" s="141"/>
      <c r="F110" s="141"/>
      <c r="G110" s="141"/>
    </row>
    <row r="111" spans="1:7" ht="15" thickBot="1" x14ac:dyDescent="0.35">
      <c r="A111" s="141"/>
      <c r="B111" s="141"/>
      <c r="C111" s="141"/>
      <c r="D111" s="141"/>
      <c r="E111" s="141"/>
      <c r="F111" s="141"/>
      <c r="G111" s="141"/>
    </row>
    <row r="112" spans="1:7" ht="15" thickBot="1" x14ac:dyDescent="0.35">
      <c r="A112" s="141"/>
      <c r="B112" s="141"/>
      <c r="C112" s="141"/>
      <c r="D112" s="141"/>
      <c r="E112" s="141"/>
      <c r="F112" s="141"/>
      <c r="G112" s="141"/>
    </row>
    <row r="113" spans="1:7" ht="15" thickBot="1" x14ac:dyDescent="0.35">
      <c r="A113" s="141"/>
      <c r="B113" s="141"/>
      <c r="C113" s="141"/>
      <c r="D113" s="141"/>
      <c r="E113" s="141"/>
      <c r="F113" s="141"/>
      <c r="G113" s="141"/>
    </row>
    <row r="114" spans="1:7" ht="15" thickBot="1" x14ac:dyDescent="0.35">
      <c r="A114" s="141"/>
      <c r="B114" s="141"/>
      <c r="C114" s="141"/>
      <c r="D114" s="141"/>
      <c r="E114" s="141"/>
      <c r="F114" s="141"/>
      <c r="G114" s="141"/>
    </row>
    <row r="115" spans="1:7" ht="15" thickBot="1" x14ac:dyDescent="0.35">
      <c r="A115" s="141"/>
      <c r="B115" s="141"/>
      <c r="C115" s="141"/>
      <c r="D115" s="141"/>
      <c r="E115" s="141"/>
      <c r="F115" s="141"/>
      <c r="G115" s="141"/>
    </row>
    <row r="116" spans="1:7" ht="15" thickBot="1" x14ac:dyDescent="0.35">
      <c r="A116" s="141"/>
      <c r="B116" s="141"/>
      <c r="C116" s="141"/>
      <c r="D116" s="141"/>
      <c r="E116" s="141"/>
      <c r="F116" s="141"/>
      <c r="G116" s="141"/>
    </row>
    <row r="117" spans="1:7" ht="15" thickBot="1" x14ac:dyDescent="0.35">
      <c r="A117" s="141"/>
      <c r="B117" s="141"/>
      <c r="C117" s="141"/>
      <c r="D117" s="141"/>
      <c r="E117" s="141"/>
      <c r="F117" s="141"/>
      <c r="G117" s="141"/>
    </row>
    <row r="118" spans="1:7" ht="15" thickBot="1" x14ac:dyDescent="0.35">
      <c r="A118" s="141"/>
      <c r="B118" s="141"/>
      <c r="C118" s="141"/>
      <c r="D118" s="141"/>
      <c r="E118" s="141"/>
      <c r="F118" s="141"/>
      <c r="G118" s="141"/>
    </row>
    <row r="119" spans="1:7" ht="15" thickBot="1" x14ac:dyDescent="0.35">
      <c r="A119" s="141"/>
      <c r="B119" s="141"/>
      <c r="C119" s="141"/>
      <c r="D119" s="141"/>
      <c r="E119" s="141"/>
      <c r="F119" s="141"/>
      <c r="G119" s="141"/>
    </row>
    <row r="120" spans="1:7" ht="15" thickBot="1" x14ac:dyDescent="0.35">
      <c r="A120" s="141"/>
      <c r="B120" s="141"/>
      <c r="C120" s="141"/>
      <c r="D120" s="141"/>
      <c r="E120" s="141"/>
      <c r="F120" s="141"/>
      <c r="G120" s="141"/>
    </row>
    <row r="121" spans="1:7" ht="15" thickBot="1" x14ac:dyDescent="0.35">
      <c r="A121" s="141"/>
      <c r="B121" s="141"/>
      <c r="C121" s="141"/>
      <c r="D121" s="141"/>
      <c r="E121" s="141"/>
      <c r="F121" s="141"/>
      <c r="G121" s="141"/>
    </row>
    <row r="122" spans="1:7" ht="15" thickBot="1" x14ac:dyDescent="0.35">
      <c r="A122" s="141"/>
      <c r="B122" s="141"/>
      <c r="C122" s="141"/>
      <c r="D122" s="141"/>
      <c r="E122" s="141"/>
      <c r="F122" s="141"/>
      <c r="G122" s="141"/>
    </row>
    <row r="123" spans="1:7" ht="15" thickBot="1" x14ac:dyDescent="0.35">
      <c r="A123" s="141"/>
      <c r="B123" s="141"/>
      <c r="C123" s="141"/>
      <c r="D123" s="141"/>
      <c r="E123" s="141"/>
      <c r="F123" s="141"/>
      <c r="G123" s="141"/>
    </row>
    <row r="124" spans="1:7" ht="15" thickBot="1" x14ac:dyDescent="0.35">
      <c r="A124" s="141"/>
      <c r="B124" s="141"/>
      <c r="C124" s="141"/>
      <c r="D124" s="141"/>
      <c r="E124" s="141"/>
      <c r="F124" s="141"/>
      <c r="G124" s="141"/>
    </row>
    <row r="125" spans="1:7" ht="15" thickBot="1" x14ac:dyDescent="0.35">
      <c r="A125" s="141"/>
      <c r="B125" s="141"/>
      <c r="C125" s="141"/>
      <c r="D125" s="141"/>
      <c r="E125" s="141"/>
      <c r="F125" s="141"/>
      <c r="G125" s="141"/>
    </row>
    <row r="126" spans="1:7" ht="15" thickBot="1" x14ac:dyDescent="0.35">
      <c r="A126" s="141"/>
      <c r="B126" s="141"/>
      <c r="C126" s="141"/>
      <c r="D126" s="141"/>
      <c r="E126" s="141"/>
      <c r="F126" s="141"/>
      <c r="G126" s="141"/>
    </row>
    <row r="127" spans="1:7" ht="15" thickBot="1" x14ac:dyDescent="0.35">
      <c r="A127" s="141"/>
      <c r="B127" s="141"/>
      <c r="C127" s="141"/>
      <c r="D127" s="141"/>
      <c r="E127" s="141"/>
      <c r="F127" s="141"/>
      <c r="G127" s="141"/>
    </row>
    <row r="128" spans="1:7" ht="15" thickBot="1" x14ac:dyDescent="0.35">
      <c r="A128" s="141"/>
      <c r="B128" s="141"/>
      <c r="C128" s="141"/>
      <c r="D128" s="141"/>
      <c r="E128" s="141"/>
      <c r="F128" s="141"/>
      <c r="G128" s="141"/>
    </row>
    <row r="129" spans="1:7" ht="15" thickBot="1" x14ac:dyDescent="0.35">
      <c r="A129" s="141"/>
      <c r="B129" s="141"/>
      <c r="C129" s="141"/>
      <c r="D129" s="141"/>
      <c r="E129" s="141"/>
      <c r="F129" s="141"/>
      <c r="G129" s="141"/>
    </row>
    <row r="130" spans="1:7" ht="15" thickBot="1" x14ac:dyDescent="0.35">
      <c r="A130" s="141"/>
      <c r="B130" s="141"/>
      <c r="C130" s="141"/>
      <c r="D130" s="141"/>
      <c r="E130" s="141"/>
      <c r="F130" s="141"/>
      <c r="G130" s="141"/>
    </row>
    <row r="131" spans="1:7" ht="15" thickBot="1" x14ac:dyDescent="0.35">
      <c r="A131" s="141"/>
      <c r="B131" s="141"/>
      <c r="C131" s="141"/>
      <c r="D131" s="141"/>
      <c r="E131" s="141"/>
      <c r="F131" s="141"/>
      <c r="G131" s="141"/>
    </row>
    <row r="132" spans="1:7" ht="15" thickBot="1" x14ac:dyDescent="0.35">
      <c r="A132" s="141"/>
      <c r="B132" s="141"/>
      <c r="C132" s="141"/>
      <c r="D132" s="141"/>
      <c r="E132" s="141"/>
      <c r="F132" s="141"/>
      <c r="G132" s="141"/>
    </row>
    <row r="133" spans="1:7" ht="15" thickBot="1" x14ac:dyDescent="0.35">
      <c r="A133" s="141"/>
      <c r="B133" s="141"/>
      <c r="C133" s="141"/>
      <c r="D133" s="141"/>
      <c r="E133" s="141"/>
      <c r="F133" s="141"/>
      <c r="G133" s="141"/>
    </row>
    <row r="134" spans="1:7" ht="15" thickBot="1" x14ac:dyDescent="0.35">
      <c r="A134" s="141"/>
      <c r="B134" s="141"/>
      <c r="C134" s="141"/>
      <c r="D134" s="141"/>
      <c r="E134" s="141"/>
      <c r="F134" s="141"/>
      <c r="G134" s="141"/>
    </row>
    <row r="135" spans="1:7" ht="15" thickBot="1" x14ac:dyDescent="0.35">
      <c r="A135" s="141"/>
      <c r="B135" s="141"/>
      <c r="C135" s="141"/>
      <c r="D135" s="141"/>
      <c r="E135" s="141"/>
      <c r="F135" s="141"/>
      <c r="G135" s="141"/>
    </row>
    <row r="136" spans="1:7" ht="15" thickBot="1" x14ac:dyDescent="0.35">
      <c r="A136" s="141"/>
      <c r="B136" s="141"/>
      <c r="C136" s="141"/>
      <c r="D136" s="141"/>
      <c r="E136" s="141"/>
      <c r="F136" s="141"/>
      <c r="G136" s="141"/>
    </row>
    <row r="137" spans="1:7" ht="15" thickBot="1" x14ac:dyDescent="0.35">
      <c r="A137" s="141"/>
      <c r="B137" s="141"/>
      <c r="C137" s="141"/>
      <c r="D137" s="141"/>
      <c r="E137" s="141"/>
      <c r="F137" s="141"/>
      <c r="G137" s="141"/>
    </row>
    <row r="138" spans="1:7" ht="15" thickBot="1" x14ac:dyDescent="0.35">
      <c r="A138" s="141"/>
      <c r="B138" s="141"/>
      <c r="C138" s="141"/>
      <c r="D138" s="141"/>
      <c r="E138" s="141"/>
      <c r="F138" s="141"/>
      <c r="G138" s="141"/>
    </row>
    <row r="139" spans="1:7" ht="15" thickBot="1" x14ac:dyDescent="0.35">
      <c r="A139" s="141"/>
      <c r="B139" s="141"/>
      <c r="C139" s="141"/>
      <c r="D139" s="141"/>
      <c r="E139" s="141"/>
      <c r="F139" s="141"/>
      <c r="G139" s="141"/>
    </row>
    <row r="140" spans="1:7" ht="15" thickBot="1" x14ac:dyDescent="0.35">
      <c r="A140" s="141"/>
      <c r="B140" s="141"/>
      <c r="C140" s="141"/>
      <c r="D140" s="141"/>
      <c r="E140" s="141"/>
      <c r="F140" s="141"/>
      <c r="G140" s="141"/>
    </row>
    <row r="141" spans="1:7" ht="15" thickBot="1" x14ac:dyDescent="0.35">
      <c r="A141" s="141"/>
      <c r="B141" s="141"/>
      <c r="C141" s="141"/>
      <c r="D141" s="141"/>
      <c r="E141" s="141"/>
      <c r="F141" s="141"/>
      <c r="G141" s="141"/>
    </row>
    <row r="142" spans="1:7" ht="15" thickBot="1" x14ac:dyDescent="0.35">
      <c r="A142" s="141"/>
      <c r="B142" s="141"/>
      <c r="C142" s="141"/>
      <c r="D142" s="141"/>
      <c r="E142" s="141"/>
      <c r="F142" s="141"/>
      <c r="G142" s="141"/>
    </row>
    <row r="143" spans="1:7" ht="15" thickBot="1" x14ac:dyDescent="0.35">
      <c r="A143" s="141"/>
      <c r="B143" s="141"/>
      <c r="C143" s="141"/>
      <c r="D143" s="141"/>
      <c r="E143" s="141"/>
      <c r="F143" s="141"/>
      <c r="G143" s="141"/>
    </row>
    <row r="144" spans="1:7" ht="15" thickBot="1" x14ac:dyDescent="0.35">
      <c r="A144" s="141"/>
      <c r="B144" s="141"/>
      <c r="C144" s="141"/>
      <c r="D144" s="141"/>
      <c r="E144" s="141"/>
      <c r="F144" s="141"/>
      <c r="G144" s="141"/>
    </row>
    <row r="145" spans="1:7" ht="15" thickBot="1" x14ac:dyDescent="0.35">
      <c r="A145" s="141"/>
      <c r="B145" s="141"/>
      <c r="C145" s="141"/>
      <c r="D145" s="141"/>
      <c r="E145" s="141"/>
      <c r="F145" s="141"/>
      <c r="G145" s="141"/>
    </row>
    <row r="146" spans="1:7" ht="15" thickBot="1" x14ac:dyDescent="0.35">
      <c r="A146" s="141"/>
      <c r="B146" s="141"/>
      <c r="C146" s="141"/>
      <c r="D146" s="141"/>
      <c r="E146" s="141"/>
      <c r="F146" s="141"/>
      <c r="G146" s="141"/>
    </row>
    <row r="147" spans="1:7" ht="15" thickBot="1" x14ac:dyDescent="0.35">
      <c r="A147" s="141"/>
      <c r="B147" s="141"/>
      <c r="C147" s="141"/>
      <c r="D147" s="141"/>
      <c r="E147" s="141"/>
      <c r="F147" s="141"/>
      <c r="G147" s="141"/>
    </row>
    <row r="148" spans="1:7" ht="15" thickBot="1" x14ac:dyDescent="0.35">
      <c r="A148" s="141"/>
      <c r="B148" s="141"/>
      <c r="C148" s="141"/>
      <c r="D148" s="141"/>
      <c r="E148" s="141"/>
      <c r="F148" s="141"/>
      <c r="G148" s="141"/>
    </row>
    <row r="149" spans="1:7" ht="15" thickBot="1" x14ac:dyDescent="0.35">
      <c r="A149" s="141"/>
      <c r="B149" s="141"/>
      <c r="C149" s="141"/>
      <c r="D149" s="141"/>
      <c r="E149" s="141"/>
      <c r="F149" s="141"/>
      <c r="G149" s="141"/>
    </row>
    <row r="150" spans="1:7" ht="15" thickBot="1" x14ac:dyDescent="0.35">
      <c r="A150" s="141"/>
      <c r="B150" s="141"/>
      <c r="C150" s="141"/>
      <c r="D150" s="141"/>
      <c r="E150" s="141"/>
      <c r="F150" s="141"/>
      <c r="G150" s="141"/>
    </row>
    <row r="151" spans="1:7" ht="15" thickBot="1" x14ac:dyDescent="0.35">
      <c r="A151" s="141"/>
      <c r="B151" s="141"/>
      <c r="C151" s="141"/>
      <c r="D151" s="141"/>
      <c r="E151" s="141"/>
      <c r="F151" s="141"/>
      <c r="G151" s="141"/>
    </row>
    <row r="152" spans="1:7" ht="15" thickBot="1" x14ac:dyDescent="0.35">
      <c r="A152" s="141"/>
      <c r="B152" s="141"/>
      <c r="C152" s="141"/>
      <c r="D152" s="141"/>
      <c r="E152" s="141"/>
      <c r="F152" s="141"/>
      <c r="G152" s="141"/>
    </row>
    <row r="153" spans="1:7" ht="15" thickBot="1" x14ac:dyDescent="0.35">
      <c r="A153" s="141"/>
      <c r="B153" s="141"/>
      <c r="C153" s="141"/>
      <c r="D153" s="141"/>
      <c r="E153" s="141"/>
      <c r="F153" s="141"/>
      <c r="G153" s="141"/>
    </row>
    <row r="154" spans="1:7" ht="15" thickBot="1" x14ac:dyDescent="0.35">
      <c r="A154" s="141"/>
      <c r="B154" s="141"/>
      <c r="C154" s="141"/>
      <c r="D154" s="141"/>
      <c r="E154" s="141"/>
      <c r="F154" s="141"/>
      <c r="G154" s="141"/>
    </row>
    <row r="155" spans="1:7" ht="15" thickBot="1" x14ac:dyDescent="0.35">
      <c r="A155" s="141"/>
      <c r="B155" s="141"/>
      <c r="C155" s="141"/>
      <c r="D155" s="141"/>
      <c r="E155" s="141"/>
      <c r="F155" s="141"/>
      <c r="G155" s="141"/>
    </row>
    <row r="156" spans="1:7" ht="15" thickBot="1" x14ac:dyDescent="0.35">
      <c r="A156" s="141"/>
      <c r="B156" s="141"/>
      <c r="C156" s="141"/>
      <c r="D156" s="141"/>
      <c r="E156" s="141"/>
      <c r="F156" s="141"/>
      <c r="G156" s="141"/>
    </row>
    <row r="157" spans="1:7" ht="15" thickBot="1" x14ac:dyDescent="0.35">
      <c r="A157" s="141"/>
      <c r="B157" s="141"/>
      <c r="C157" s="141"/>
      <c r="D157" s="141"/>
      <c r="E157" s="141"/>
      <c r="F157" s="141"/>
      <c r="G157" s="141"/>
    </row>
    <row r="158" spans="1:7" ht="15" thickBot="1" x14ac:dyDescent="0.35">
      <c r="A158" s="141"/>
      <c r="B158" s="141"/>
      <c r="C158" s="141"/>
      <c r="D158" s="141"/>
      <c r="E158" s="141"/>
      <c r="F158" s="141"/>
      <c r="G158" s="141"/>
    </row>
    <row r="159" spans="1:7" ht="15" thickBot="1" x14ac:dyDescent="0.35">
      <c r="A159" s="141"/>
      <c r="B159" s="141"/>
      <c r="C159" s="141"/>
      <c r="D159" s="141"/>
      <c r="E159" s="141"/>
      <c r="F159" s="141"/>
      <c r="G159" s="141"/>
    </row>
    <row r="160" spans="1:7" ht="15" thickBot="1" x14ac:dyDescent="0.35">
      <c r="A160" s="141"/>
      <c r="B160" s="141"/>
      <c r="C160" s="141"/>
      <c r="D160" s="141"/>
      <c r="E160" s="141"/>
      <c r="F160" s="141"/>
      <c r="G160" s="141"/>
    </row>
    <row r="161" spans="1:7" ht="15" thickBot="1" x14ac:dyDescent="0.35">
      <c r="A161" s="141"/>
      <c r="B161" s="141"/>
      <c r="C161" s="141"/>
      <c r="D161" s="141"/>
      <c r="E161" s="141"/>
      <c r="F161" s="141"/>
      <c r="G161" s="141"/>
    </row>
    <row r="162" spans="1:7" ht="15" thickBot="1" x14ac:dyDescent="0.35">
      <c r="A162" s="141"/>
      <c r="B162" s="141"/>
      <c r="C162" s="141"/>
      <c r="D162" s="141"/>
      <c r="E162" s="141"/>
      <c r="F162" s="141"/>
      <c r="G162" s="141"/>
    </row>
    <row r="163" spans="1:7" ht="15" thickBot="1" x14ac:dyDescent="0.35">
      <c r="A163" s="141"/>
      <c r="B163" s="141"/>
      <c r="C163" s="141"/>
      <c r="D163" s="141"/>
      <c r="E163" s="141"/>
      <c r="F163" s="141"/>
      <c r="G163" s="141"/>
    </row>
    <row r="164" spans="1:7" ht="15" thickBot="1" x14ac:dyDescent="0.35">
      <c r="A164" s="141"/>
      <c r="B164" s="141"/>
      <c r="C164" s="141"/>
      <c r="D164" s="141"/>
      <c r="E164" s="141"/>
      <c r="F164" s="141"/>
      <c r="G164" s="141"/>
    </row>
    <row r="165" spans="1:7" ht="15" thickBot="1" x14ac:dyDescent="0.35">
      <c r="A165" s="141"/>
      <c r="B165" s="141"/>
      <c r="C165" s="141"/>
      <c r="D165" s="141"/>
      <c r="E165" s="141"/>
      <c r="F165" s="141"/>
      <c r="G165" s="141"/>
    </row>
    <row r="166" spans="1:7" ht="15" thickBot="1" x14ac:dyDescent="0.35">
      <c r="A166" s="141"/>
      <c r="B166" s="141"/>
      <c r="C166" s="141"/>
      <c r="D166" s="141"/>
      <c r="E166" s="141"/>
      <c r="F166" s="141"/>
      <c r="G166" s="141"/>
    </row>
    <row r="167" spans="1:7" ht="15" thickBot="1" x14ac:dyDescent="0.35">
      <c r="A167" s="141"/>
      <c r="B167" s="141"/>
      <c r="C167" s="141"/>
      <c r="D167" s="141"/>
      <c r="E167" s="141"/>
      <c r="F167" s="141"/>
      <c r="G167" s="141"/>
    </row>
    <row r="168" spans="1:7" ht="15" thickBot="1" x14ac:dyDescent="0.35">
      <c r="A168" s="141"/>
      <c r="B168" s="141"/>
      <c r="C168" s="141"/>
      <c r="D168" s="141"/>
      <c r="E168" s="141"/>
      <c r="F168" s="141"/>
      <c r="G168" s="141"/>
    </row>
    <row r="169" spans="1:7" ht="15" thickBot="1" x14ac:dyDescent="0.35">
      <c r="A169" s="141"/>
      <c r="B169" s="141"/>
      <c r="C169" s="141"/>
      <c r="D169" s="141"/>
      <c r="E169" s="141"/>
      <c r="F169" s="141"/>
      <c r="G169" s="141"/>
    </row>
    <row r="170" spans="1:7" ht="15" thickBot="1" x14ac:dyDescent="0.35">
      <c r="A170" s="141"/>
      <c r="B170" s="141"/>
      <c r="C170" s="141"/>
      <c r="D170" s="141"/>
      <c r="E170" s="141"/>
      <c r="F170" s="141"/>
      <c r="G170" s="141"/>
    </row>
    <row r="171" spans="1:7" ht="15" thickBot="1" x14ac:dyDescent="0.35">
      <c r="A171" s="141"/>
      <c r="B171" s="141"/>
      <c r="C171" s="141"/>
      <c r="D171" s="141"/>
      <c r="E171" s="141"/>
      <c r="F171" s="141"/>
      <c r="G171" s="141"/>
    </row>
    <row r="172" spans="1:7" ht="15" thickBot="1" x14ac:dyDescent="0.35">
      <c r="A172" s="141"/>
      <c r="B172" s="141"/>
      <c r="C172" s="141"/>
      <c r="D172" s="141"/>
      <c r="E172" s="141"/>
      <c r="F172" s="141"/>
      <c r="G172" s="141"/>
    </row>
    <row r="173" spans="1:7" ht="15" thickBot="1" x14ac:dyDescent="0.35">
      <c r="A173" s="141"/>
      <c r="B173" s="141"/>
      <c r="C173" s="141"/>
      <c r="D173" s="141"/>
      <c r="E173" s="141"/>
      <c r="F173" s="141"/>
      <c r="G173" s="141"/>
    </row>
    <row r="174" spans="1:7" ht="15" thickBot="1" x14ac:dyDescent="0.35">
      <c r="A174" s="141"/>
      <c r="B174" s="141"/>
      <c r="C174" s="141"/>
      <c r="D174" s="141"/>
      <c r="E174" s="141"/>
      <c r="F174" s="141"/>
      <c r="G174" s="141"/>
    </row>
    <row r="175" spans="1:7" ht="15" thickBot="1" x14ac:dyDescent="0.35">
      <c r="A175" s="141"/>
      <c r="B175" s="141"/>
      <c r="C175" s="141"/>
      <c r="D175" s="141"/>
      <c r="E175" s="141"/>
      <c r="F175" s="141"/>
      <c r="G175" s="141"/>
    </row>
    <row r="176" spans="1:7" ht="15" thickBot="1" x14ac:dyDescent="0.35">
      <c r="A176" s="141"/>
      <c r="B176" s="141"/>
      <c r="C176" s="141"/>
      <c r="D176" s="141"/>
      <c r="E176" s="141"/>
      <c r="F176" s="141"/>
      <c r="G176" s="141"/>
    </row>
    <row r="177" spans="1:7" ht="15" thickBot="1" x14ac:dyDescent="0.35">
      <c r="A177" s="141"/>
      <c r="B177" s="141"/>
      <c r="C177" s="141"/>
      <c r="D177" s="141"/>
      <c r="E177" s="141"/>
      <c r="F177" s="141"/>
      <c r="G177" s="141"/>
    </row>
    <row r="178" spans="1:7" ht="15" thickBot="1" x14ac:dyDescent="0.35">
      <c r="A178" s="141"/>
      <c r="B178" s="141"/>
      <c r="C178" s="141"/>
      <c r="D178" s="141"/>
      <c r="E178" s="141"/>
      <c r="F178" s="141"/>
      <c r="G178" s="141"/>
    </row>
    <row r="179" spans="1:7" ht="15" thickBot="1" x14ac:dyDescent="0.35">
      <c r="A179" s="141"/>
      <c r="B179" s="141"/>
      <c r="C179" s="141"/>
      <c r="D179" s="141"/>
      <c r="E179" s="141"/>
      <c r="F179" s="141"/>
      <c r="G179" s="141"/>
    </row>
    <row r="180" spans="1:7" ht="15" thickBot="1" x14ac:dyDescent="0.35">
      <c r="A180" s="141"/>
      <c r="B180" s="141"/>
      <c r="C180" s="141"/>
      <c r="D180" s="141"/>
      <c r="E180" s="141"/>
      <c r="F180" s="141"/>
      <c r="G180" s="141"/>
    </row>
    <row r="181" spans="1:7" ht="15" thickBot="1" x14ac:dyDescent="0.35">
      <c r="A181" s="141"/>
      <c r="B181" s="141"/>
      <c r="C181" s="141"/>
      <c r="D181" s="141"/>
      <c r="E181" s="141"/>
      <c r="F181" s="141"/>
      <c r="G181" s="141"/>
    </row>
    <row r="182" spans="1:7" ht="15" thickBot="1" x14ac:dyDescent="0.35">
      <c r="A182" s="141"/>
      <c r="B182" s="141"/>
      <c r="C182" s="141"/>
      <c r="D182" s="141"/>
      <c r="E182" s="141"/>
      <c r="F182" s="141"/>
      <c r="G182" s="141"/>
    </row>
    <row r="183" spans="1:7" ht="15" thickBot="1" x14ac:dyDescent="0.35">
      <c r="A183" s="141"/>
      <c r="B183" s="141"/>
      <c r="C183" s="141"/>
      <c r="D183" s="141"/>
      <c r="E183" s="141"/>
      <c r="F183" s="141"/>
      <c r="G183" s="141"/>
    </row>
    <row r="184" spans="1:7" ht="15" thickBot="1" x14ac:dyDescent="0.35">
      <c r="A184" s="141"/>
      <c r="B184" s="141"/>
      <c r="C184" s="141"/>
      <c r="D184" s="141"/>
      <c r="E184" s="141"/>
      <c r="F184" s="141"/>
      <c r="G184" s="141"/>
    </row>
    <row r="185" spans="1:7" ht="15" thickBot="1" x14ac:dyDescent="0.35">
      <c r="A185" s="141"/>
      <c r="B185" s="141"/>
      <c r="C185" s="141"/>
      <c r="D185" s="141"/>
      <c r="E185" s="141"/>
      <c r="F185" s="141"/>
      <c r="G185" s="141"/>
    </row>
    <row r="186" spans="1:7" ht="15" thickBot="1" x14ac:dyDescent="0.35">
      <c r="A186" s="141"/>
      <c r="B186" s="141"/>
      <c r="C186" s="141"/>
      <c r="D186" s="141"/>
      <c r="E186" s="141"/>
      <c r="F186" s="141"/>
      <c r="G186" s="141"/>
    </row>
    <row r="187" spans="1:7" ht="15" thickBot="1" x14ac:dyDescent="0.35">
      <c r="A187" s="141"/>
      <c r="B187" s="141"/>
      <c r="C187" s="141"/>
      <c r="D187" s="141"/>
      <c r="E187" s="141"/>
      <c r="F187" s="141"/>
      <c r="G187" s="141"/>
    </row>
    <row r="188" spans="1:7" ht="15" thickBot="1" x14ac:dyDescent="0.35">
      <c r="A188" s="141"/>
      <c r="B188" s="141"/>
      <c r="C188" s="141"/>
      <c r="D188" s="141"/>
      <c r="E188" s="141"/>
      <c r="F188" s="141"/>
      <c r="G188" s="141"/>
    </row>
    <row r="189" spans="1:7" ht="15" thickBot="1" x14ac:dyDescent="0.35">
      <c r="A189" s="141"/>
      <c r="B189" s="141"/>
      <c r="C189" s="141"/>
      <c r="D189" s="141"/>
      <c r="E189" s="141"/>
      <c r="F189" s="141"/>
      <c r="G189" s="141"/>
    </row>
    <row r="190" spans="1:7" ht="15" thickBot="1" x14ac:dyDescent="0.35">
      <c r="A190" s="141"/>
      <c r="B190" s="141"/>
      <c r="C190" s="141"/>
      <c r="D190" s="141"/>
      <c r="E190" s="141"/>
      <c r="F190" s="141"/>
      <c r="G190" s="141"/>
    </row>
    <row r="191" spans="1:7" ht="15" thickBot="1" x14ac:dyDescent="0.35">
      <c r="A191" s="141"/>
      <c r="B191" s="141"/>
      <c r="C191" s="141"/>
      <c r="D191" s="141"/>
      <c r="E191" s="141"/>
      <c r="F191" s="141"/>
      <c r="G191" s="141"/>
    </row>
    <row r="192" spans="1:7" ht="15" thickBot="1" x14ac:dyDescent="0.35">
      <c r="A192" s="141"/>
      <c r="B192" s="141"/>
      <c r="C192" s="141"/>
      <c r="D192" s="141"/>
      <c r="E192" s="141"/>
      <c r="F192" s="141"/>
      <c r="G192" s="141"/>
    </row>
    <row r="193" spans="1:7" ht="15" thickBot="1" x14ac:dyDescent="0.35">
      <c r="A193" s="141"/>
      <c r="B193" s="141"/>
      <c r="C193" s="141"/>
      <c r="D193" s="141"/>
      <c r="E193" s="141"/>
      <c r="F193" s="141"/>
      <c r="G193" s="141"/>
    </row>
    <row r="194" spans="1:7" ht="15" thickBot="1" x14ac:dyDescent="0.35">
      <c r="A194" s="141"/>
      <c r="B194" s="141"/>
      <c r="C194" s="141"/>
      <c r="D194" s="141"/>
      <c r="E194" s="141"/>
      <c r="F194" s="141"/>
      <c r="G194" s="141"/>
    </row>
    <row r="195" spans="1:7" ht="15" thickBot="1" x14ac:dyDescent="0.35">
      <c r="A195" s="141"/>
      <c r="B195" s="141"/>
      <c r="C195" s="141"/>
      <c r="D195" s="141"/>
      <c r="E195" s="141"/>
      <c r="F195" s="141"/>
      <c r="G195" s="141"/>
    </row>
    <row r="196" spans="1:7" ht="15" thickBot="1" x14ac:dyDescent="0.35">
      <c r="A196" s="141"/>
      <c r="B196" s="141"/>
      <c r="C196" s="141"/>
      <c r="D196" s="141"/>
      <c r="E196" s="141"/>
      <c r="F196" s="141"/>
      <c r="G196" s="141"/>
    </row>
    <row r="197" spans="1:7" ht="15" thickBot="1" x14ac:dyDescent="0.35">
      <c r="A197" s="141"/>
      <c r="B197" s="141"/>
      <c r="C197" s="141"/>
      <c r="D197" s="141"/>
      <c r="E197" s="141"/>
      <c r="F197" s="141"/>
      <c r="G197" s="141"/>
    </row>
    <row r="198" spans="1:7" ht="15" thickBot="1" x14ac:dyDescent="0.35">
      <c r="A198" s="141"/>
      <c r="B198" s="141"/>
      <c r="C198" s="141"/>
      <c r="D198" s="141"/>
      <c r="E198" s="141"/>
      <c r="F198" s="141"/>
      <c r="G198" s="141"/>
    </row>
    <row r="199" spans="1:7" ht="15" thickBot="1" x14ac:dyDescent="0.35">
      <c r="A199" s="141"/>
      <c r="B199" s="141"/>
      <c r="C199" s="141"/>
      <c r="D199" s="141"/>
      <c r="E199" s="141"/>
      <c r="F199" s="141"/>
      <c r="G199" s="141"/>
    </row>
    <row r="200" spans="1:7" ht="15" thickBot="1" x14ac:dyDescent="0.35">
      <c r="A200" s="141"/>
      <c r="B200" s="141"/>
      <c r="C200" s="141"/>
      <c r="D200" s="141"/>
      <c r="E200" s="141"/>
      <c r="F200" s="141"/>
      <c r="G200" s="141"/>
    </row>
    <row r="201" spans="1:7" ht="15" thickBot="1" x14ac:dyDescent="0.35">
      <c r="A201" s="141"/>
      <c r="B201" s="141"/>
      <c r="C201" s="141"/>
      <c r="D201" s="141"/>
      <c r="E201" s="141"/>
      <c r="F201" s="141"/>
      <c r="G201" s="141"/>
    </row>
    <row r="202" spans="1:7" ht="15" thickBot="1" x14ac:dyDescent="0.35">
      <c r="A202" s="141"/>
      <c r="B202" s="141"/>
      <c r="C202" s="141"/>
      <c r="D202" s="141"/>
      <c r="E202" s="141"/>
      <c r="F202" s="141"/>
      <c r="G202" s="141"/>
    </row>
    <row r="203" spans="1:7" ht="15" thickBot="1" x14ac:dyDescent="0.35">
      <c r="A203" s="141"/>
      <c r="B203" s="141"/>
      <c r="C203" s="141"/>
      <c r="D203" s="141"/>
      <c r="E203" s="141"/>
      <c r="F203" s="141"/>
      <c r="G203" s="141"/>
    </row>
    <row r="204" spans="1:7" ht="15" thickBot="1" x14ac:dyDescent="0.35">
      <c r="A204" s="141"/>
      <c r="B204" s="141"/>
      <c r="C204" s="141"/>
      <c r="D204" s="141"/>
      <c r="E204" s="141"/>
      <c r="F204" s="141"/>
      <c r="G204" s="141"/>
    </row>
    <row r="205" spans="1:7" ht="15" thickBot="1" x14ac:dyDescent="0.35">
      <c r="A205" s="141"/>
      <c r="B205" s="141"/>
      <c r="C205" s="141"/>
      <c r="D205" s="141"/>
      <c r="E205" s="141"/>
      <c r="F205" s="141"/>
      <c r="G205" s="141"/>
    </row>
    <row r="206" spans="1:7" ht="15" thickBot="1" x14ac:dyDescent="0.35">
      <c r="A206" s="141"/>
      <c r="B206" s="141"/>
      <c r="C206" s="141"/>
      <c r="D206" s="141"/>
      <c r="E206" s="141"/>
      <c r="F206" s="141"/>
      <c r="G206" s="141"/>
    </row>
    <row r="207" spans="1:7" ht="15" thickBot="1" x14ac:dyDescent="0.35">
      <c r="A207" s="141"/>
      <c r="B207" s="141"/>
      <c r="C207" s="141"/>
      <c r="D207" s="141"/>
      <c r="E207" s="141"/>
      <c r="F207" s="141"/>
      <c r="G207" s="141"/>
    </row>
    <row r="208" spans="1:7" ht="15" thickBot="1" x14ac:dyDescent="0.35">
      <c r="A208" s="141"/>
      <c r="B208" s="141"/>
      <c r="C208" s="141"/>
      <c r="D208" s="141"/>
      <c r="E208" s="141"/>
      <c r="F208" s="141"/>
      <c r="G208" s="141"/>
    </row>
    <row r="209" spans="1:7" ht="15" thickBot="1" x14ac:dyDescent="0.35">
      <c r="A209" s="141"/>
      <c r="B209" s="141"/>
      <c r="C209" s="141"/>
      <c r="D209" s="141"/>
      <c r="E209" s="141"/>
      <c r="F209" s="141"/>
      <c r="G209" s="141"/>
    </row>
    <row r="210" spans="1:7" ht="15" thickBot="1" x14ac:dyDescent="0.35">
      <c r="A210" s="141"/>
      <c r="B210" s="141"/>
      <c r="C210" s="141"/>
      <c r="D210" s="141"/>
      <c r="E210" s="141"/>
      <c r="F210" s="141"/>
      <c r="G210" s="141"/>
    </row>
    <row r="211" spans="1:7" ht="15" thickBot="1" x14ac:dyDescent="0.35">
      <c r="A211" s="141"/>
      <c r="B211" s="141"/>
      <c r="C211" s="141"/>
      <c r="D211" s="141"/>
      <c r="E211" s="141"/>
      <c r="F211" s="141"/>
      <c r="G211" s="141"/>
    </row>
    <row r="212" spans="1:7" ht="15" thickBot="1" x14ac:dyDescent="0.35">
      <c r="A212" s="141"/>
      <c r="B212" s="141"/>
      <c r="C212" s="141"/>
      <c r="D212" s="141"/>
      <c r="E212" s="141"/>
      <c r="F212" s="141"/>
      <c r="G212" s="141"/>
    </row>
    <row r="213" spans="1:7" ht="15" thickBot="1" x14ac:dyDescent="0.35">
      <c r="A213" s="141"/>
      <c r="B213" s="141"/>
      <c r="C213" s="141"/>
      <c r="D213" s="141"/>
      <c r="E213" s="141"/>
      <c r="F213" s="141"/>
      <c r="G213" s="141"/>
    </row>
    <row r="214" spans="1:7" ht="15" thickBot="1" x14ac:dyDescent="0.35">
      <c r="A214" s="141"/>
      <c r="B214" s="141"/>
      <c r="C214" s="141"/>
      <c r="D214" s="141"/>
      <c r="E214" s="141"/>
      <c r="F214" s="141"/>
      <c r="G214" s="141"/>
    </row>
    <row r="215" spans="1:7" ht="15" thickBot="1" x14ac:dyDescent="0.35">
      <c r="A215" s="141"/>
      <c r="B215" s="141"/>
      <c r="C215" s="141"/>
      <c r="D215" s="141"/>
      <c r="E215" s="141"/>
      <c r="F215" s="141"/>
      <c r="G215" s="141"/>
    </row>
    <row r="216" spans="1:7" ht="15" thickBot="1" x14ac:dyDescent="0.35">
      <c r="A216" s="141"/>
      <c r="B216" s="141"/>
      <c r="C216" s="141"/>
      <c r="D216" s="141"/>
      <c r="E216" s="141"/>
      <c r="F216" s="141"/>
      <c r="G216" s="141"/>
    </row>
    <row r="217" spans="1:7" ht="15" thickBot="1" x14ac:dyDescent="0.35">
      <c r="A217" s="141"/>
      <c r="B217" s="141"/>
      <c r="C217" s="141"/>
      <c r="D217" s="141"/>
      <c r="E217" s="141"/>
      <c r="F217" s="141"/>
      <c r="G217" s="141"/>
    </row>
    <row r="218" spans="1:7" ht="15" thickBot="1" x14ac:dyDescent="0.35">
      <c r="A218" s="141"/>
      <c r="B218" s="141"/>
      <c r="C218" s="141"/>
      <c r="D218" s="141"/>
      <c r="E218" s="141"/>
      <c r="F218" s="141"/>
      <c r="G218" s="141"/>
    </row>
    <row r="219" spans="1:7" ht="15" thickBot="1" x14ac:dyDescent="0.35">
      <c r="A219" s="141"/>
      <c r="B219" s="141"/>
      <c r="C219" s="141"/>
      <c r="D219" s="141"/>
      <c r="E219" s="141"/>
      <c r="F219" s="141"/>
      <c r="G219" s="141"/>
    </row>
    <row r="220" spans="1:7" ht="15" thickBot="1" x14ac:dyDescent="0.35">
      <c r="A220" s="141"/>
      <c r="B220" s="141"/>
      <c r="C220" s="141"/>
      <c r="D220" s="141"/>
      <c r="E220" s="141"/>
      <c r="F220" s="141"/>
      <c r="G220" s="141"/>
    </row>
    <row r="221" spans="1:7" ht="15" thickBot="1" x14ac:dyDescent="0.35">
      <c r="A221" s="141"/>
      <c r="B221" s="141"/>
      <c r="C221" s="141"/>
      <c r="D221" s="141"/>
      <c r="E221" s="141"/>
      <c r="F221" s="141"/>
      <c r="G221" s="141"/>
    </row>
    <row r="222" spans="1:7" ht="15" thickBot="1" x14ac:dyDescent="0.35">
      <c r="A222" s="141"/>
      <c r="B222" s="141"/>
      <c r="C222" s="141"/>
      <c r="D222" s="141"/>
      <c r="E222" s="141"/>
      <c r="F222" s="141"/>
      <c r="G222" s="141"/>
    </row>
    <row r="223" spans="1:7" ht="15" thickBot="1" x14ac:dyDescent="0.35">
      <c r="A223" s="141"/>
      <c r="B223" s="141"/>
      <c r="C223" s="141"/>
      <c r="D223" s="141"/>
      <c r="E223" s="141"/>
      <c r="F223" s="141"/>
      <c r="G223" s="141"/>
    </row>
    <row r="224" spans="1:7" ht="15" thickBot="1" x14ac:dyDescent="0.35">
      <c r="A224" s="141"/>
      <c r="B224" s="141"/>
      <c r="C224" s="141"/>
      <c r="D224" s="141"/>
      <c r="E224" s="141"/>
      <c r="F224" s="141"/>
      <c r="G224" s="141"/>
    </row>
    <row r="225" spans="1:7" ht="15" thickBot="1" x14ac:dyDescent="0.35">
      <c r="A225" s="141"/>
      <c r="B225" s="141"/>
      <c r="C225" s="141"/>
      <c r="D225" s="141"/>
      <c r="E225" s="141"/>
      <c r="F225" s="141"/>
      <c r="G225" s="141"/>
    </row>
    <row r="226" spans="1:7" ht="15" thickBot="1" x14ac:dyDescent="0.35">
      <c r="A226" s="141"/>
      <c r="B226" s="141"/>
      <c r="C226" s="141"/>
      <c r="D226" s="141"/>
      <c r="E226" s="141"/>
      <c r="F226" s="141"/>
      <c r="G226" s="141"/>
    </row>
    <row r="227" spans="1:7" ht="15" thickBot="1" x14ac:dyDescent="0.35">
      <c r="A227" s="141"/>
      <c r="B227" s="141"/>
      <c r="C227" s="141"/>
      <c r="D227" s="141"/>
      <c r="E227" s="141"/>
      <c r="F227" s="141"/>
      <c r="G227" s="141"/>
    </row>
    <row r="228" spans="1:7" ht="15" thickBot="1" x14ac:dyDescent="0.35">
      <c r="A228" s="141"/>
      <c r="B228" s="141"/>
      <c r="C228" s="141"/>
      <c r="D228" s="141"/>
      <c r="E228" s="141"/>
      <c r="F228" s="141"/>
      <c r="G228" s="141"/>
    </row>
    <row r="229" spans="1:7" ht="15" thickBot="1" x14ac:dyDescent="0.35">
      <c r="A229" s="141"/>
      <c r="B229" s="141"/>
      <c r="C229" s="141"/>
      <c r="D229" s="141"/>
      <c r="E229" s="141"/>
      <c r="F229" s="141"/>
      <c r="G229" s="141"/>
    </row>
    <row r="230" spans="1:7" ht="15" thickBot="1" x14ac:dyDescent="0.35">
      <c r="A230" s="141"/>
      <c r="B230" s="141"/>
      <c r="C230" s="141"/>
      <c r="D230" s="141"/>
      <c r="E230" s="141"/>
      <c r="F230" s="141"/>
      <c r="G230" s="141"/>
    </row>
    <row r="231" spans="1:7" ht="15" thickBot="1" x14ac:dyDescent="0.35">
      <c r="A231" s="141"/>
      <c r="B231" s="141"/>
      <c r="C231" s="141"/>
      <c r="D231" s="141"/>
      <c r="E231" s="141"/>
      <c r="F231" s="141"/>
      <c r="G231" s="141"/>
    </row>
    <row r="232" spans="1:7" ht="15" thickBot="1" x14ac:dyDescent="0.35">
      <c r="A232" s="141"/>
      <c r="B232" s="141"/>
      <c r="C232" s="141"/>
      <c r="D232" s="141"/>
      <c r="E232" s="141"/>
      <c r="F232" s="141"/>
      <c r="G232" s="141"/>
    </row>
    <row r="233" spans="1:7" ht="15" thickBot="1" x14ac:dyDescent="0.35">
      <c r="A233" s="141"/>
      <c r="B233" s="141"/>
      <c r="C233" s="141"/>
      <c r="D233" s="141"/>
      <c r="E233" s="141"/>
      <c r="F233" s="141"/>
      <c r="G233" s="141"/>
    </row>
    <row r="234" spans="1:7" ht="15" thickBot="1" x14ac:dyDescent="0.35">
      <c r="A234" s="141"/>
      <c r="B234" s="141"/>
      <c r="C234" s="141"/>
      <c r="D234" s="141"/>
      <c r="E234" s="141"/>
      <c r="F234" s="141"/>
      <c r="G234" s="141"/>
    </row>
    <row r="235" spans="1:7" ht="15" thickBot="1" x14ac:dyDescent="0.35">
      <c r="A235" s="141"/>
      <c r="B235" s="141"/>
      <c r="C235" s="141"/>
      <c r="D235" s="141"/>
      <c r="E235" s="141"/>
      <c r="F235" s="141"/>
      <c r="G235" s="141"/>
    </row>
    <row r="236" spans="1:7" ht="15" thickBot="1" x14ac:dyDescent="0.35">
      <c r="A236" s="141"/>
      <c r="B236" s="141"/>
      <c r="C236" s="141"/>
      <c r="D236" s="141"/>
      <c r="E236" s="141"/>
      <c r="F236" s="141"/>
      <c r="G236" s="141"/>
    </row>
    <row r="237" spans="1:7" ht="15" thickBot="1" x14ac:dyDescent="0.35">
      <c r="A237" s="141"/>
      <c r="B237" s="141"/>
      <c r="C237" s="141"/>
      <c r="D237" s="141"/>
      <c r="E237" s="141"/>
      <c r="F237" s="141"/>
      <c r="G237" s="141"/>
    </row>
    <row r="238" spans="1:7" ht="15" thickBot="1" x14ac:dyDescent="0.35">
      <c r="A238" s="141"/>
      <c r="B238" s="141"/>
      <c r="C238" s="141"/>
      <c r="D238" s="141"/>
      <c r="E238" s="141"/>
      <c r="F238" s="141"/>
      <c r="G238" s="141"/>
    </row>
    <row r="239" spans="1:7" ht="15" thickBot="1" x14ac:dyDescent="0.35">
      <c r="A239" s="141"/>
      <c r="B239" s="141"/>
      <c r="C239" s="141"/>
      <c r="D239" s="141"/>
      <c r="E239" s="141"/>
      <c r="F239" s="141"/>
      <c r="G239" s="141"/>
    </row>
    <row r="240" spans="1:7" ht="15" thickBot="1" x14ac:dyDescent="0.35">
      <c r="A240" s="141"/>
      <c r="B240" s="141"/>
      <c r="C240" s="141"/>
      <c r="D240" s="141"/>
      <c r="E240" s="141"/>
      <c r="F240" s="141"/>
      <c r="G240" s="141"/>
    </row>
    <row r="241" spans="1:7" ht="15" thickBot="1" x14ac:dyDescent="0.35">
      <c r="A241" s="141"/>
      <c r="B241" s="141"/>
      <c r="C241" s="141"/>
      <c r="D241" s="141"/>
      <c r="E241" s="141"/>
      <c r="F241" s="141"/>
      <c r="G241" s="141"/>
    </row>
    <row r="242" spans="1:7" ht="15" thickBot="1" x14ac:dyDescent="0.35">
      <c r="A242" s="141"/>
      <c r="B242" s="141"/>
      <c r="C242" s="141"/>
      <c r="D242" s="141"/>
      <c r="E242" s="141"/>
      <c r="F242" s="141"/>
      <c r="G242" s="141"/>
    </row>
    <row r="243" spans="1:7" ht="15" thickBot="1" x14ac:dyDescent="0.35">
      <c r="A243" s="141"/>
      <c r="B243" s="141"/>
      <c r="C243" s="141"/>
      <c r="D243" s="141"/>
      <c r="E243" s="141"/>
      <c r="F243" s="141"/>
      <c r="G243" s="141"/>
    </row>
    <row r="244" spans="1:7" ht="15" thickBot="1" x14ac:dyDescent="0.35">
      <c r="A244" s="141"/>
      <c r="B244" s="141"/>
      <c r="C244" s="141"/>
      <c r="D244" s="141"/>
      <c r="E244" s="141"/>
      <c r="F244" s="141"/>
      <c r="G244" s="141"/>
    </row>
    <row r="245" spans="1:7" ht="15" thickBot="1" x14ac:dyDescent="0.35">
      <c r="A245" s="141"/>
      <c r="B245" s="141"/>
      <c r="C245" s="141"/>
      <c r="D245" s="141"/>
      <c r="E245" s="141"/>
      <c r="F245" s="141"/>
      <c r="G245" s="141"/>
    </row>
    <row r="246" spans="1:7" ht="15" thickBot="1" x14ac:dyDescent="0.35">
      <c r="A246" s="141"/>
      <c r="B246" s="141"/>
      <c r="C246" s="141"/>
      <c r="D246" s="141"/>
      <c r="E246" s="141"/>
      <c r="F246" s="141"/>
      <c r="G246" s="141"/>
    </row>
    <row r="247" spans="1:7" ht="15" thickBot="1" x14ac:dyDescent="0.35">
      <c r="A247" s="141"/>
      <c r="B247" s="141"/>
      <c r="C247" s="141"/>
      <c r="D247" s="141"/>
      <c r="E247" s="141"/>
      <c r="F247" s="141"/>
      <c r="G247" s="141"/>
    </row>
    <row r="248" spans="1:7" ht="15" thickBot="1" x14ac:dyDescent="0.35">
      <c r="A248" s="141"/>
      <c r="B248" s="141"/>
      <c r="C248" s="141"/>
      <c r="D248" s="141"/>
      <c r="E248" s="141"/>
      <c r="F248" s="141"/>
      <c r="G248" s="141"/>
    </row>
    <row r="249" spans="1:7" ht="15" thickBot="1" x14ac:dyDescent="0.35">
      <c r="A249" s="141"/>
      <c r="B249" s="141"/>
      <c r="C249" s="141"/>
      <c r="D249" s="141"/>
      <c r="E249" s="141"/>
      <c r="F249" s="141"/>
      <c r="G249" s="141"/>
    </row>
    <row r="250" spans="1:7" ht="15" thickBot="1" x14ac:dyDescent="0.35">
      <c r="A250" s="141"/>
      <c r="B250" s="141"/>
      <c r="C250" s="141"/>
      <c r="D250" s="141"/>
      <c r="E250" s="141"/>
      <c r="F250" s="141"/>
      <c r="G250" s="141"/>
    </row>
    <row r="251" spans="1:7" ht="15" thickBot="1" x14ac:dyDescent="0.35">
      <c r="A251" s="141"/>
      <c r="B251" s="141"/>
      <c r="C251" s="141"/>
      <c r="D251" s="141"/>
      <c r="E251" s="141"/>
      <c r="F251" s="141"/>
      <c r="G251" s="141"/>
    </row>
    <row r="252" spans="1:7" ht="15" thickBot="1" x14ac:dyDescent="0.35">
      <c r="A252" s="141"/>
      <c r="B252" s="141"/>
      <c r="C252" s="141"/>
      <c r="D252" s="141"/>
      <c r="E252" s="141"/>
      <c r="F252" s="141"/>
      <c r="G252" s="141"/>
    </row>
    <row r="253" spans="1:7" ht="15" thickBot="1" x14ac:dyDescent="0.35">
      <c r="A253" s="141"/>
      <c r="B253" s="141"/>
      <c r="C253" s="141"/>
      <c r="D253" s="141"/>
      <c r="E253" s="141"/>
      <c r="F253" s="141"/>
      <c r="G253" s="141"/>
    </row>
    <row r="254" spans="1:7" ht="15" thickBot="1" x14ac:dyDescent="0.35">
      <c r="A254" s="141"/>
      <c r="B254" s="141"/>
      <c r="C254" s="141"/>
      <c r="D254" s="141"/>
      <c r="E254" s="141"/>
      <c r="F254" s="141"/>
      <c r="G254" s="141"/>
    </row>
    <row r="255" spans="1:7" ht="15" thickBot="1" x14ac:dyDescent="0.35">
      <c r="A255" s="141"/>
      <c r="B255" s="141"/>
      <c r="C255" s="141"/>
      <c r="D255" s="141"/>
      <c r="E255" s="141"/>
      <c r="F255" s="141"/>
      <c r="G255" s="141"/>
    </row>
    <row r="256" spans="1:7" ht="15" thickBot="1" x14ac:dyDescent="0.35">
      <c r="A256" s="141"/>
      <c r="B256" s="141"/>
      <c r="C256" s="141"/>
      <c r="D256" s="141"/>
      <c r="E256" s="141"/>
      <c r="F256" s="141"/>
      <c r="G256" s="141"/>
    </row>
    <row r="257" spans="1:7" ht="15" thickBot="1" x14ac:dyDescent="0.35">
      <c r="A257" s="141"/>
      <c r="B257" s="141"/>
      <c r="C257" s="141"/>
      <c r="D257" s="141"/>
      <c r="E257" s="141"/>
      <c r="F257" s="141"/>
      <c r="G257" s="141"/>
    </row>
    <row r="258" spans="1:7" ht="15" thickBot="1" x14ac:dyDescent="0.35">
      <c r="A258" s="141"/>
      <c r="B258" s="141"/>
      <c r="C258" s="141"/>
      <c r="D258" s="141"/>
      <c r="E258" s="141"/>
      <c r="F258" s="141"/>
      <c r="G258" s="141"/>
    </row>
    <row r="259" spans="1:7" ht="15" thickBot="1" x14ac:dyDescent="0.35">
      <c r="A259" s="141"/>
      <c r="B259" s="141"/>
      <c r="C259" s="141"/>
      <c r="D259" s="141"/>
      <c r="E259" s="141"/>
      <c r="F259" s="141"/>
      <c r="G259" s="141"/>
    </row>
    <row r="260" spans="1:7" ht="15" thickBot="1" x14ac:dyDescent="0.35">
      <c r="A260" s="141"/>
      <c r="B260" s="141"/>
      <c r="C260" s="141"/>
      <c r="D260" s="141"/>
      <c r="E260" s="141"/>
      <c r="F260" s="141"/>
      <c r="G260" s="141"/>
    </row>
    <row r="261" spans="1:7" ht="15" thickBot="1" x14ac:dyDescent="0.35">
      <c r="A261" s="141"/>
      <c r="B261" s="141"/>
      <c r="C261" s="141"/>
      <c r="D261" s="141"/>
      <c r="E261" s="141"/>
      <c r="F261" s="141"/>
      <c r="G261" s="141"/>
    </row>
    <row r="262" spans="1:7" ht="15" thickBot="1" x14ac:dyDescent="0.35">
      <c r="A262" s="141"/>
      <c r="B262" s="141"/>
      <c r="C262" s="141"/>
      <c r="D262" s="141"/>
      <c r="E262" s="141"/>
      <c r="F262" s="141"/>
      <c r="G262" s="141"/>
    </row>
    <row r="263" spans="1:7" ht="15" thickBot="1" x14ac:dyDescent="0.35">
      <c r="A263" s="141"/>
      <c r="B263" s="141"/>
      <c r="C263" s="141"/>
      <c r="D263" s="141"/>
      <c r="E263" s="141"/>
      <c r="F263" s="141"/>
      <c r="G263" s="141"/>
    </row>
    <row r="264" spans="1:7" ht="15" thickBot="1" x14ac:dyDescent="0.35">
      <c r="A264" s="141"/>
      <c r="B264" s="141"/>
      <c r="C264" s="141"/>
      <c r="D264" s="141"/>
      <c r="E264" s="141"/>
      <c r="F264" s="141"/>
      <c r="G264" s="141"/>
    </row>
    <row r="265" spans="1:7" ht="15" thickBot="1" x14ac:dyDescent="0.35">
      <c r="A265" s="141"/>
      <c r="B265" s="141"/>
      <c r="C265" s="141"/>
      <c r="D265" s="141"/>
      <c r="E265" s="141"/>
      <c r="F265" s="141"/>
      <c r="G265" s="141"/>
    </row>
    <row r="266" spans="1:7" ht="15" thickBot="1" x14ac:dyDescent="0.35">
      <c r="A266" s="141"/>
      <c r="B266" s="141"/>
      <c r="C266" s="141"/>
      <c r="D266" s="141"/>
      <c r="E266" s="141"/>
      <c r="F266" s="141"/>
      <c r="G266" s="141"/>
    </row>
    <row r="267" spans="1:7" ht="15" thickBot="1" x14ac:dyDescent="0.35">
      <c r="A267" s="141"/>
      <c r="B267" s="141"/>
      <c r="C267" s="141"/>
      <c r="D267" s="141"/>
      <c r="E267" s="141"/>
      <c r="F267" s="141"/>
      <c r="G267" s="141"/>
    </row>
    <row r="268" spans="1:7" ht="15" thickBot="1" x14ac:dyDescent="0.35">
      <c r="A268" s="141"/>
      <c r="B268" s="141"/>
      <c r="C268" s="141"/>
      <c r="D268" s="141"/>
      <c r="E268" s="141"/>
      <c r="F268" s="141"/>
      <c r="G268" s="141"/>
    </row>
    <row r="269" spans="1:7" ht="15" thickBot="1" x14ac:dyDescent="0.35">
      <c r="A269" s="141"/>
      <c r="B269" s="141"/>
      <c r="C269" s="141"/>
      <c r="D269" s="141"/>
      <c r="E269" s="141"/>
      <c r="F269" s="141"/>
      <c r="G269" s="141"/>
    </row>
    <row r="270" spans="1:7" ht="15" thickBot="1" x14ac:dyDescent="0.35">
      <c r="A270" s="141"/>
      <c r="B270" s="141"/>
      <c r="C270" s="141"/>
      <c r="D270" s="141"/>
      <c r="E270" s="141"/>
      <c r="F270" s="141"/>
      <c r="G270" s="141"/>
    </row>
    <row r="271" spans="1:7" ht="15" thickBot="1" x14ac:dyDescent="0.35">
      <c r="A271" s="141"/>
      <c r="B271" s="141"/>
      <c r="C271" s="141"/>
      <c r="D271" s="141"/>
      <c r="E271" s="141"/>
      <c r="F271" s="141"/>
      <c r="G271" s="141"/>
    </row>
    <row r="272" spans="1:7" ht="15" thickBot="1" x14ac:dyDescent="0.35">
      <c r="A272" s="141"/>
      <c r="B272" s="141"/>
      <c r="C272" s="141"/>
      <c r="D272" s="141"/>
      <c r="E272" s="141"/>
      <c r="F272" s="141"/>
      <c r="G272" s="141"/>
    </row>
    <row r="273" spans="1:7" ht="15" thickBot="1" x14ac:dyDescent="0.35">
      <c r="A273" s="141"/>
      <c r="B273" s="141"/>
      <c r="C273" s="141"/>
      <c r="D273" s="141"/>
      <c r="E273" s="141"/>
      <c r="F273" s="141"/>
      <c r="G273" s="141"/>
    </row>
    <row r="274" spans="1:7" ht="15" thickBot="1" x14ac:dyDescent="0.35">
      <c r="A274" s="141"/>
      <c r="B274" s="141"/>
      <c r="C274" s="141"/>
      <c r="D274" s="141"/>
      <c r="E274" s="141"/>
      <c r="F274" s="141"/>
      <c r="G274" s="141"/>
    </row>
    <row r="275" spans="1:7" ht="15" thickBot="1" x14ac:dyDescent="0.35">
      <c r="A275" s="141"/>
      <c r="B275" s="141"/>
      <c r="C275" s="141"/>
      <c r="D275" s="141"/>
      <c r="E275" s="141"/>
      <c r="F275" s="141"/>
      <c r="G275" s="141"/>
    </row>
    <row r="276" spans="1:7" ht="15" thickBot="1" x14ac:dyDescent="0.35">
      <c r="A276" s="141"/>
      <c r="B276" s="141"/>
      <c r="C276" s="141"/>
      <c r="D276" s="141"/>
      <c r="E276" s="141"/>
      <c r="F276" s="141"/>
      <c r="G276" s="141"/>
    </row>
    <row r="277" spans="1:7" ht="15" thickBot="1" x14ac:dyDescent="0.35">
      <c r="A277" s="141"/>
      <c r="B277" s="141"/>
      <c r="C277" s="141"/>
      <c r="D277" s="141"/>
      <c r="E277" s="141"/>
      <c r="F277" s="141"/>
      <c r="G277" s="141"/>
    </row>
    <row r="278" spans="1:7" ht="15" thickBot="1" x14ac:dyDescent="0.35">
      <c r="A278" s="141"/>
      <c r="B278" s="141"/>
      <c r="C278" s="141"/>
      <c r="D278" s="141"/>
      <c r="E278" s="141"/>
      <c r="F278" s="141"/>
      <c r="G278" s="141"/>
    </row>
    <row r="279" spans="1:7" ht="15" thickBot="1" x14ac:dyDescent="0.35">
      <c r="A279" s="141"/>
      <c r="B279" s="141"/>
      <c r="C279" s="141"/>
      <c r="D279" s="141"/>
      <c r="E279" s="141"/>
      <c r="F279" s="141"/>
      <c r="G279" s="141"/>
    </row>
    <row r="280" spans="1:7" ht="15" thickBot="1" x14ac:dyDescent="0.35">
      <c r="A280" s="141"/>
      <c r="B280" s="141"/>
      <c r="C280" s="141"/>
      <c r="D280" s="141"/>
      <c r="E280" s="141"/>
      <c r="F280" s="141"/>
      <c r="G280" s="141"/>
    </row>
    <row r="281" spans="1:7" ht="15" thickBot="1" x14ac:dyDescent="0.35">
      <c r="A281" s="141"/>
      <c r="B281" s="141"/>
      <c r="C281" s="141"/>
      <c r="D281" s="141"/>
      <c r="E281" s="141"/>
      <c r="F281" s="141"/>
      <c r="G281" s="141"/>
    </row>
    <row r="282" spans="1:7" ht="15" thickBot="1" x14ac:dyDescent="0.35">
      <c r="A282" s="141"/>
      <c r="B282" s="141"/>
      <c r="C282" s="141"/>
      <c r="D282" s="141"/>
      <c r="E282" s="141"/>
      <c r="F282" s="141"/>
      <c r="G282" s="141"/>
    </row>
    <row r="283" spans="1:7" ht="15" thickBot="1" x14ac:dyDescent="0.35">
      <c r="A283" s="141"/>
      <c r="B283" s="141"/>
      <c r="C283" s="141"/>
      <c r="D283" s="141"/>
      <c r="E283" s="141"/>
      <c r="F283" s="141"/>
      <c r="G283" s="141"/>
    </row>
    <row r="284" spans="1:7" ht="15" thickBot="1" x14ac:dyDescent="0.35">
      <c r="A284" s="141"/>
      <c r="B284" s="141"/>
      <c r="C284" s="141"/>
      <c r="D284" s="141"/>
      <c r="E284" s="141"/>
      <c r="F284" s="141"/>
      <c r="G284" s="141"/>
    </row>
    <row r="285" spans="1:7" ht="15" thickBot="1" x14ac:dyDescent="0.35">
      <c r="A285" s="141"/>
      <c r="B285" s="141"/>
      <c r="C285" s="141"/>
      <c r="D285" s="141"/>
      <c r="E285" s="141"/>
      <c r="F285" s="141"/>
      <c r="G285" s="141"/>
    </row>
    <row r="286" spans="1:7" ht="15" thickBot="1" x14ac:dyDescent="0.35">
      <c r="A286" s="141"/>
      <c r="B286" s="141"/>
      <c r="C286" s="141"/>
      <c r="D286" s="141"/>
      <c r="E286" s="141"/>
      <c r="F286" s="141"/>
      <c r="G286" s="141"/>
    </row>
    <row r="287" spans="1:7" ht="15" thickBot="1" x14ac:dyDescent="0.35">
      <c r="A287" s="141"/>
      <c r="B287" s="141"/>
      <c r="C287" s="141"/>
      <c r="D287" s="141"/>
      <c r="E287" s="141"/>
      <c r="F287" s="141"/>
      <c r="G287" s="141"/>
    </row>
    <row r="288" spans="1:7" ht="15" thickBot="1" x14ac:dyDescent="0.35">
      <c r="A288" s="141"/>
      <c r="B288" s="141"/>
      <c r="C288" s="141"/>
      <c r="D288" s="141"/>
      <c r="E288" s="141"/>
      <c r="F288" s="141"/>
      <c r="G288" s="141"/>
    </row>
    <row r="289" spans="1:7" ht="15" thickBot="1" x14ac:dyDescent="0.35">
      <c r="A289" s="141"/>
      <c r="B289" s="141"/>
      <c r="C289" s="141"/>
      <c r="D289" s="141"/>
      <c r="E289" s="141"/>
      <c r="F289" s="141"/>
      <c r="G289" s="141"/>
    </row>
    <row r="290" spans="1:7" ht="15" thickBot="1" x14ac:dyDescent="0.35">
      <c r="A290" s="141"/>
      <c r="B290" s="141"/>
      <c r="C290" s="141"/>
      <c r="D290" s="141"/>
      <c r="E290" s="141"/>
      <c r="F290" s="141"/>
      <c r="G290" s="141"/>
    </row>
    <row r="291" spans="1:7" ht="15" thickBot="1" x14ac:dyDescent="0.35">
      <c r="A291" s="141"/>
      <c r="B291" s="141"/>
      <c r="C291" s="141"/>
      <c r="D291" s="141"/>
      <c r="E291" s="141"/>
      <c r="F291" s="141"/>
      <c r="G291" s="141"/>
    </row>
    <row r="292" spans="1:7" ht="15" thickBot="1" x14ac:dyDescent="0.35">
      <c r="A292" s="141"/>
      <c r="B292" s="141"/>
      <c r="C292" s="141"/>
      <c r="D292" s="141"/>
      <c r="E292" s="141"/>
      <c r="F292" s="141"/>
      <c r="G292" s="141"/>
    </row>
    <row r="293" spans="1:7" ht="15" thickBot="1" x14ac:dyDescent="0.35">
      <c r="A293" s="141"/>
      <c r="B293" s="141"/>
      <c r="C293" s="141"/>
      <c r="D293" s="141"/>
      <c r="E293" s="141"/>
      <c r="F293" s="141"/>
      <c r="G293" s="141"/>
    </row>
    <row r="294" spans="1:7" ht="15" thickBot="1" x14ac:dyDescent="0.35">
      <c r="A294" s="141"/>
      <c r="B294" s="141"/>
      <c r="C294" s="141"/>
      <c r="D294" s="141"/>
      <c r="E294" s="141"/>
      <c r="F294" s="141"/>
      <c r="G294" s="141"/>
    </row>
    <row r="295" spans="1:7" ht="15" thickBot="1" x14ac:dyDescent="0.35">
      <c r="A295" s="141"/>
      <c r="B295" s="141"/>
      <c r="C295" s="141"/>
      <c r="D295" s="141"/>
      <c r="E295" s="141"/>
      <c r="F295" s="141"/>
      <c r="G295" s="141"/>
    </row>
    <row r="296" spans="1:7" ht="15" thickBot="1" x14ac:dyDescent="0.35">
      <c r="A296" s="141"/>
      <c r="B296" s="141"/>
      <c r="C296" s="141"/>
      <c r="D296" s="141"/>
      <c r="E296" s="141"/>
      <c r="F296" s="141"/>
      <c r="G296" s="141"/>
    </row>
    <row r="297" spans="1:7" ht="15" thickBot="1" x14ac:dyDescent="0.35">
      <c r="A297" s="141"/>
      <c r="B297" s="141"/>
      <c r="C297" s="141"/>
      <c r="D297" s="141"/>
      <c r="E297" s="141"/>
      <c r="F297" s="141"/>
      <c r="G297" s="141"/>
    </row>
    <row r="298" spans="1:7" ht="15" thickBot="1" x14ac:dyDescent="0.35">
      <c r="A298" s="141"/>
      <c r="B298" s="141"/>
      <c r="C298" s="141"/>
      <c r="D298" s="141"/>
      <c r="E298" s="141"/>
      <c r="F298" s="141"/>
      <c r="G298" s="141"/>
    </row>
    <row r="299" spans="1:7" ht="15" thickBot="1" x14ac:dyDescent="0.35">
      <c r="A299" s="141"/>
      <c r="B299" s="141"/>
      <c r="C299" s="141"/>
      <c r="D299" s="141"/>
      <c r="E299" s="141"/>
      <c r="F299" s="141"/>
      <c r="G299" s="141"/>
    </row>
    <row r="300" spans="1:7" ht="15" thickBot="1" x14ac:dyDescent="0.35">
      <c r="A300" s="141"/>
      <c r="B300" s="141"/>
      <c r="C300" s="141"/>
      <c r="D300" s="141"/>
      <c r="E300" s="141"/>
      <c r="F300" s="141"/>
      <c r="G300" s="141"/>
    </row>
    <row r="301" spans="1:7" ht="15" thickBot="1" x14ac:dyDescent="0.35">
      <c r="A301" s="141"/>
      <c r="B301" s="141"/>
      <c r="C301" s="141"/>
      <c r="D301" s="141"/>
      <c r="E301" s="141"/>
      <c r="F301" s="141"/>
      <c r="G301" s="141"/>
    </row>
    <row r="302" spans="1:7" ht="15" thickBot="1" x14ac:dyDescent="0.35">
      <c r="A302" s="141"/>
      <c r="B302" s="141"/>
      <c r="C302" s="141"/>
      <c r="D302" s="141"/>
      <c r="E302" s="141"/>
      <c r="F302" s="141"/>
      <c r="G302" s="141"/>
    </row>
    <row r="303" spans="1:7" ht="15" thickBot="1" x14ac:dyDescent="0.35">
      <c r="A303" s="141"/>
      <c r="B303" s="141"/>
      <c r="C303" s="141"/>
      <c r="D303" s="141"/>
      <c r="E303" s="141"/>
      <c r="F303" s="141"/>
      <c r="G303" s="141"/>
    </row>
    <row r="304" spans="1:7" ht="15" thickBot="1" x14ac:dyDescent="0.35">
      <c r="A304" s="141"/>
      <c r="B304" s="141"/>
      <c r="C304" s="141"/>
      <c r="D304" s="141"/>
      <c r="E304" s="141"/>
      <c r="F304" s="141"/>
      <c r="G304" s="141"/>
    </row>
    <row r="305" spans="1:7" ht="15" thickBot="1" x14ac:dyDescent="0.35">
      <c r="A305" s="141"/>
      <c r="B305" s="141"/>
      <c r="C305" s="141"/>
      <c r="D305" s="141"/>
      <c r="E305" s="141"/>
      <c r="F305" s="141"/>
      <c r="G305" s="141"/>
    </row>
    <row r="306" spans="1:7" ht="15" thickBot="1" x14ac:dyDescent="0.35">
      <c r="A306" s="141"/>
      <c r="B306" s="141"/>
      <c r="C306" s="141"/>
      <c r="D306" s="141"/>
      <c r="E306" s="141"/>
      <c r="F306" s="141"/>
      <c r="G306" s="141"/>
    </row>
    <row r="307" spans="1:7" ht="15" thickBot="1" x14ac:dyDescent="0.35">
      <c r="A307" s="141"/>
      <c r="B307" s="141"/>
      <c r="C307" s="141"/>
      <c r="D307" s="141"/>
      <c r="E307" s="141"/>
      <c r="F307" s="141"/>
      <c r="G307" s="141"/>
    </row>
    <row r="308" spans="1:7" ht="15" thickBot="1" x14ac:dyDescent="0.35">
      <c r="A308" s="141"/>
      <c r="B308" s="141"/>
      <c r="C308" s="141"/>
      <c r="D308" s="141"/>
      <c r="E308" s="141"/>
      <c r="F308" s="141"/>
      <c r="G308" s="141"/>
    </row>
    <row r="309" spans="1:7" ht="15" thickBot="1" x14ac:dyDescent="0.35">
      <c r="A309" s="141"/>
      <c r="B309" s="141"/>
      <c r="C309" s="141"/>
      <c r="D309" s="141"/>
      <c r="E309" s="141"/>
      <c r="F309" s="141"/>
      <c r="G309" s="141"/>
    </row>
    <row r="310" spans="1:7" ht="15" thickBot="1" x14ac:dyDescent="0.35">
      <c r="A310" s="141"/>
      <c r="B310" s="141"/>
      <c r="C310" s="141"/>
      <c r="D310" s="141"/>
      <c r="E310" s="141"/>
      <c r="F310" s="141"/>
      <c r="G310" s="141"/>
    </row>
    <row r="311" spans="1:7" ht="15" thickBot="1" x14ac:dyDescent="0.35">
      <c r="A311" s="141"/>
      <c r="B311" s="141"/>
      <c r="C311" s="141"/>
      <c r="D311" s="141"/>
      <c r="E311" s="141"/>
      <c r="F311" s="141"/>
      <c r="G311" s="141"/>
    </row>
    <row r="312" spans="1:7" ht="15" thickBot="1" x14ac:dyDescent="0.35">
      <c r="A312" s="141"/>
      <c r="B312" s="141"/>
      <c r="C312" s="141"/>
      <c r="D312" s="141"/>
      <c r="E312" s="141"/>
      <c r="F312" s="141"/>
      <c r="G312" s="141"/>
    </row>
    <row r="313" spans="1:7" ht="15" thickBot="1" x14ac:dyDescent="0.35">
      <c r="A313" s="141"/>
      <c r="B313" s="141"/>
      <c r="C313" s="141"/>
      <c r="D313" s="141"/>
      <c r="E313" s="141"/>
      <c r="F313" s="141"/>
      <c r="G313" s="141"/>
    </row>
    <row r="314" spans="1:7" ht="15" thickBot="1" x14ac:dyDescent="0.35">
      <c r="A314" s="141"/>
      <c r="B314" s="141"/>
      <c r="C314" s="141"/>
      <c r="D314" s="141"/>
      <c r="E314" s="141"/>
      <c r="F314" s="141"/>
      <c r="G314" s="141"/>
    </row>
    <row r="315" spans="1:7" ht="15" thickBot="1" x14ac:dyDescent="0.35">
      <c r="A315" s="141"/>
      <c r="B315" s="141"/>
      <c r="C315" s="141"/>
      <c r="D315" s="141"/>
      <c r="E315" s="141"/>
      <c r="F315" s="141"/>
      <c r="G315" s="141"/>
    </row>
    <row r="316" spans="1:7" ht="15" thickBot="1" x14ac:dyDescent="0.35">
      <c r="A316" s="141"/>
      <c r="B316" s="141"/>
      <c r="C316" s="141"/>
      <c r="D316" s="141"/>
      <c r="E316" s="141"/>
      <c r="F316" s="141"/>
      <c r="G316" s="141"/>
    </row>
    <row r="317" spans="1:7" ht="15" thickBot="1" x14ac:dyDescent="0.35">
      <c r="A317" s="141"/>
      <c r="B317" s="141"/>
      <c r="C317" s="141"/>
      <c r="D317" s="141"/>
      <c r="E317" s="141"/>
      <c r="F317" s="141"/>
      <c r="G317" s="141"/>
    </row>
    <row r="318" spans="1:7" ht="15" thickBot="1" x14ac:dyDescent="0.35">
      <c r="A318" s="141"/>
      <c r="B318" s="141"/>
      <c r="C318" s="141"/>
      <c r="D318" s="141"/>
      <c r="E318" s="141"/>
      <c r="F318" s="141"/>
      <c r="G318" s="141"/>
    </row>
    <row r="319" spans="1:7" ht="15" thickBot="1" x14ac:dyDescent="0.35">
      <c r="A319" s="141"/>
      <c r="B319" s="141"/>
      <c r="C319" s="141"/>
      <c r="D319" s="141"/>
      <c r="E319" s="141"/>
      <c r="F319" s="141"/>
      <c r="G319" s="141"/>
    </row>
    <row r="320" spans="1:7" ht="15" thickBot="1" x14ac:dyDescent="0.35">
      <c r="A320" s="141"/>
      <c r="B320" s="141"/>
      <c r="C320" s="141"/>
      <c r="D320" s="141"/>
      <c r="E320" s="141"/>
      <c r="F320" s="141"/>
      <c r="G320" s="141"/>
    </row>
    <row r="321" spans="1:7" ht="15" thickBot="1" x14ac:dyDescent="0.35">
      <c r="A321" s="141"/>
      <c r="B321" s="141"/>
      <c r="C321" s="141"/>
      <c r="D321" s="141"/>
      <c r="E321" s="141"/>
      <c r="F321" s="141"/>
      <c r="G321" s="141"/>
    </row>
    <row r="322" spans="1:7" ht="15" thickBot="1" x14ac:dyDescent="0.35">
      <c r="A322" s="141"/>
      <c r="B322" s="141"/>
      <c r="C322" s="141"/>
      <c r="D322" s="141"/>
      <c r="E322" s="141"/>
      <c r="F322" s="141"/>
      <c r="G322" s="141"/>
    </row>
    <row r="323" spans="1:7" ht="15" thickBot="1" x14ac:dyDescent="0.35">
      <c r="A323" s="141"/>
      <c r="B323" s="141"/>
      <c r="C323" s="141"/>
      <c r="D323" s="141"/>
      <c r="E323" s="141"/>
      <c r="F323" s="141"/>
      <c r="G323" s="141"/>
    </row>
    <row r="324" spans="1:7" ht="15" thickBot="1" x14ac:dyDescent="0.35">
      <c r="A324" s="141"/>
      <c r="B324" s="141"/>
      <c r="C324" s="141"/>
      <c r="D324" s="141"/>
      <c r="E324" s="141"/>
      <c r="F324" s="141"/>
      <c r="G324" s="141"/>
    </row>
    <row r="325" spans="1:7" ht="15" thickBot="1" x14ac:dyDescent="0.35">
      <c r="A325" s="141"/>
      <c r="B325" s="141"/>
      <c r="C325" s="141"/>
      <c r="D325" s="141"/>
      <c r="E325" s="141"/>
      <c r="F325" s="141"/>
      <c r="G325" s="141"/>
    </row>
    <row r="326" spans="1:7" ht="15" thickBot="1" x14ac:dyDescent="0.35">
      <c r="A326" s="141"/>
      <c r="B326" s="141"/>
      <c r="C326" s="141"/>
      <c r="D326" s="141"/>
      <c r="E326" s="141"/>
      <c r="F326" s="141"/>
      <c r="G326" s="141"/>
    </row>
    <row r="327" spans="1:7" ht="15" thickBot="1" x14ac:dyDescent="0.35">
      <c r="A327" s="141"/>
      <c r="B327" s="141"/>
      <c r="C327" s="141"/>
      <c r="D327" s="141"/>
      <c r="E327" s="141"/>
      <c r="F327" s="141"/>
      <c r="G327" s="141"/>
    </row>
    <row r="328" spans="1:7" ht="15" thickBot="1" x14ac:dyDescent="0.35">
      <c r="A328" s="141"/>
      <c r="B328" s="141"/>
      <c r="C328" s="141"/>
      <c r="D328" s="141"/>
      <c r="E328" s="141"/>
      <c r="F328" s="141"/>
      <c r="G328" s="141"/>
    </row>
    <row r="329" spans="1:7" ht="15" thickBot="1" x14ac:dyDescent="0.35">
      <c r="A329" s="141"/>
      <c r="B329" s="141"/>
      <c r="C329" s="141"/>
      <c r="D329" s="141"/>
      <c r="E329" s="141"/>
      <c r="F329" s="141"/>
      <c r="G329" s="141"/>
    </row>
    <row r="330" spans="1:7" ht="15" thickBot="1" x14ac:dyDescent="0.35">
      <c r="A330" s="141"/>
      <c r="B330" s="141"/>
      <c r="C330" s="141"/>
      <c r="D330" s="141"/>
      <c r="E330" s="141"/>
      <c r="F330" s="141"/>
      <c r="G330" s="141"/>
    </row>
    <row r="331" spans="1:7" ht="15" thickBot="1" x14ac:dyDescent="0.35">
      <c r="A331" s="141"/>
      <c r="B331" s="141"/>
      <c r="C331" s="141"/>
      <c r="D331" s="141"/>
      <c r="E331" s="141"/>
      <c r="F331" s="141"/>
      <c r="G331" s="141"/>
    </row>
    <row r="332" spans="1:7" ht="15" thickBot="1" x14ac:dyDescent="0.35">
      <c r="A332" s="141"/>
      <c r="B332" s="141"/>
      <c r="C332" s="141"/>
      <c r="D332" s="141"/>
      <c r="E332" s="141"/>
      <c r="F332" s="141"/>
      <c r="G332" s="141"/>
    </row>
    <row r="333" spans="1:7" ht="15" thickBot="1" x14ac:dyDescent="0.35">
      <c r="A333" s="141"/>
      <c r="B333" s="141"/>
      <c r="C333" s="141"/>
      <c r="D333" s="141"/>
      <c r="E333" s="141"/>
      <c r="F333" s="141"/>
      <c r="G333" s="141"/>
    </row>
    <row r="334" spans="1:7" ht="15" thickBot="1" x14ac:dyDescent="0.35">
      <c r="A334" s="141"/>
      <c r="B334" s="141"/>
      <c r="C334" s="141"/>
      <c r="D334" s="141"/>
      <c r="E334" s="141"/>
      <c r="F334" s="141"/>
      <c r="G334" s="141"/>
    </row>
    <row r="335" spans="1:7" ht="15" thickBot="1" x14ac:dyDescent="0.35">
      <c r="A335" s="141"/>
      <c r="B335" s="141"/>
      <c r="C335" s="141"/>
      <c r="D335" s="141"/>
      <c r="E335" s="141"/>
      <c r="F335" s="141"/>
      <c r="G335" s="141"/>
    </row>
    <row r="336" spans="1:7" ht="15" thickBot="1" x14ac:dyDescent="0.35">
      <c r="A336" s="141"/>
      <c r="B336" s="141"/>
      <c r="C336" s="141"/>
      <c r="D336" s="141"/>
      <c r="E336" s="141"/>
      <c r="F336" s="141"/>
      <c r="G336" s="141"/>
    </row>
    <row r="337" spans="1:7" ht="15" thickBot="1" x14ac:dyDescent="0.35">
      <c r="A337" s="141"/>
      <c r="B337" s="141"/>
      <c r="C337" s="141"/>
      <c r="D337" s="141"/>
      <c r="E337" s="141"/>
      <c r="F337" s="141"/>
      <c r="G337" s="141"/>
    </row>
    <row r="338" spans="1:7" ht="15" thickBot="1" x14ac:dyDescent="0.35">
      <c r="A338" s="141"/>
      <c r="B338" s="141"/>
      <c r="C338" s="141"/>
      <c r="D338" s="141"/>
      <c r="E338" s="141"/>
      <c r="F338" s="141"/>
      <c r="G338" s="141"/>
    </row>
    <row r="339" spans="1:7" ht="15" thickBot="1" x14ac:dyDescent="0.35">
      <c r="A339" s="141"/>
      <c r="B339" s="141"/>
      <c r="C339" s="141"/>
      <c r="D339" s="141"/>
      <c r="E339" s="141"/>
      <c r="F339" s="141"/>
      <c r="G339" s="141"/>
    </row>
    <row r="340" spans="1:7" ht="15" thickBot="1" x14ac:dyDescent="0.35">
      <c r="A340" s="141"/>
      <c r="B340" s="141"/>
      <c r="C340" s="141"/>
      <c r="D340" s="141"/>
      <c r="E340" s="141"/>
      <c r="F340" s="141"/>
      <c r="G340" s="141"/>
    </row>
    <row r="341" spans="1:7" ht="15" thickBot="1" x14ac:dyDescent="0.35">
      <c r="A341" s="141"/>
      <c r="B341" s="141"/>
      <c r="C341" s="141"/>
      <c r="D341" s="141"/>
      <c r="E341" s="141"/>
      <c r="F341" s="141"/>
      <c r="G341" s="141"/>
    </row>
    <row r="342" spans="1:7" ht="15" thickBot="1" x14ac:dyDescent="0.35">
      <c r="A342" s="141"/>
      <c r="B342" s="141"/>
      <c r="C342" s="141"/>
      <c r="D342" s="141"/>
      <c r="E342" s="141"/>
      <c r="F342" s="141"/>
      <c r="G342" s="141"/>
    </row>
    <row r="343" spans="1:7" ht="15" thickBot="1" x14ac:dyDescent="0.35">
      <c r="A343" s="141"/>
      <c r="B343" s="141"/>
      <c r="C343" s="141"/>
      <c r="D343" s="141"/>
      <c r="E343" s="141"/>
      <c r="F343" s="141"/>
      <c r="G343" s="141"/>
    </row>
    <row r="344" spans="1:7" ht="15" thickBot="1" x14ac:dyDescent="0.35">
      <c r="A344" s="141"/>
      <c r="B344" s="141"/>
      <c r="C344" s="141"/>
      <c r="D344" s="141"/>
      <c r="E344" s="141"/>
      <c r="F344" s="141"/>
      <c r="G344" s="141"/>
    </row>
    <row r="345" spans="1:7" ht="15" thickBot="1" x14ac:dyDescent="0.35">
      <c r="A345" s="141"/>
      <c r="B345" s="141"/>
      <c r="C345" s="141"/>
      <c r="D345" s="141"/>
      <c r="E345" s="141"/>
      <c r="F345" s="141"/>
      <c r="G345" s="141"/>
    </row>
    <row r="346" spans="1:7" ht="15" thickBot="1" x14ac:dyDescent="0.35">
      <c r="A346" s="141"/>
      <c r="B346" s="141"/>
      <c r="C346" s="141"/>
      <c r="D346" s="141"/>
      <c r="E346" s="141"/>
      <c r="F346" s="141"/>
      <c r="G346" s="141"/>
    </row>
    <row r="347" spans="1:7" ht="15" thickBot="1" x14ac:dyDescent="0.35">
      <c r="A347" s="141"/>
      <c r="B347" s="141"/>
      <c r="C347" s="141"/>
      <c r="D347" s="141"/>
      <c r="E347" s="141"/>
      <c r="F347" s="141"/>
      <c r="G347" s="141"/>
    </row>
    <row r="348" spans="1:7" ht="15" thickBot="1" x14ac:dyDescent="0.35">
      <c r="A348" s="141"/>
      <c r="B348" s="141"/>
      <c r="C348" s="141"/>
      <c r="D348" s="141"/>
      <c r="E348" s="141"/>
      <c r="F348" s="141"/>
      <c r="G348" s="141"/>
    </row>
    <row r="349" spans="1:7" ht="15" thickBot="1" x14ac:dyDescent="0.35">
      <c r="A349" s="141"/>
      <c r="B349" s="141"/>
      <c r="C349" s="141"/>
      <c r="D349" s="141"/>
      <c r="E349" s="141"/>
      <c r="F349" s="141"/>
      <c r="G349" s="141"/>
    </row>
    <row r="350" spans="1:7" ht="15" thickBot="1" x14ac:dyDescent="0.35">
      <c r="A350" s="141"/>
      <c r="B350" s="141"/>
      <c r="C350" s="141"/>
      <c r="D350" s="141"/>
      <c r="E350" s="141"/>
      <c r="F350" s="141"/>
      <c r="G350" s="141"/>
    </row>
    <row r="351" spans="1:7" ht="15" thickBot="1" x14ac:dyDescent="0.35">
      <c r="A351" s="141"/>
      <c r="B351" s="141"/>
      <c r="C351" s="141"/>
      <c r="D351" s="141"/>
      <c r="E351" s="141"/>
      <c r="F351" s="141"/>
      <c r="G351" s="141"/>
    </row>
    <row r="352" spans="1:7" ht="15" thickBot="1" x14ac:dyDescent="0.35">
      <c r="A352" s="141"/>
      <c r="B352" s="141"/>
      <c r="C352" s="141"/>
      <c r="D352" s="141"/>
      <c r="E352" s="141"/>
      <c r="F352" s="141"/>
      <c r="G352" s="141"/>
    </row>
    <row r="353" spans="1:7" ht="15" thickBot="1" x14ac:dyDescent="0.35">
      <c r="A353" s="141"/>
      <c r="B353" s="141"/>
      <c r="C353" s="141"/>
      <c r="D353" s="141"/>
      <c r="E353" s="141"/>
      <c r="F353" s="141"/>
      <c r="G353" s="141"/>
    </row>
    <row r="354" spans="1:7" ht="15" thickBot="1" x14ac:dyDescent="0.35">
      <c r="A354" s="141"/>
      <c r="B354" s="141"/>
      <c r="C354" s="141"/>
      <c r="D354" s="141"/>
      <c r="E354" s="141"/>
      <c r="F354" s="141"/>
      <c r="G354" s="141"/>
    </row>
    <row r="355" spans="1:7" ht="15" thickBot="1" x14ac:dyDescent="0.35">
      <c r="A355" s="141"/>
      <c r="B355" s="141"/>
      <c r="C355" s="141"/>
      <c r="D355" s="141"/>
      <c r="E355" s="141"/>
      <c r="F355" s="141"/>
      <c r="G355" s="141"/>
    </row>
    <row r="356" spans="1:7" ht="15" thickBot="1" x14ac:dyDescent="0.35">
      <c r="A356" s="141"/>
      <c r="B356" s="141"/>
      <c r="C356" s="141"/>
      <c r="D356" s="141"/>
      <c r="E356" s="141"/>
      <c r="F356" s="141"/>
      <c r="G356" s="141"/>
    </row>
    <row r="357" spans="1:7" ht="15" thickBot="1" x14ac:dyDescent="0.35">
      <c r="A357" s="141"/>
      <c r="B357" s="141"/>
      <c r="C357" s="141"/>
      <c r="D357" s="141"/>
      <c r="E357" s="141"/>
      <c r="F357" s="141"/>
      <c r="G357" s="141"/>
    </row>
    <row r="358" spans="1:7" ht="15" thickBot="1" x14ac:dyDescent="0.35">
      <c r="A358" s="141"/>
      <c r="B358" s="141"/>
      <c r="C358" s="141"/>
      <c r="D358" s="141"/>
      <c r="E358" s="141"/>
      <c r="F358" s="141"/>
      <c r="G358" s="141"/>
    </row>
    <row r="359" spans="1:7" ht="15" thickBot="1" x14ac:dyDescent="0.35">
      <c r="A359" s="141"/>
      <c r="B359" s="141"/>
      <c r="C359" s="141"/>
      <c r="D359" s="141"/>
      <c r="E359" s="141"/>
      <c r="F359" s="141"/>
      <c r="G359" s="141"/>
    </row>
    <row r="360" spans="1:7" ht="15" thickBot="1" x14ac:dyDescent="0.35">
      <c r="A360" s="141"/>
      <c r="B360" s="141"/>
      <c r="C360" s="141"/>
      <c r="D360" s="141"/>
      <c r="E360" s="141"/>
      <c r="F360" s="141"/>
      <c r="G360" s="141"/>
    </row>
    <row r="361" spans="1:7" ht="15" thickBot="1" x14ac:dyDescent="0.35">
      <c r="A361" s="141"/>
      <c r="B361" s="141"/>
      <c r="C361" s="141"/>
      <c r="D361" s="141"/>
      <c r="E361" s="141"/>
      <c r="F361" s="141"/>
      <c r="G361" s="141"/>
    </row>
    <row r="362" spans="1:7" ht="15" thickBot="1" x14ac:dyDescent="0.35">
      <c r="A362" s="141"/>
      <c r="B362" s="141"/>
      <c r="C362" s="141"/>
      <c r="D362" s="141"/>
      <c r="E362" s="141"/>
      <c r="F362" s="141"/>
      <c r="G362" s="141"/>
    </row>
    <row r="363" spans="1:7" ht="15" thickBot="1" x14ac:dyDescent="0.35">
      <c r="A363" s="141"/>
      <c r="B363" s="141"/>
      <c r="C363" s="141"/>
      <c r="D363" s="141"/>
      <c r="E363" s="141"/>
      <c r="F363" s="141"/>
      <c r="G363" s="141"/>
    </row>
    <row r="364" spans="1:7" ht="15" thickBot="1" x14ac:dyDescent="0.35">
      <c r="A364" s="141"/>
      <c r="B364" s="141"/>
      <c r="C364" s="141"/>
      <c r="D364" s="141"/>
      <c r="E364" s="141"/>
      <c r="F364" s="141"/>
      <c r="G364" s="141"/>
    </row>
    <row r="365" spans="1:7" ht="15" thickBot="1" x14ac:dyDescent="0.35">
      <c r="A365" s="141"/>
      <c r="B365" s="141"/>
      <c r="C365" s="141"/>
      <c r="D365" s="141"/>
      <c r="E365" s="141"/>
      <c r="F365" s="141"/>
      <c r="G365" s="141"/>
    </row>
    <row r="366" spans="1:7" ht="15" thickBot="1" x14ac:dyDescent="0.35">
      <c r="A366" s="141"/>
      <c r="B366" s="141"/>
      <c r="C366" s="141"/>
      <c r="D366" s="141"/>
      <c r="E366" s="141"/>
      <c r="F366" s="141"/>
      <c r="G366" s="141"/>
    </row>
    <row r="367" spans="1:7" ht="15" thickBot="1" x14ac:dyDescent="0.35">
      <c r="A367" s="141"/>
      <c r="B367" s="141"/>
      <c r="C367" s="141"/>
      <c r="D367" s="141"/>
      <c r="E367" s="141"/>
      <c r="F367" s="141"/>
      <c r="G367" s="141"/>
    </row>
    <row r="368" spans="1:7" ht="15" thickBot="1" x14ac:dyDescent="0.35">
      <c r="A368" s="141"/>
      <c r="B368" s="141"/>
      <c r="C368" s="141"/>
      <c r="D368" s="141"/>
      <c r="E368" s="141"/>
      <c r="F368" s="141"/>
      <c r="G368" s="141"/>
    </row>
    <row r="369" spans="1:7" ht="15" thickBot="1" x14ac:dyDescent="0.35">
      <c r="A369" s="141"/>
      <c r="B369" s="141"/>
      <c r="C369" s="141"/>
      <c r="D369" s="141"/>
      <c r="E369" s="141"/>
      <c r="F369" s="141"/>
      <c r="G369" s="141"/>
    </row>
    <row r="370" spans="1:7" ht="15" thickBot="1" x14ac:dyDescent="0.35">
      <c r="A370" s="141"/>
      <c r="B370" s="141"/>
      <c r="C370" s="141"/>
      <c r="D370" s="141"/>
      <c r="E370" s="141"/>
      <c r="F370" s="141"/>
      <c r="G370" s="141"/>
    </row>
    <row r="371" spans="1:7" ht="15" thickBot="1" x14ac:dyDescent="0.35">
      <c r="A371" s="141"/>
      <c r="B371" s="141"/>
      <c r="C371" s="141"/>
      <c r="D371" s="141"/>
      <c r="E371" s="141"/>
      <c r="F371" s="141"/>
      <c r="G371" s="141"/>
    </row>
    <row r="372" spans="1:7" ht="15" thickBot="1" x14ac:dyDescent="0.35">
      <c r="A372" s="141"/>
      <c r="B372" s="141"/>
      <c r="C372" s="141"/>
      <c r="D372" s="141"/>
      <c r="E372" s="141"/>
      <c r="F372" s="141"/>
      <c r="G372" s="141"/>
    </row>
    <row r="373" spans="1:7" ht="15" thickBot="1" x14ac:dyDescent="0.35">
      <c r="A373" s="141"/>
      <c r="B373" s="141"/>
      <c r="C373" s="141"/>
      <c r="D373" s="141"/>
      <c r="E373" s="141"/>
      <c r="F373" s="141"/>
      <c r="G373" s="141"/>
    </row>
    <row r="374" spans="1:7" ht="15" thickBot="1" x14ac:dyDescent="0.35">
      <c r="A374" s="141"/>
      <c r="B374" s="141"/>
      <c r="C374" s="141"/>
      <c r="D374" s="141"/>
      <c r="E374" s="141"/>
      <c r="F374" s="141"/>
      <c r="G374" s="141"/>
    </row>
    <row r="375" spans="1:7" ht="15" thickBot="1" x14ac:dyDescent="0.35">
      <c r="A375" s="141"/>
      <c r="B375" s="141"/>
      <c r="C375" s="141"/>
      <c r="D375" s="141"/>
      <c r="E375" s="141"/>
      <c r="F375" s="141"/>
      <c r="G375" s="141"/>
    </row>
    <row r="376" spans="1:7" ht="15" thickBot="1" x14ac:dyDescent="0.35">
      <c r="A376" s="141"/>
      <c r="B376" s="141"/>
      <c r="C376" s="141"/>
      <c r="D376" s="141"/>
      <c r="E376" s="141"/>
      <c r="F376" s="141"/>
      <c r="G376" s="141"/>
    </row>
    <row r="377" spans="1:7" ht="15" thickBot="1" x14ac:dyDescent="0.35">
      <c r="A377" s="141"/>
      <c r="B377" s="141"/>
      <c r="C377" s="141"/>
      <c r="D377" s="141"/>
      <c r="E377" s="141"/>
      <c r="F377" s="141"/>
      <c r="G377" s="141"/>
    </row>
    <row r="378" spans="1:7" ht="15" thickBot="1" x14ac:dyDescent="0.35">
      <c r="A378" s="141"/>
      <c r="B378" s="141"/>
      <c r="C378" s="141"/>
      <c r="D378" s="141"/>
      <c r="E378" s="141"/>
      <c r="F378" s="141"/>
      <c r="G378" s="141"/>
    </row>
    <row r="379" spans="1:7" ht="15" thickBot="1" x14ac:dyDescent="0.35">
      <c r="A379" s="141"/>
      <c r="B379" s="141"/>
      <c r="C379" s="141"/>
      <c r="D379" s="141"/>
      <c r="E379" s="141"/>
      <c r="F379" s="141"/>
      <c r="G379" s="141"/>
    </row>
    <row r="380" spans="1:7" ht="15" thickBot="1" x14ac:dyDescent="0.35">
      <c r="A380" s="141"/>
      <c r="B380" s="141"/>
      <c r="C380" s="141"/>
      <c r="D380" s="141"/>
      <c r="E380" s="141"/>
      <c r="F380" s="141"/>
      <c r="G380" s="141"/>
    </row>
    <row r="381" spans="1:7" ht="15" thickBot="1" x14ac:dyDescent="0.35">
      <c r="A381" s="141"/>
      <c r="B381" s="141"/>
      <c r="C381" s="141"/>
      <c r="D381" s="141"/>
      <c r="E381" s="141"/>
      <c r="F381" s="141"/>
      <c r="G381" s="141"/>
    </row>
    <row r="382" spans="1:7" ht="15" thickBot="1" x14ac:dyDescent="0.35">
      <c r="A382" s="141"/>
      <c r="B382" s="141"/>
      <c r="C382" s="141"/>
      <c r="D382" s="141"/>
      <c r="E382" s="141"/>
      <c r="F382" s="141"/>
      <c r="G382" s="141"/>
    </row>
    <row r="383" spans="1:7" ht="15" thickBot="1" x14ac:dyDescent="0.35">
      <c r="A383" s="141"/>
      <c r="B383" s="141"/>
      <c r="C383" s="141"/>
      <c r="D383" s="141"/>
      <c r="E383" s="141"/>
      <c r="F383" s="141"/>
      <c r="G383" s="141"/>
    </row>
    <row r="384" spans="1:7" ht="15" thickBot="1" x14ac:dyDescent="0.35">
      <c r="A384" s="141"/>
      <c r="B384" s="141"/>
      <c r="C384" s="141"/>
      <c r="D384" s="141"/>
      <c r="E384" s="141"/>
      <c r="F384" s="141"/>
      <c r="G384" s="141"/>
    </row>
    <row r="385" spans="1:7" ht="15" thickBot="1" x14ac:dyDescent="0.35">
      <c r="A385" s="141"/>
      <c r="B385" s="141"/>
      <c r="C385" s="141"/>
      <c r="D385" s="141"/>
      <c r="E385" s="141"/>
      <c r="F385" s="141"/>
      <c r="G385" s="141"/>
    </row>
    <row r="386" spans="1:7" ht="15" thickBot="1" x14ac:dyDescent="0.35">
      <c r="A386" s="141"/>
      <c r="B386" s="141"/>
      <c r="C386" s="141"/>
      <c r="D386" s="141"/>
      <c r="E386" s="141"/>
      <c r="F386" s="141"/>
      <c r="G386" s="141"/>
    </row>
    <row r="387" spans="1:7" ht="15" thickBot="1" x14ac:dyDescent="0.35">
      <c r="A387" s="141"/>
      <c r="B387" s="141"/>
      <c r="C387" s="141"/>
      <c r="D387" s="141"/>
      <c r="E387" s="141"/>
      <c r="F387" s="141"/>
      <c r="G387" s="141"/>
    </row>
    <row r="388" spans="1:7" ht="15" thickBot="1" x14ac:dyDescent="0.35">
      <c r="A388" s="141"/>
      <c r="B388" s="141"/>
      <c r="C388" s="141"/>
      <c r="D388" s="141"/>
      <c r="E388" s="141"/>
      <c r="F388" s="141"/>
      <c r="G388" s="141"/>
    </row>
    <row r="389" spans="1:7" ht="15" thickBot="1" x14ac:dyDescent="0.35">
      <c r="A389" s="141"/>
      <c r="B389" s="141"/>
      <c r="C389" s="141"/>
      <c r="D389" s="141"/>
      <c r="E389" s="141"/>
      <c r="F389" s="141"/>
      <c r="G389" s="141"/>
    </row>
    <row r="390" spans="1:7" ht="15" thickBot="1" x14ac:dyDescent="0.35">
      <c r="A390" s="141"/>
      <c r="B390" s="141"/>
      <c r="C390" s="141"/>
      <c r="D390" s="141"/>
      <c r="E390" s="141"/>
      <c r="F390" s="141"/>
      <c r="G390" s="141"/>
    </row>
    <row r="391" spans="1:7" ht="15" thickBot="1" x14ac:dyDescent="0.35">
      <c r="A391" s="141"/>
      <c r="B391" s="141"/>
      <c r="C391" s="141"/>
      <c r="D391" s="141"/>
      <c r="E391" s="141"/>
      <c r="F391" s="141"/>
      <c r="G391" s="141"/>
    </row>
    <row r="392" spans="1:7" ht="15" thickBot="1" x14ac:dyDescent="0.35">
      <c r="A392" s="141"/>
      <c r="B392" s="141"/>
      <c r="C392" s="141"/>
      <c r="D392" s="141"/>
      <c r="E392" s="141"/>
      <c r="F392" s="141"/>
      <c r="G392" s="141"/>
    </row>
    <row r="393" spans="1:7" ht="15" thickBot="1" x14ac:dyDescent="0.35">
      <c r="A393" s="141"/>
      <c r="B393" s="141"/>
      <c r="C393" s="141"/>
      <c r="D393" s="141"/>
      <c r="E393" s="141"/>
      <c r="F393" s="141"/>
      <c r="G393" s="141"/>
    </row>
    <row r="394" spans="1:7" ht="15" thickBot="1" x14ac:dyDescent="0.35">
      <c r="A394" s="141"/>
      <c r="B394" s="141"/>
      <c r="C394" s="141"/>
      <c r="D394" s="141"/>
      <c r="E394" s="141"/>
      <c r="F394" s="141"/>
      <c r="G394" s="141"/>
    </row>
    <row r="395" spans="1:7" ht="15" thickBot="1" x14ac:dyDescent="0.35">
      <c r="A395" s="141"/>
      <c r="B395" s="141"/>
      <c r="C395" s="141"/>
      <c r="D395" s="141"/>
      <c r="E395" s="141"/>
      <c r="F395" s="141"/>
      <c r="G395" s="141"/>
    </row>
    <row r="396" spans="1:7" ht="15" thickBot="1" x14ac:dyDescent="0.35">
      <c r="A396" s="141"/>
      <c r="B396" s="141"/>
      <c r="C396" s="141"/>
      <c r="D396" s="141"/>
      <c r="E396" s="141"/>
      <c r="F396" s="141"/>
      <c r="G396" s="141"/>
    </row>
    <row r="397" spans="1:7" ht="15" thickBot="1" x14ac:dyDescent="0.35">
      <c r="A397" s="141"/>
      <c r="B397" s="141"/>
      <c r="C397" s="141"/>
      <c r="D397" s="141"/>
      <c r="E397" s="141"/>
      <c r="F397" s="141"/>
      <c r="G397" s="141"/>
    </row>
    <row r="398" spans="1:7" ht="15" thickBot="1" x14ac:dyDescent="0.35">
      <c r="A398" s="141"/>
      <c r="B398" s="141"/>
      <c r="C398" s="141"/>
      <c r="D398" s="141"/>
      <c r="E398" s="141"/>
      <c r="F398" s="141"/>
      <c r="G398" s="141"/>
    </row>
    <row r="399" spans="1:7" ht="15" thickBot="1" x14ac:dyDescent="0.35">
      <c r="A399" s="141"/>
      <c r="B399" s="141"/>
      <c r="C399" s="141"/>
      <c r="D399" s="141"/>
      <c r="E399" s="141"/>
      <c r="F399" s="141"/>
      <c r="G399" s="141"/>
    </row>
    <row r="400" spans="1:7" ht="15" thickBot="1" x14ac:dyDescent="0.35">
      <c r="A400" s="141"/>
      <c r="B400" s="141"/>
      <c r="C400" s="141"/>
      <c r="D400" s="141"/>
      <c r="E400" s="141"/>
      <c r="F400" s="141"/>
      <c r="G400" s="141"/>
    </row>
    <row r="401" spans="1:7" ht="15" thickBot="1" x14ac:dyDescent="0.35">
      <c r="A401" s="141"/>
      <c r="B401" s="141"/>
      <c r="C401" s="141"/>
      <c r="D401" s="141"/>
      <c r="E401" s="141"/>
      <c r="F401" s="141"/>
      <c r="G401" s="141"/>
    </row>
    <row r="402" spans="1:7" ht="15" thickBot="1" x14ac:dyDescent="0.35">
      <c r="A402" s="141"/>
      <c r="B402" s="141"/>
      <c r="C402" s="141"/>
      <c r="D402" s="141"/>
      <c r="E402" s="141"/>
      <c r="F402" s="141"/>
      <c r="G402" s="141"/>
    </row>
    <row r="403" spans="1:7" ht="15" thickBot="1" x14ac:dyDescent="0.35">
      <c r="A403" s="141"/>
      <c r="B403" s="141"/>
      <c r="C403" s="141"/>
      <c r="D403" s="141"/>
      <c r="E403" s="141"/>
      <c r="F403" s="141"/>
      <c r="G403" s="141"/>
    </row>
    <row r="404" spans="1:7" ht="15" thickBot="1" x14ac:dyDescent="0.35">
      <c r="A404" s="141"/>
      <c r="B404" s="141"/>
      <c r="C404" s="141"/>
      <c r="D404" s="141"/>
      <c r="E404" s="141"/>
      <c r="F404" s="141"/>
      <c r="G404" s="141"/>
    </row>
    <row r="405" spans="1:7" ht="15" thickBot="1" x14ac:dyDescent="0.35">
      <c r="A405" s="141"/>
      <c r="B405" s="141"/>
      <c r="C405" s="141"/>
      <c r="D405" s="141"/>
      <c r="E405" s="141"/>
      <c r="F405" s="141"/>
      <c r="G405" s="141"/>
    </row>
    <row r="406" spans="1:7" ht="15" thickBot="1" x14ac:dyDescent="0.35">
      <c r="A406" s="141"/>
      <c r="B406" s="141"/>
      <c r="C406" s="141"/>
      <c r="D406" s="141"/>
      <c r="E406" s="141"/>
      <c r="F406" s="141"/>
      <c r="G406" s="141"/>
    </row>
    <row r="407" spans="1:7" ht="15" thickBot="1" x14ac:dyDescent="0.35">
      <c r="A407" s="141"/>
      <c r="B407" s="141"/>
      <c r="C407" s="141"/>
      <c r="D407" s="141"/>
      <c r="E407" s="141"/>
      <c r="F407" s="141"/>
      <c r="G407" s="141"/>
    </row>
    <row r="408" spans="1:7" ht="15" thickBot="1" x14ac:dyDescent="0.35">
      <c r="A408" s="141"/>
      <c r="B408" s="141"/>
      <c r="C408" s="141"/>
      <c r="D408" s="141"/>
      <c r="E408" s="141"/>
      <c r="F408" s="141"/>
      <c r="G408" s="141"/>
    </row>
    <row r="409" spans="1:7" ht="15" thickBot="1" x14ac:dyDescent="0.35">
      <c r="A409" s="141"/>
      <c r="B409" s="141"/>
      <c r="C409" s="141"/>
      <c r="D409" s="141"/>
      <c r="E409" s="141"/>
      <c r="F409" s="141"/>
      <c r="G409" s="141"/>
    </row>
    <row r="410" spans="1:7" ht="15" thickBot="1" x14ac:dyDescent="0.35">
      <c r="A410" s="141"/>
      <c r="B410" s="141"/>
      <c r="C410" s="141"/>
      <c r="D410" s="141"/>
      <c r="E410" s="141"/>
      <c r="F410" s="141"/>
      <c r="G410" s="141"/>
    </row>
    <row r="411" spans="1:7" ht="15" thickBot="1" x14ac:dyDescent="0.35">
      <c r="A411" s="141"/>
      <c r="B411" s="141"/>
      <c r="C411" s="141"/>
      <c r="D411" s="141"/>
      <c r="E411" s="141"/>
      <c r="F411" s="141"/>
      <c r="G411" s="141"/>
    </row>
    <row r="412" spans="1:7" ht="15" thickBot="1" x14ac:dyDescent="0.35">
      <c r="A412" s="141"/>
      <c r="B412" s="141"/>
      <c r="C412" s="141"/>
      <c r="D412" s="141"/>
      <c r="E412" s="141"/>
      <c r="F412" s="141"/>
      <c r="G412" s="141"/>
    </row>
    <row r="413" spans="1:7" ht="15" thickBot="1" x14ac:dyDescent="0.35">
      <c r="A413" s="141"/>
      <c r="B413" s="141"/>
      <c r="C413" s="141"/>
      <c r="D413" s="141"/>
      <c r="E413" s="141"/>
      <c r="F413" s="141"/>
      <c r="G413" s="141"/>
    </row>
    <row r="414" spans="1:7" ht="15" thickBot="1" x14ac:dyDescent="0.35">
      <c r="A414" s="141"/>
      <c r="B414" s="141"/>
      <c r="C414" s="141"/>
      <c r="D414" s="141"/>
      <c r="E414" s="141"/>
      <c r="F414" s="141"/>
      <c r="G414" s="141"/>
    </row>
    <row r="415" spans="1:7" ht="15" thickBot="1" x14ac:dyDescent="0.35">
      <c r="A415" s="141"/>
      <c r="B415" s="141"/>
      <c r="C415" s="141"/>
      <c r="D415" s="141"/>
      <c r="E415" s="141"/>
      <c r="F415" s="141"/>
      <c r="G415" s="141"/>
    </row>
    <row r="416" spans="1:7" ht="15" thickBot="1" x14ac:dyDescent="0.35">
      <c r="A416" s="141"/>
      <c r="B416" s="141"/>
      <c r="C416" s="141"/>
      <c r="D416" s="141"/>
      <c r="E416" s="141"/>
      <c r="F416" s="141"/>
      <c r="G416" s="141"/>
    </row>
    <row r="417" spans="1:7" ht="15" thickBot="1" x14ac:dyDescent="0.35">
      <c r="A417" s="141"/>
      <c r="B417" s="141"/>
      <c r="C417" s="141"/>
      <c r="D417" s="141"/>
      <c r="E417" s="141"/>
      <c r="F417" s="141"/>
      <c r="G417" s="141"/>
    </row>
    <row r="418" spans="1:7" ht="15" thickBot="1" x14ac:dyDescent="0.35">
      <c r="A418" s="141"/>
      <c r="B418" s="141"/>
      <c r="C418" s="141"/>
      <c r="D418" s="141"/>
      <c r="E418" s="141"/>
      <c r="F418" s="141"/>
      <c r="G418" s="141"/>
    </row>
    <row r="419" spans="1:7" ht="15" thickBot="1" x14ac:dyDescent="0.35">
      <c r="A419" s="141"/>
      <c r="B419" s="141"/>
      <c r="C419" s="141"/>
      <c r="D419" s="141"/>
      <c r="E419" s="141"/>
      <c r="F419" s="141"/>
      <c r="G419" s="141"/>
    </row>
    <row r="420" spans="1:7" ht="15" thickBot="1" x14ac:dyDescent="0.35">
      <c r="A420" s="141"/>
      <c r="B420" s="141"/>
      <c r="C420" s="141"/>
      <c r="D420" s="141"/>
      <c r="E420" s="141"/>
      <c r="F420" s="141"/>
      <c r="G420" s="141"/>
    </row>
    <row r="421" spans="1:7" ht="15" thickBot="1" x14ac:dyDescent="0.35">
      <c r="A421" s="141"/>
      <c r="B421" s="141"/>
      <c r="C421" s="141"/>
      <c r="D421" s="141"/>
      <c r="E421" s="141"/>
      <c r="F421" s="141"/>
      <c r="G421" s="141"/>
    </row>
    <row r="422" spans="1:7" ht="15" thickBot="1" x14ac:dyDescent="0.35">
      <c r="A422" s="141"/>
      <c r="B422" s="141"/>
      <c r="C422" s="141"/>
      <c r="D422" s="141"/>
      <c r="E422" s="141"/>
      <c r="F422" s="141"/>
      <c r="G422" s="141"/>
    </row>
    <row r="423" spans="1:7" ht="15" thickBot="1" x14ac:dyDescent="0.35">
      <c r="A423" s="141"/>
      <c r="B423" s="141"/>
      <c r="C423" s="141"/>
      <c r="D423" s="141"/>
      <c r="E423" s="141"/>
      <c r="F423" s="141"/>
      <c r="G423" s="141"/>
    </row>
    <row r="424" spans="1:7" ht="15" thickBot="1" x14ac:dyDescent="0.35">
      <c r="A424" s="141"/>
      <c r="B424" s="141"/>
      <c r="C424" s="141"/>
      <c r="D424" s="141"/>
      <c r="E424" s="141"/>
      <c r="F424" s="141"/>
      <c r="G424" s="141"/>
    </row>
    <row r="425" spans="1:7" ht="15" thickBot="1" x14ac:dyDescent="0.35">
      <c r="A425" s="141"/>
      <c r="B425" s="141"/>
      <c r="C425" s="141"/>
      <c r="D425" s="141"/>
      <c r="E425" s="141"/>
      <c r="F425" s="141"/>
      <c r="G425" s="141"/>
    </row>
    <row r="426" spans="1:7" ht="15" thickBot="1" x14ac:dyDescent="0.35">
      <c r="A426" s="141"/>
      <c r="B426" s="141"/>
      <c r="C426" s="141"/>
      <c r="D426" s="141"/>
      <c r="E426" s="141"/>
      <c r="F426" s="141"/>
      <c r="G426" s="141"/>
    </row>
    <row r="427" spans="1:7" ht="15" thickBot="1" x14ac:dyDescent="0.35">
      <c r="A427" s="141"/>
      <c r="B427" s="141"/>
      <c r="C427" s="141"/>
      <c r="D427" s="141"/>
      <c r="E427" s="141"/>
      <c r="F427" s="141"/>
      <c r="G427" s="141"/>
    </row>
    <row r="428" spans="1:7" ht="15" thickBot="1" x14ac:dyDescent="0.35">
      <c r="A428" s="141"/>
      <c r="B428" s="141"/>
      <c r="C428" s="141"/>
      <c r="D428" s="141"/>
      <c r="E428" s="141"/>
      <c r="F428" s="141"/>
      <c r="G428" s="141"/>
    </row>
    <row r="429" spans="1:7" ht="15" thickBot="1" x14ac:dyDescent="0.35">
      <c r="A429" s="141"/>
      <c r="B429" s="141"/>
      <c r="C429" s="141"/>
      <c r="D429" s="141"/>
      <c r="E429" s="141"/>
      <c r="F429" s="141"/>
      <c r="G429" s="141"/>
    </row>
    <row r="430" spans="1:7" ht="15" thickBot="1" x14ac:dyDescent="0.35">
      <c r="A430" s="141"/>
      <c r="B430" s="141"/>
      <c r="C430" s="141"/>
      <c r="D430" s="141"/>
      <c r="E430" s="141"/>
      <c r="F430" s="141"/>
      <c r="G430" s="141"/>
    </row>
    <row r="431" spans="1:7" ht="15" thickBot="1" x14ac:dyDescent="0.35">
      <c r="A431" s="141"/>
      <c r="B431" s="141"/>
      <c r="C431" s="141"/>
      <c r="D431" s="141"/>
      <c r="E431" s="141"/>
      <c r="F431" s="141"/>
      <c r="G431" s="141"/>
    </row>
    <row r="432" spans="1:7" ht="15" thickBot="1" x14ac:dyDescent="0.35">
      <c r="A432" s="141"/>
      <c r="B432" s="141"/>
      <c r="C432" s="141"/>
      <c r="D432" s="141"/>
      <c r="E432" s="141"/>
      <c r="F432" s="141"/>
      <c r="G432" s="141"/>
    </row>
    <row r="433" spans="1:7" ht="15" thickBot="1" x14ac:dyDescent="0.35">
      <c r="A433" s="141"/>
      <c r="B433" s="141"/>
      <c r="C433" s="141"/>
      <c r="D433" s="141"/>
      <c r="E433" s="141"/>
      <c r="F433" s="141"/>
      <c r="G433" s="141"/>
    </row>
    <row r="434" spans="1:7" ht="15" thickBot="1" x14ac:dyDescent="0.35">
      <c r="A434" s="141"/>
      <c r="B434" s="141"/>
      <c r="C434" s="141"/>
      <c r="D434" s="141"/>
      <c r="E434" s="141"/>
      <c r="F434" s="141"/>
      <c r="G434" s="141"/>
    </row>
    <row r="435" spans="1:7" ht="15" thickBot="1" x14ac:dyDescent="0.35">
      <c r="A435" s="141"/>
      <c r="B435" s="141"/>
      <c r="C435" s="141"/>
      <c r="D435" s="141"/>
      <c r="E435" s="141"/>
      <c r="F435" s="141"/>
      <c r="G435" s="141"/>
    </row>
    <row r="436" spans="1:7" ht="15" thickBot="1" x14ac:dyDescent="0.35">
      <c r="A436" s="141"/>
      <c r="B436" s="141"/>
      <c r="C436" s="141"/>
      <c r="D436" s="141"/>
      <c r="E436" s="141"/>
      <c r="F436" s="141"/>
      <c r="G436" s="141"/>
    </row>
    <row r="437" spans="1:7" ht="15" thickBot="1" x14ac:dyDescent="0.35">
      <c r="A437" s="141"/>
      <c r="B437" s="141"/>
      <c r="C437" s="141"/>
      <c r="D437" s="141"/>
      <c r="E437" s="141"/>
      <c r="F437" s="141"/>
      <c r="G437" s="141"/>
    </row>
    <row r="438" spans="1:7" ht="15" thickBot="1" x14ac:dyDescent="0.35">
      <c r="A438" s="141"/>
      <c r="B438" s="141"/>
      <c r="C438" s="141"/>
      <c r="D438" s="141"/>
      <c r="E438" s="141"/>
      <c r="F438" s="141"/>
      <c r="G438" s="141"/>
    </row>
    <row r="439" spans="1:7" ht="15" thickBot="1" x14ac:dyDescent="0.35">
      <c r="A439" s="141"/>
      <c r="B439" s="141"/>
      <c r="C439" s="141"/>
      <c r="D439" s="141"/>
      <c r="E439" s="141"/>
      <c r="F439" s="141"/>
      <c r="G439" s="141"/>
    </row>
    <row r="440" spans="1:7" ht="15" thickBot="1" x14ac:dyDescent="0.35">
      <c r="A440" s="141"/>
      <c r="B440" s="141"/>
      <c r="C440" s="141"/>
      <c r="D440" s="141"/>
      <c r="E440" s="141"/>
      <c r="F440" s="141"/>
      <c r="G440" s="141"/>
    </row>
    <row r="441" spans="1:7" ht="15" thickBot="1" x14ac:dyDescent="0.35">
      <c r="A441" s="141"/>
      <c r="B441" s="141"/>
      <c r="C441" s="141"/>
      <c r="D441" s="141"/>
      <c r="E441" s="141"/>
      <c r="F441" s="141"/>
      <c r="G441" s="141"/>
    </row>
    <row r="442" spans="1:7" ht="15" thickBot="1" x14ac:dyDescent="0.35">
      <c r="A442" s="141"/>
      <c r="B442" s="141"/>
      <c r="C442" s="141"/>
      <c r="D442" s="141"/>
      <c r="E442" s="141"/>
      <c r="F442" s="141"/>
      <c r="G442" s="141"/>
    </row>
    <row r="443" spans="1:7" ht="15" thickBot="1" x14ac:dyDescent="0.35">
      <c r="A443" s="141"/>
      <c r="B443" s="141"/>
      <c r="C443" s="141"/>
      <c r="D443" s="141"/>
      <c r="E443" s="141"/>
      <c r="F443" s="141"/>
      <c r="G443" s="141"/>
    </row>
    <row r="444" spans="1:7" ht="15" thickBot="1" x14ac:dyDescent="0.35">
      <c r="A444" s="141"/>
      <c r="B444" s="141"/>
      <c r="C444" s="141"/>
      <c r="D444" s="141"/>
      <c r="E444" s="141"/>
      <c r="F444" s="141"/>
      <c r="G444" s="141"/>
    </row>
    <row r="445" spans="1:7" ht="15" thickBot="1" x14ac:dyDescent="0.35">
      <c r="A445" s="141"/>
      <c r="B445" s="141"/>
      <c r="C445" s="141"/>
      <c r="D445" s="141"/>
      <c r="E445" s="141"/>
      <c r="F445" s="141"/>
      <c r="G445" s="141"/>
    </row>
    <row r="446" spans="1:7" ht="15" thickBot="1" x14ac:dyDescent="0.35">
      <c r="A446" s="141"/>
      <c r="B446" s="141"/>
      <c r="C446" s="141"/>
      <c r="D446" s="141"/>
      <c r="E446" s="141"/>
      <c r="F446" s="141"/>
      <c r="G446" s="141"/>
    </row>
    <row r="447" spans="1:7" ht="15" thickBot="1" x14ac:dyDescent="0.35">
      <c r="A447" s="141"/>
      <c r="B447" s="141"/>
      <c r="C447" s="141"/>
      <c r="D447" s="141"/>
      <c r="E447" s="141"/>
      <c r="F447" s="141"/>
      <c r="G447" s="141"/>
    </row>
    <row r="448" spans="1:7" ht="15" thickBot="1" x14ac:dyDescent="0.35">
      <c r="A448" s="141"/>
      <c r="B448" s="141"/>
      <c r="C448" s="141"/>
      <c r="D448" s="141"/>
      <c r="E448" s="141"/>
      <c r="F448" s="141"/>
      <c r="G448" s="141"/>
    </row>
    <row r="449" spans="1:7" ht="15" thickBot="1" x14ac:dyDescent="0.35">
      <c r="A449" s="141"/>
      <c r="B449" s="141"/>
      <c r="C449" s="141"/>
      <c r="D449" s="141"/>
      <c r="E449" s="141"/>
      <c r="F449" s="141"/>
      <c r="G449" s="141"/>
    </row>
    <row r="450" spans="1:7" ht="15" thickBot="1" x14ac:dyDescent="0.35">
      <c r="A450" s="141"/>
      <c r="B450" s="141"/>
      <c r="C450" s="141"/>
      <c r="D450" s="141"/>
      <c r="E450" s="141"/>
      <c r="F450" s="141"/>
      <c r="G450" s="141"/>
    </row>
    <row r="451" spans="1:7" ht="15" thickBot="1" x14ac:dyDescent="0.35">
      <c r="A451" s="141"/>
      <c r="B451" s="141"/>
      <c r="C451" s="141"/>
      <c r="D451" s="141"/>
      <c r="E451" s="141"/>
      <c r="F451" s="141"/>
      <c r="G451" s="141"/>
    </row>
    <row r="452" spans="1:7" ht="15" thickBot="1" x14ac:dyDescent="0.35">
      <c r="A452" s="141"/>
      <c r="B452" s="141"/>
      <c r="C452" s="141"/>
      <c r="D452" s="141"/>
      <c r="E452" s="141"/>
      <c r="F452" s="141"/>
      <c r="G452" s="141"/>
    </row>
    <row r="453" spans="1:7" ht="15" thickBot="1" x14ac:dyDescent="0.35">
      <c r="A453" s="141"/>
      <c r="B453" s="141"/>
      <c r="C453" s="141"/>
      <c r="D453" s="141"/>
      <c r="E453" s="141"/>
      <c r="F453" s="141"/>
      <c r="G453" s="141"/>
    </row>
    <row r="454" spans="1:7" ht="15" thickBot="1" x14ac:dyDescent="0.35">
      <c r="A454" s="141"/>
      <c r="B454" s="141"/>
      <c r="C454" s="141"/>
      <c r="D454" s="141"/>
      <c r="E454" s="141"/>
      <c r="F454" s="141"/>
      <c r="G454" s="141"/>
    </row>
    <row r="455" spans="1:7" ht="15" thickBot="1" x14ac:dyDescent="0.35">
      <c r="A455" s="141"/>
      <c r="B455" s="141"/>
      <c r="C455" s="141"/>
      <c r="D455" s="141"/>
      <c r="E455" s="141"/>
      <c r="F455" s="141"/>
      <c r="G455" s="141"/>
    </row>
    <row r="456" spans="1:7" ht="15" thickBot="1" x14ac:dyDescent="0.35">
      <c r="A456" s="141"/>
      <c r="B456" s="141"/>
      <c r="C456" s="141"/>
      <c r="D456" s="141"/>
      <c r="E456" s="141"/>
      <c r="F456" s="141"/>
      <c r="G456" s="141"/>
    </row>
    <row r="457" spans="1:7" ht="15" thickBot="1" x14ac:dyDescent="0.35">
      <c r="A457" s="141"/>
      <c r="B457" s="141"/>
      <c r="C457" s="141"/>
      <c r="D457" s="141"/>
      <c r="E457" s="141"/>
      <c r="F457" s="141"/>
      <c r="G457" s="141"/>
    </row>
    <row r="458" spans="1:7" ht="15" thickBot="1" x14ac:dyDescent="0.35">
      <c r="A458" s="141"/>
      <c r="B458" s="141"/>
      <c r="C458" s="141"/>
      <c r="D458" s="141"/>
      <c r="E458" s="141"/>
      <c r="F458" s="141"/>
      <c r="G458" s="141"/>
    </row>
    <row r="459" spans="1:7" ht="15" thickBot="1" x14ac:dyDescent="0.35">
      <c r="A459" s="141"/>
      <c r="B459" s="141"/>
      <c r="C459" s="141"/>
      <c r="D459" s="141"/>
      <c r="E459" s="141"/>
      <c r="F459" s="141"/>
      <c r="G459" s="141"/>
    </row>
    <row r="460" spans="1:7" ht="15" thickBot="1" x14ac:dyDescent="0.35">
      <c r="A460" s="141"/>
      <c r="B460" s="141"/>
      <c r="C460" s="141"/>
      <c r="D460" s="141"/>
      <c r="E460" s="141"/>
      <c r="F460" s="141"/>
      <c r="G460" s="141"/>
    </row>
    <row r="461" spans="1:7" ht="15" thickBot="1" x14ac:dyDescent="0.35">
      <c r="A461" s="141"/>
      <c r="B461" s="141"/>
      <c r="C461" s="141"/>
      <c r="D461" s="141"/>
      <c r="E461" s="141"/>
      <c r="F461" s="141"/>
      <c r="G461" s="141"/>
    </row>
    <row r="462" spans="1:7" ht="15" thickBot="1" x14ac:dyDescent="0.35">
      <c r="A462" s="141"/>
      <c r="B462" s="141"/>
      <c r="C462" s="141"/>
      <c r="D462" s="141"/>
      <c r="E462" s="141"/>
      <c r="F462" s="141"/>
      <c r="G462" s="141"/>
    </row>
    <row r="463" spans="1:7" ht="15" thickBot="1" x14ac:dyDescent="0.35">
      <c r="A463" s="141"/>
      <c r="B463" s="141"/>
      <c r="C463" s="141"/>
      <c r="D463" s="141"/>
      <c r="E463" s="141"/>
      <c r="F463" s="141"/>
      <c r="G463" s="141"/>
    </row>
    <row r="464" spans="1:7" ht="15" thickBot="1" x14ac:dyDescent="0.35">
      <c r="A464" s="141"/>
      <c r="B464" s="141"/>
      <c r="C464" s="141"/>
      <c r="D464" s="141"/>
      <c r="E464" s="141"/>
      <c r="F464" s="141"/>
      <c r="G464" s="141"/>
    </row>
    <row r="465" spans="1:7" ht="15" thickBot="1" x14ac:dyDescent="0.35">
      <c r="A465" s="141"/>
      <c r="B465" s="141"/>
      <c r="C465" s="141"/>
      <c r="D465" s="141"/>
      <c r="E465" s="141"/>
      <c r="F465" s="141"/>
      <c r="G465" s="141"/>
    </row>
    <row r="466" spans="1:7" ht="15" thickBot="1" x14ac:dyDescent="0.35">
      <c r="A466" s="141"/>
      <c r="B466" s="141"/>
      <c r="C466" s="141"/>
      <c r="D466" s="141"/>
      <c r="E466" s="141"/>
      <c r="F466" s="141"/>
      <c r="G466" s="141"/>
    </row>
    <row r="467" spans="1:7" ht="15" thickBot="1" x14ac:dyDescent="0.35">
      <c r="A467" s="141"/>
      <c r="B467" s="141"/>
      <c r="C467" s="141"/>
      <c r="D467" s="141"/>
      <c r="E467" s="141"/>
      <c r="F467" s="141"/>
      <c r="G467" s="141"/>
    </row>
    <row r="468" spans="1:7" ht="15" thickBot="1" x14ac:dyDescent="0.35">
      <c r="A468" s="141"/>
      <c r="B468" s="141"/>
      <c r="C468" s="141"/>
      <c r="D468" s="141"/>
      <c r="E468" s="141"/>
      <c r="F468" s="141"/>
      <c r="G468" s="141"/>
    </row>
    <row r="469" spans="1:7" ht="15" thickBot="1" x14ac:dyDescent="0.35">
      <c r="A469" s="141"/>
      <c r="B469" s="141"/>
      <c r="C469" s="141"/>
      <c r="D469" s="141"/>
      <c r="E469" s="141"/>
      <c r="F469" s="141"/>
      <c r="G469" s="141"/>
    </row>
    <row r="470" spans="1:7" ht="15" thickBot="1" x14ac:dyDescent="0.35">
      <c r="A470" s="141"/>
      <c r="B470" s="141"/>
      <c r="C470" s="141"/>
      <c r="D470" s="141"/>
      <c r="E470" s="141"/>
      <c r="F470" s="141"/>
      <c r="G470" s="141"/>
    </row>
    <row r="471" spans="1:7" ht="15" thickBot="1" x14ac:dyDescent="0.35">
      <c r="A471" s="141"/>
      <c r="B471" s="141"/>
      <c r="C471" s="141"/>
      <c r="D471" s="141"/>
      <c r="E471" s="141"/>
      <c r="F471" s="141"/>
      <c r="G471" s="141"/>
    </row>
    <row r="472" spans="1:7" ht="15" thickBot="1" x14ac:dyDescent="0.35">
      <c r="A472" s="141"/>
      <c r="B472" s="141"/>
      <c r="C472" s="141"/>
      <c r="D472" s="141"/>
      <c r="E472" s="141"/>
      <c r="F472" s="141"/>
      <c r="G472" s="141"/>
    </row>
    <row r="473" spans="1:7" ht="15" thickBot="1" x14ac:dyDescent="0.35">
      <c r="A473" s="141"/>
      <c r="B473" s="141"/>
      <c r="C473" s="141"/>
      <c r="D473" s="141"/>
      <c r="E473" s="141"/>
      <c r="F473" s="141"/>
      <c r="G473" s="141"/>
    </row>
    <row r="474" spans="1:7" ht="15" thickBot="1" x14ac:dyDescent="0.35">
      <c r="A474" s="141"/>
      <c r="B474" s="141"/>
      <c r="C474" s="141"/>
      <c r="D474" s="141"/>
      <c r="E474" s="141"/>
      <c r="F474" s="141"/>
      <c r="G474" s="141"/>
    </row>
    <row r="475" spans="1:7" ht="15" thickBot="1" x14ac:dyDescent="0.35">
      <c r="A475" s="141"/>
      <c r="B475" s="141"/>
      <c r="C475" s="141"/>
      <c r="D475" s="141"/>
      <c r="E475" s="141"/>
      <c r="F475" s="141"/>
      <c r="G475" s="141"/>
    </row>
    <row r="476" spans="1:7" ht="15" thickBot="1" x14ac:dyDescent="0.35">
      <c r="A476" s="141"/>
      <c r="B476" s="141"/>
      <c r="C476" s="141"/>
      <c r="D476" s="141"/>
      <c r="E476" s="141"/>
      <c r="F476" s="141"/>
      <c r="G476" s="141"/>
    </row>
    <row r="477" spans="1:7" ht="15" thickBot="1" x14ac:dyDescent="0.35">
      <c r="A477" s="141"/>
      <c r="B477" s="141"/>
      <c r="C477" s="141"/>
      <c r="D477" s="141"/>
      <c r="E477" s="141"/>
      <c r="F477" s="141"/>
      <c r="G477" s="141"/>
    </row>
    <row r="478" spans="1:7" ht="15" thickBot="1" x14ac:dyDescent="0.35">
      <c r="A478" s="141"/>
      <c r="B478" s="141"/>
      <c r="C478" s="141"/>
      <c r="D478" s="141"/>
      <c r="E478" s="141"/>
      <c r="F478" s="141"/>
      <c r="G478" s="141"/>
    </row>
    <row r="479" spans="1:7" ht="15" thickBot="1" x14ac:dyDescent="0.35">
      <c r="A479" s="141"/>
      <c r="B479" s="141"/>
      <c r="C479" s="141"/>
      <c r="D479" s="141"/>
      <c r="E479" s="141"/>
      <c r="F479" s="141"/>
      <c r="G479" s="141"/>
    </row>
    <row r="480" spans="1:7" ht="15" thickBot="1" x14ac:dyDescent="0.35">
      <c r="A480" s="141"/>
      <c r="B480" s="141"/>
      <c r="C480" s="141"/>
      <c r="D480" s="141"/>
      <c r="E480" s="141"/>
      <c r="F480" s="141"/>
      <c r="G480" s="141"/>
    </row>
    <row r="481" spans="1:7" ht="15" thickBot="1" x14ac:dyDescent="0.35">
      <c r="A481" s="141"/>
      <c r="B481" s="141"/>
      <c r="C481" s="141"/>
      <c r="D481" s="141"/>
      <c r="E481" s="141"/>
      <c r="F481" s="141"/>
      <c r="G481" s="141"/>
    </row>
    <row r="482" spans="1:7" ht="15" thickBot="1" x14ac:dyDescent="0.35">
      <c r="A482" s="141"/>
      <c r="B482" s="141"/>
      <c r="C482" s="141"/>
      <c r="D482" s="141"/>
      <c r="E482" s="141"/>
      <c r="F482" s="141"/>
      <c r="G482" s="141"/>
    </row>
    <row r="483" spans="1:7" ht="15" thickBot="1" x14ac:dyDescent="0.35">
      <c r="A483" s="141"/>
      <c r="B483" s="141"/>
      <c r="C483" s="141"/>
      <c r="D483" s="141"/>
      <c r="E483" s="141"/>
      <c r="F483" s="141"/>
      <c r="G483" s="141"/>
    </row>
    <row r="484" spans="1:7" ht="15" thickBot="1" x14ac:dyDescent="0.35">
      <c r="A484" s="141"/>
      <c r="B484" s="141"/>
      <c r="C484" s="141"/>
      <c r="D484" s="141"/>
      <c r="E484" s="141"/>
      <c r="F484" s="141"/>
      <c r="G484" s="141"/>
    </row>
    <row r="485" spans="1:7" ht="15" thickBot="1" x14ac:dyDescent="0.35">
      <c r="A485" s="141"/>
      <c r="B485" s="141"/>
      <c r="C485" s="141"/>
      <c r="D485" s="141"/>
      <c r="E485" s="141"/>
      <c r="F485" s="141"/>
      <c r="G485" s="141"/>
    </row>
    <row r="486" spans="1:7" ht="15" thickBot="1" x14ac:dyDescent="0.35">
      <c r="A486" s="141"/>
      <c r="B486" s="141"/>
      <c r="C486" s="141"/>
      <c r="D486" s="141"/>
      <c r="E486" s="141"/>
      <c r="F486" s="141"/>
      <c r="G486" s="141"/>
    </row>
    <row r="487" spans="1:7" ht="15" thickBot="1" x14ac:dyDescent="0.35">
      <c r="A487" s="141"/>
      <c r="B487" s="141"/>
      <c r="C487" s="141"/>
      <c r="D487" s="141"/>
      <c r="E487" s="141"/>
      <c r="F487" s="141"/>
      <c r="G487" s="141"/>
    </row>
    <row r="488" spans="1:7" ht="15" thickBot="1" x14ac:dyDescent="0.35">
      <c r="A488" s="141"/>
      <c r="B488" s="141"/>
      <c r="C488" s="141"/>
      <c r="D488" s="141"/>
      <c r="E488" s="141"/>
      <c r="F488" s="141"/>
      <c r="G488" s="141"/>
    </row>
    <row r="489" spans="1:7" ht="15" thickBot="1" x14ac:dyDescent="0.35">
      <c r="A489" s="141"/>
      <c r="B489" s="141"/>
      <c r="C489" s="141"/>
      <c r="D489" s="141"/>
      <c r="E489" s="141"/>
      <c r="F489" s="141"/>
      <c r="G489" s="141"/>
    </row>
    <row r="490" spans="1:7" ht="15" thickBot="1" x14ac:dyDescent="0.35">
      <c r="A490" s="141"/>
      <c r="B490" s="141"/>
      <c r="C490" s="141"/>
      <c r="D490" s="141"/>
      <c r="E490" s="141"/>
      <c r="F490" s="141"/>
      <c r="G490" s="141"/>
    </row>
    <row r="491" spans="1:7" ht="15" thickBot="1" x14ac:dyDescent="0.35">
      <c r="A491" s="141"/>
      <c r="B491" s="141"/>
      <c r="C491" s="141"/>
      <c r="D491" s="141"/>
      <c r="E491" s="141"/>
      <c r="F491" s="141"/>
      <c r="G491" s="141"/>
    </row>
    <row r="492" spans="1:7" ht="15" thickBot="1" x14ac:dyDescent="0.35">
      <c r="A492" s="141"/>
      <c r="B492" s="141"/>
      <c r="C492" s="141"/>
      <c r="D492" s="141"/>
      <c r="E492" s="141"/>
      <c r="F492" s="141"/>
      <c r="G492" s="141"/>
    </row>
    <row r="493" spans="1:7" ht="15" thickBot="1" x14ac:dyDescent="0.35">
      <c r="A493" s="141"/>
      <c r="B493" s="141"/>
      <c r="C493" s="141"/>
      <c r="D493" s="141"/>
      <c r="E493" s="141"/>
      <c r="F493" s="141"/>
      <c r="G493" s="141"/>
    </row>
    <row r="494" spans="1:7" ht="15" thickBot="1" x14ac:dyDescent="0.35">
      <c r="A494" s="141"/>
      <c r="B494" s="141"/>
      <c r="C494" s="141"/>
      <c r="D494" s="141"/>
      <c r="E494" s="141"/>
      <c r="F494" s="141"/>
      <c r="G494" s="141"/>
    </row>
    <row r="495" spans="1:7" ht="15" thickBot="1" x14ac:dyDescent="0.35">
      <c r="A495" s="141"/>
      <c r="B495" s="141"/>
      <c r="C495" s="141"/>
      <c r="D495" s="141"/>
      <c r="E495" s="141"/>
      <c r="F495" s="141"/>
      <c r="G495" s="141"/>
    </row>
    <row r="496" spans="1:7" ht="15" thickBot="1" x14ac:dyDescent="0.35">
      <c r="A496" s="141"/>
      <c r="B496" s="141"/>
      <c r="C496" s="141"/>
      <c r="D496" s="141"/>
      <c r="E496" s="141"/>
      <c r="F496" s="141"/>
      <c r="G496" s="141"/>
    </row>
    <row r="497" spans="1:7" ht="15" thickBot="1" x14ac:dyDescent="0.35">
      <c r="A497" s="141"/>
      <c r="B497" s="141"/>
      <c r="C497" s="141"/>
      <c r="D497" s="141"/>
      <c r="E497" s="141"/>
      <c r="F497" s="141"/>
      <c r="G497" s="141"/>
    </row>
    <row r="498" spans="1:7" ht="15" thickBot="1" x14ac:dyDescent="0.35">
      <c r="A498" s="141"/>
      <c r="B498" s="141"/>
      <c r="C498" s="141"/>
      <c r="D498" s="141"/>
      <c r="E498" s="141"/>
      <c r="F498" s="141"/>
      <c r="G498" s="141"/>
    </row>
    <row r="499" spans="1:7" ht="15" thickBot="1" x14ac:dyDescent="0.35">
      <c r="A499" s="141"/>
      <c r="B499" s="141"/>
      <c r="C499" s="141"/>
      <c r="D499" s="141"/>
      <c r="E499" s="141"/>
      <c r="F499" s="141"/>
      <c r="G499" s="141"/>
    </row>
    <row r="500" spans="1:7" ht="15" thickBot="1" x14ac:dyDescent="0.35">
      <c r="A500" s="141"/>
      <c r="B500" s="141"/>
      <c r="C500" s="141"/>
      <c r="D500" s="141"/>
      <c r="E500" s="141"/>
      <c r="F500" s="141"/>
      <c r="G500" s="141"/>
    </row>
    <row r="501" spans="1:7" ht="15" thickBot="1" x14ac:dyDescent="0.35">
      <c r="A501" s="141"/>
      <c r="B501" s="141"/>
      <c r="C501" s="141"/>
      <c r="D501" s="141"/>
      <c r="E501" s="141"/>
      <c r="F501" s="141"/>
      <c r="G501" s="141"/>
    </row>
    <row r="502" spans="1:7" ht="15" thickBot="1" x14ac:dyDescent="0.35">
      <c r="A502" s="141"/>
      <c r="B502" s="141"/>
      <c r="C502" s="141"/>
      <c r="D502" s="141"/>
      <c r="E502" s="141"/>
      <c r="F502" s="141"/>
      <c r="G502" s="141"/>
    </row>
    <row r="503" spans="1:7" ht="15" thickBot="1" x14ac:dyDescent="0.35">
      <c r="A503" s="141"/>
      <c r="B503" s="141"/>
      <c r="C503" s="141"/>
      <c r="D503" s="141"/>
      <c r="E503" s="141"/>
      <c r="F503" s="141"/>
      <c r="G503" s="141"/>
    </row>
    <row r="504" spans="1:7" ht="15" thickBot="1" x14ac:dyDescent="0.35">
      <c r="A504" s="141"/>
      <c r="B504" s="141"/>
      <c r="C504" s="141"/>
      <c r="D504" s="141"/>
      <c r="E504" s="141"/>
      <c r="F504" s="141"/>
      <c r="G504" s="141"/>
    </row>
    <row r="505" spans="1:7" ht="15" thickBot="1" x14ac:dyDescent="0.35">
      <c r="A505" s="141"/>
      <c r="B505" s="141"/>
      <c r="C505" s="141"/>
      <c r="D505" s="141"/>
      <c r="E505" s="141"/>
      <c r="F505" s="141"/>
      <c r="G505" s="141"/>
    </row>
    <row r="506" spans="1:7" ht="15" thickBot="1" x14ac:dyDescent="0.35">
      <c r="A506" s="141"/>
      <c r="B506" s="141"/>
      <c r="C506" s="141"/>
      <c r="D506" s="141"/>
      <c r="E506" s="141"/>
      <c r="F506" s="141"/>
      <c r="G506" s="141"/>
    </row>
    <row r="507" spans="1:7" ht="15" thickBot="1" x14ac:dyDescent="0.35">
      <c r="A507" s="141"/>
      <c r="B507" s="141"/>
      <c r="C507" s="141"/>
      <c r="D507" s="141"/>
      <c r="E507" s="141"/>
      <c r="F507" s="141"/>
      <c r="G507" s="141"/>
    </row>
    <row r="508" spans="1:7" ht="15" thickBot="1" x14ac:dyDescent="0.35">
      <c r="A508" s="141"/>
      <c r="B508" s="141"/>
      <c r="C508" s="141"/>
      <c r="D508" s="141"/>
      <c r="E508" s="141"/>
      <c r="F508" s="141"/>
      <c r="G508" s="141"/>
    </row>
    <row r="509" spans="1:7" ht="15" thickBot="1" x14ac:dyDescent="0.35">
      <c r="A509" s="141"/>
      <c r="B509" s="141"/>
      <c r="C509" s="141"/>
      <c r="D509" s="141"/>
      <c r="E509" s="141"/>
      <c r="F509" s="141"/>
      <c r="G509" s="141"/>
    </row>
    <row r="510" spans="1:7" ht="15" thickBot="1" x14ac:dyDescent="0.35">
      <c r="A510" s="141"/>
      <c r="B510" s="141"/>
      <c r="C510" s="141"/>
      <c r="D510" s="141"/>
      <c r="E510" s="141"/>
      <c r="F510" s="141"/>
      <c r="G510" s="141"/>
    </row>
    <row r="511" spans="1:7" ht="15" thickBot="1" x14ac:dyDescent="0.35">
      <c r="A511" s="141"/>
      <c r="B511" s="141"/>
      <c r="C511" s="141"/>
      <c r="D511" s="141"/>
      <c r="E511" s="141"/>
      <c r="F511" s="141"/>
      <c r="G511" s="141"/>
    </row>
    <row r="512" spans="1:7" ht="15" thickBot="1" x14ac:dyDescent="0.35">
      <c r="A512" s="141"/>
      <c r="B512" s="141"/>
      <c r="C512" s="141"/>
      <c r="D512" s="141"/>
      <c r="E512" s="141"/>
      <c r="F512" s="141"/>
      <c r="G512" s="141"/>
    </row>
    <row r="513" spans="1:7" ht="15" thickBot="1" x14ac:dyDescent="0.35">
      <c r="A513" s="141"/>
      <c r="B513" s="141"/>
      <c r="C513" s="141"/>
      <c r="D513" s="141"/>
      <c r="E513" s="141"/>
      <c r="F513" s="141"/>
      <c r="G513" s="141"/>
    </row>
    <row r="514" spans="1:7" ht="15" thickBot="1" x14ac:dyDescent="0.35">
      <c r="A514" s="141"/>
      <c r="B514" s="141"/>
      <c r="C514" s="141"/>
      <c r="D514" s="141"/>
      <c r="E514" s="141"/>
      <c r="F514" s="141"/>
      <c r="G514" s="141"/>
    </row>
    <row r="515" spans="1:7" ht="15" thickBot="1" x14ac:dyDescent="0.35">
      <c r="A515" s="141"/>
      <c r="B515" s="141"/>
      <c r="C515" s="141"/>
      <c r="D515" s="141"/>
      <c r="E515" s="141"/>
      <c r="F515" s="141"/>
      <c r="G515" s="141"/>
    </row>
    <row r="516" spans="1:7" ht="15" thickBot="1" x14ac:dyDescent="0.35">
      <c r="A516" s="141"/>
      <c r="B516" s="141"/>
      <c r="C516" s="141"/>
      <c r="D516" s="141"/>
      <c r="E516" s="141"/>
      <c r="F516" s="141"/>
      <c r="G516" s="141"/>
    </row>
    <row r="517" spans="1:7" ht="15" thickBot="1" x14ac:dyDescent="0.35">
      <c r="A517" s="141"/>
      <c r="B517" s="141"/>
      <c r="C517" s="141"/>
      <c r="D517" s="141"/>
      <c r="E517" s="141"/>
      <c r="F517" s="141"/>
      <c r="G517" s="141"/>
    </row>
    <row r="518" spans="1:7" ht="15" thickBot="1" x14ac:dyDescent="0.35">
      <c r="A518" s="141"/>
      <c r="B518" s="141"/>
      <c r="C518" s="141"/>
      <c r="D518" s="141"/>
      <c r="E518" s="141"/>
      <c r="F518" s="141"/>
      <c r="G518" s="141"/>
    </row>
    <row r="519" spans="1:7" ht="15" thickBot="1" x14ac:dyDescent="0.35">
      <c r="A519" s="141"/>
      <c r="B519" s="141"/>
      <c r="C519" s="141"/>
      <c r="D519" s="141"/>
      <c r="E519" s="141"/>
      <c r="F519" s="141"/>
      <c r="G519" s="141"/>
    </row>
    <row r="520" spans="1:7" ht="15" thickBot="1" x14ac:dyDescent="0.35">
      <c r="A520" s="141"/>
      <c r="B520" s="141"/>
      <c r="C520" s="141"/>
      <c r="D520" s="141"/>
      <c r="E520" s="141"/>
      <c r="F520" s="141"/>
      <c r="G520" s="141"/>
    </row>
    <row r="521" spans="1:7" ht="15" thickBot="1" x14ac:dyDescent="0.35">
      <c r="A521" s="141"/>
      <c r="B521" s="141"/>
      <c r="C521" s="141"/>
      <c r="D521" s="141"/>
      <c r="E521" s="141"/>
      <c r="F521" s="141"/>
      <c r="G521" s="141"/>
    </row>
    <row r="522" spans="1:7" ht="15" thickBot="1" x14ac:dyDescent="0.35">
      <c r="A522" s="141"/>
      <c r="B522" s="141"/>
      <c r="C522" s="141"/>
      <c r="D522" s="141"/>
      <c r="E522" s="141"/>
      <c r="F522" s="141"/>
      <c r="G522" s="141"/>
    </row>
    <row r="523" spans="1:7" ht="15" thickBot="1" x14ac:dyDescent="0.35">
      <c r="A523" s="141"/>
      <c r="B523" s="141"/>
      <c r="C523" s="141"/>
      <c r="D523" s="141"/>
      <c r="E523" s="141"/>
      <c r="F523" s="141"/>
      <c r="G523" s="141"/>
    </row>
    <row r="524" spans="1:7" ht="15" thickBot="1" x14ac:dyDescent="0.35">
      <c r="A524" s="141"/>
      <c r="B524" s="141"/>
      <c r="C524" s="141"/>
      <c r="D524" s="141"/>
      <c r="E524" s="141"/>
      <c r="F524" s="141"/>
      <c r="G524" s="141"/>
    </row>
    <row r="525" spans="1:7" ht="15" thickBot="1" x14ac:dyDescent="0.35">
      <c r="A525" s="141"/>
      <c r="B525" s="141"/>
      <c r="C525" s="141"/>
      <c r="D525" s="141"/>
      <c r="E525" s="141"/>
      <c r="F525" s="141"/>
      <c r="G525" s="141"/>
    </row>
    <row r="526" spans="1:7" ht="15" thickBot="1" x14ac:dyDescent="0.35">
      <c r="A526" s="141"/>
      <c r="B526" s="141"/>
      <c r="C526" s="141"/>
      <c r="D526" s="141"/>
      <c r="E526" s="141"/>
      <c r="F526" s="141"/>
      <c r="G526" s="141"/>
    </row>
    <row r="527" spans="1:7" ht="15" thickBot="1" x14ac:dyDescent="0.35">
      <c r="A527" s="141"/>
      <c r="B527" s="141"/>
      <c r="C527" s="141"/>
      <c r="D527" s="141"/>
      <c r="E527" s="141"/>
      <c r="F527" s="141"/>
      <c r="G527" s="141"/>
    </row>
    <row r="528" spans="1:7" ht="15" thickBot="1" x14ac:dyDescent="0.35">
      <c r="A528" s="141"/>
      <c r="B528" s="141"/>
      <c r="C528" s="141"/>
      <c r="D528" s="141"/>
      <c r="E528" s="141"/>
      <c r="F528" s="141"/>
      <c r="G528" s="141"/>
    </row>
    <row r="529" spans="1:7" ht="15" thickBot="1" x14ac:dyDescent="0.35">
      <c r="A529" s="141"/>
      <c r="B529" s="141"/>
      <c r="C529" s="141"/>
      <c r="D529" s="141"/>
      <c r="E529" s="141"/>
      <c r="F529" s="141"/>
      <c r="G529" s="141"/>
    </row>
    <row r="530" spans="1:7" ht="15" thickBot="1" x14ac:dyDescent="0.35">
      <c r="A530" s="141"/>
      <c r="B530" s="141"/>
      <c r="C530" s="141"/>
      <c r="D530" s="141"/>
      <c r="E530" s="141"/>
      <c r="F530" s="141"/>
      <c r="G530" s="141"/>
    </row>
    <row r="531" spans="1:7" ht="15" thickBot="1" x14ac:dyDescent="0.35">
      <c r="A531" s="141"/>
      <c r="B531" s="141"/>
      <c r="C531" s="141"/>
      <c r="D531" s="141"/>
      <c r="E531" s="141"/>
      <c r="F531" s="141"/>
      <c r="G531" s="141"/>
    </row>
    <row r="532" spans="1:7" ht="15" thickBot="1" x14ac:dyDescent="0.35">
      <c r="A532" s="141"/>
      <c r="B532" s="141"/>
      <c r="C532" s="141"/>
      <c r="D532" s="141"/>
      <c r="E532" s="141"/>
      <c r="F532" s="141"/>
      <c r="G532" s="141"/>
    </row>
    <row r="533" spans="1:7" ht="15" thickBot="1" x14ac:dyDescent="0.35">
      <c r="A533" s="141"/>
      <c r="B533" s="141"/>
      <c r="C533" s="141"/>
      <c r="D533" s="141"/>
      <c r="E533" s="141"/>
      <c r="F533" s="141"/>
      <c r="G533" s="141"/>
    </row>
    <row r="534" spans="1:7" ht="15" thickBot="1" x14ac:dyDescent="0.35">
      <c r="A534" s="141"/>
      <c r="B534" s="141"/>
      <c r="C534" s="141"/>
      <c r="D534" s="141"/>
      <c r="E534" s="141"/>
      <c r="F534" s="141"/>
      <c r="G534" s="141"/>
    </row>
    <row r="535" spans="1:7" ht="15" thickBot="1" x14ac:dyDescent="0.35">
      <c r="A535" s="141"/>
      <c r="B535" s="141"/>
      <c r="C535" s="141"/>
      <c r="D535" s="141"/>
      <c r="E535" s="141"/>
      <c r="F535" s="141"/>
      <c r="G535" s="141"/>
    </row>
    <row r="536" spans="1:7" ht="15" thickBot="1" x14ac:dyDescent="0.35">
      <c r="A536" s="141"/>
      <c r="B536" s="141"/>
      <c r="C536" s="141"/>
      <c r="D536" s="141"/>
      <c r="E536" s="141"/>
      <c r="F536" s="141"/>
      <c r="G536" s="141"/>
    </row>
    <row r="537" spans="1:7" ht="15" thickBot="1" x14ac:dyDescent="0.35">
      <c r="A537" s="141"/>
      <c r="B537" s="141"/>
      <c r="C537" s="141"/>
      <c r="D537" s="141"/>
      <c r="E537" s="141"/>
      <c r="F537" s="141"/>
      <c r="G537" s="141"/>
    </row>
    <row r="538" spans="1:7" ht="15" thickBot="1" x14ac:dyDescent="0.35">
      <c r="A538" s="141"/>
      <c r="B538" s="141"/>
      <c r="C538" s="141"/>
      <c r="D538" s="141"/>
      <c r="E538" s="141"/>
      <c r="F538" s="141"/>
      <c r="G538" s="141"/>
    </row>
    <row r="539" spans="1:7" ht="15" thickBot="1" x14ac:dyDescent="0.35">
      <c r="A539" s="141"/>
      <c r="B539" s="141"/>
      <c r="C539" s="141"/>
      <c r="D539" s="141"/>
      <c r="E539" s="141"/>
      <c r="F539" s="141"/>
      <c r="G539" s="141"/>
    </row>
    <row r="540" spans="1:7" ht="15" thickBot="1" x14ac:dyDescent="0.35">
      <c r="A540" s="141"/>
      <c r="B540" s="141"/>
      <c r="C540" s="141"/>
      <c r="D540" s="141"/>
      <c r="E540" s="141"/>
      <c r="F540" s="141"/>
      <c r="G540" s="141"/>
    </row>
    <row r="541" spans="1:7" ht="15" thickBot="1" x14ac:dyDescent="0.35">
      <c r="A541" s="141"/>
      <c r="B541" s="141"/>
      <c r="C541" s="141"/>
      <c r="D541" s="141"/>
      <c r="E541" s="141"/>
      <c r="F541" s="141"/>
      <c r="G541" s="141"/>
    </row>
    <row r="542" spans="1:7" ht="15" thickBot="1" x14ac:dyDescent="0.35">
      <c r="A542" s="141"/>
      <c r="B542" s="141"/>
      <c r="C542" s="141"/>
      <c r="D542" s="141"/>
      <c r="E542" s="141"/>
      <c r="F542" s="141"/>
      <c r="G542" s="141"/>
    </row>
    <row r="543" spans="1:7" ht="15" thickBot="1" x14ac:dyDescent="0.35">
      <c r="A543" s="141"/>
      <c r="B543" s="141"/>
      <c r="C543" s="141"/>
      <c r="D543" s="141"/>
      <c r="E543" s="141"/>
      <c r="F543" s="141"/>
      <c r="G543" s="141"/>
    </row>
    <row r="544" spans="1:7" ht="15" thickBot="1" x14ac:dyDescent="0.35">
      <c r="A544" s="141"/>
      <c r="B544" s="141"/>
      <c r="C544" s="141"/>
      <c r="D544" s="141"/>
      <c r="E544" s="141"/>
      <c r="F544" s="141"/>
      <c r="G544" s="141"/>
    </row>
    <row r="545" spans="1:7" ht="15" thickBot="1" x14ac:dyDescent="0.35">
      <c r="A545" s="141"/>
      <c r="B545" s="141"/>
      <c r="C545" s="141"/>
      <c r="D545" s="141"/>
      <c r="E545" s="141"/>
      <c r="F545" s="141"/>
      <c r="G545" s="141"/>
    </row>
    <row r="546" spans="1:7" ht="15" thickBot="1" x14ac:dyDescent="0.35">
      <c r="A546" s="141"/>
      <c r="B546" s="141"/>
      <c r="C546" s="141"/>
      <c r="D546" s="141"/>
      <c r="E546" s="141"/>
      <c r="F546" s="141"/>
      <c r="G546" s="141"/>
    </row>
    <row r="547" spans="1:7" ht="15" thickBot="1" x14ac:dyDescent="0.35">
      <c r="A547" s="141"/>
      <c r="B547" s="141"/>
      <c r="C547" s="141"/>
      <c r="D547" s="141"/>
      <c r="E547" s="141"/>
      <c r="F547" s="141"/>
      <c r="G547" s="141"/>
    </row>
    <row r="548" spans="1:7" ht="15" thickBot="1" x14ac:dyDescent="0.35">
      <c r="A548" s="141"/>
      <c r="B548" s="141"/>
      <c r="C548" s="141"/>
      <c r="D548" s="141"/>
      <c r="E548" s="141"/>
      <c r="F548" s="141"/>
      <c r="G548" s="141"/>
    </row>
    <row r="549" spans="1:7" ht="15" thickBot="1" x14ac:dyDescent="0.35">
      <c r="A549" s="141"/>
      <c r="B549" s="141"/>
      <c r="C549" s="141"/>
      <c r="D549" s="141"/>
      <c r="E549" s="141"/>
      <c r="F549" s="141"/>
      <c r="G549" s="141"/>
    </row>
    <row r="550" spans="1:7" ht="15" thickBot="1" x14ac:dyDescent="0.35">
      <c r="A550" s="141"/>
      <c r="B550" s="141"/>
      <c r="C550" s="141"/>
      <c r="D550" s="141"/>
      <c r="E550" s="141"/>
      <c r="F550" s="141"/>
      <c r="G550" s="141"/>
    </row>
    <row r="551" spans="1:7" ht="15" thickBot="1" x14ac:dyDescent="0.35">
      <c r="A551" s="141"/>
      <c r="B551" s="141"/>
      <c r="C551" s="141"/>
      <c r="D551" s="141"/>
      <c r="E551" s="141"/>
      <c r="F551" s="141"/>
      <c r="G551" s="141"/>
    </row>
    <row r="552" spans="1:7" ht="15" thickBot="1" x14ac:dyDescent="0.35">
      <c r="A552" s="141"/>
      <c r="B552" s="141"/>
      <c r="C552" s="141"/>
      <c r="D552" s="141"/>
      <c r="E552" s="141"/>
      <c r="F552" s="141"/>
      <c r="G552" s="141"/>
    </row>
    <row r="553" spans="1:7" ht="15" thickBot="1" x14ac:dyDescent="0.35">
      <c r="A553" s="141"/>
      <c r="B553" s="141"/>
      <c r="C553" s="141"/>
      <c r="D553" s="141"/>
      <c r="E553" s="141"/>
      <c r="F553" s="141"/>
      <c r="G553" s="141"/>
    </row>
    <row r="554" spans="1:7" ht="15" thickBot="1" x14ac:dyDescent="0.35">
      <c r="A554" s="141"/>
      <c r="B554" s="141"/>
      <c r="C554" s="141"/>
      <c r="D554" s="141"/>
      <c r="E554" s="141"/>
      <c r="F554" s="141"/>
      <c r="G554" s="141"/>
    </row>
    <row r="555" spans="1:7" ht="15" thickBot="1" x14ac:dyDescent="0.35">
      <c r="A555" s="141"/>
      <c r="B555" s="141"/>
      <c r="C555" s="141"/>
      <c r="D555" s="141"/>
      <c r="E555" s="141"/>
      <c r="F555" s="141"/>
      <c r="G555" s="141"/>
    </row>
    <row r="556" spans="1:7" ht="15" thickBot="1" x14ac:dyDescent="0.35">
      <c r="A556" s="141"/>
      <c r="B556" s="141"/>
      <c r="C556" s="141"/>
      <c r="D556" s="141"/>
      <c r="E556" s="141"/>
      <c r="F556" s="141"/>
      <c r="G556" s="141"/>
    </row>
    <row r="557" spans="1:7" ht="15" thickBot="1" x14ac:dyDescent="0.35">
      <c r="A557" s="141"/>
      <c r="B557" s="141"/>
      <c r="C557" s="141"/>
      <c r="D557" s="141"/>
      <c r="E557" s="141"/>
      <c r="F557" s="141"/>
      <c r="G557" s="141"/>
    </row>
    <row r="558" spans="1:7" ht="15" thickBot="1" x14ac:dyDescent="0.35">
      <c r="A558" s="141"/>
      <c r="B558" s="141"/>
      <c r="C558" s="141"/>
      <c r="D558" s="141"/>
      <c r="E558" s="141"/>
      <c r="F558" s="141"/>
      <c r="G558" s="141"/>
    </row>
    <row r="559" spans="1:7" ht="15" thickBot="1" x14ac:dyDescent="0.35">
      <c r="A559" s="141"/>
      <c r="B559" s="141"/>
      <c r="C559" s="141"/>
      <c r="D559" s="141"/>
      <c r="E559" s="141"/>
      <c r="F559" s="141"/>
      <c r="G559" s="141"/>
    </row>
    <row r="560" spans="1:7" ht="15" thickBot="1" x14ac:dyDescent="0.35">
      <c r="A560" s="141"/>
      <c r="B560" s="141"/>
      <c r="C560" s="141"/>
      <c r="D560" s="141"/>
      <c r="E560" s="141"/>
      <c r="F560" s="141"/>
      <c r="G560" s="141"/>
    </row>
    <row r="561" spans="1:7" ht="15" thickBot="1" x14ac:dyDescent="0.35">
      <c r="A561" s="141"/>
      <c r="B561" s="141"/>
      <c r="C561" s="141"/>
      <c r="D561" s="141"/>
      <c r="E561" s="141"/>
      <c r="F561" s="141"/>
      <c r="G561" s="141"/>
    </row>
    <row r="562" spans="1:7" ht="15" thickBot="1" x14ac:dyDescent="0.35">
      <c r="A562" s="141"/>
      <c r="B562" s="141"/>
      <c r="C562" s="141"/>
      <c r="D562" s="141"/>
      <c r="E562" s="141"/>
      <c r="F562" s="141"/>
      <c r="G562" s="141"/>
    </row>
    <row r="563" spans="1:7" ht="15" thickBot="1" x14ac:dyDescent="0.35">
      <c r="A563" s="141"/>
      <c r="B563" s="141"/>
      <c r="C563" s="141"/>
      <c r="D563" s="141"/>
      <c r="E563" s="141"/>
      <c r="F563" s="141"/>
      <c r="G563" s="141"/>
    </row>
    <row r="564" spans="1:7" ht="15" thickBot="1" x14ac:dyDescent="0.35">
      <c r="A564" s="141"/>
      <c r="B564" s="141"/>
      <c r="C564" s="141"/>
      <c r="D564" s="141"/>
      <c r="E564" s="141"/>
      <c r="F564" s="141"/>
      <c r="G564" s="141"/>
    </row>
    <row r="565" spans="1:7" ht="15" thickBot="1" x14ac:dyDescent="0.35">
      <c r="A565" s="141"/>
      <c r="B565" s="141"/>
      <c r="C565" s="141"/>
      <c r="D565" s="141"/>
      <c r="E565" s="141"/>
      <c r="F565" s="141"/>
      <c r="G565" s="141"/>
    </row>
    <row r="566" spans="1:7" ht="15" thickBot="1" x14ac:dyDescent="0.35">
      <c r="A566" s="141"/>
      <c r="B566" s="141"/>
      <c r="C566" s="141"/>
      <c r="D566" s="141"/>
      <c r="E566" s="141"/>
      <c r="F566" s="141"/>
      <c r="G566" s="141"/>
    </row>
    <row r="567" spans="1:7" ht="15" thickBot="1" x14ac:dyDescent="0.35">
      <c r="A567" s="141"/>
      <c r="B567" s="141"/>
      <c r="C567" s="141"/>
      <c r="D567" s="141"/>
      <c r="E567" s="141"/>
      <c r="F567" s="141"/>
      <c r="G567" s="141"/>
    </row>
    <row r="568" spans="1:7" ht="15" thickBot="1" x14ac:dyDescent="0.35">
      <c r="A568" s="141"/>
      <c r="B568" s="141"/>
      <c r="C568" s="141"/>
      <c r="D568" s="141"/>
      <c r="E568" s="141"/>
      <c r="F568" s="141"/>
      <c r="G568" s="141"/>
    </row>
    <row r="569" spans="1:7" ht="15" thickBot="1" x14ac:dyDescent="0.35">
      <c r="A569" s="141"/>
      <c r="B569" s="141"/>
      <c r="C569" s="141"/>
      <c r="D569" s="141"/>
      <c r="E569" s="141"/>
      <c r="F569" s="141"/>
      <c r="G569" s="141"/>
    </row>
    <row r="570" spans="1:7" ht="15" thickBot="1" x14ac:dyDescent="0.35">
      <c r="A570" s="141"/>
      <c r="B570" s="141"/>
      <c r="C570" s="141"/>
      <c r="D570" s="141"/>
      <c r="E570" s="141"/>
      <c r="F570" s="141"/>
      <c r="G570" s="141"/>
    </row>
    <row r="571" spans="1:7" ht="15" thickBot="1" x14ac:dyDescent="0.35">
      <c r="A571" s="141"/>
      <c r="B571" s="141"/>
      <c r="C571" s="141"/>
      <c r="D571" s="141"/>
      <c r="E571" s="141"/>
      <c r="F571" s="141"/>
      <c r="G571" s="141"/>
    </row>
    <row r="572" spans="1:7" ht="15" thickBot="1" x14ac:dyDescent="0.35">
      <c r="A572" s="141"/>
      <c r="B572" s="141"/>
      <c r="C572" s="141"/>
      <c r="D572" s="141"/>
      <c r="E572" s="141"/>
      <c r="F572" s="141"/>
      <c r="G572" s="141"/>
    </row>
    <row r="573" spans="1:7" ht="15" thickBot="1" x14ac:dyDescent="0.35">
      <c r="A573" s="141"/>
      <c r="B573" s="141"/>
      <c r="C573" s="141"/>
      <c r="D573" s="141"/>
      <c r="E573" s="141"/>
      <c r="F573" s="141"/>
      <c r="G573" s="141"/>
    </row>
    <row r="574" spans="1:7" ht="15" thickBot="1" x14ac:dyDescent="0.35">
      <c r="A574" s="141"/>
      <c r="B574" s="141"/>
      <c r="C574" s="141"/>
      <c r="D574" s="141"/>
      <c r="E574" s="141"/>
      <c r="F574" s="141"/>
      <c r="G574" s="141"/>
    </row>
    <row r="575" spans="1:7" ht="15" thickBot="1" x14ac:dyDescent="0.35">
      <c r="A575" s="141"/>
      <c r="B575" s="141"/>
      <c r="C575" s="141"/>
      <c r="D575" s="141"/>
      <c r="E575" s="141"/>
      <c r="F575" s="141"/>
      <c r="G575" s="141"/>
    </row>
    <row r="576" spans="1:7" ht="15" thickBot="1" x14ac:dyDescent="0.35">
      <c r="A576" s="141"/>
      <c r="B576" s="141"/>
      <c r="C576" s="141"/>
      <c r="D576" s="141"/>
      <c r="E576" s="141"/>
      <c r="F576" s="141"/>
      <c r="G576" s="141"/>
    </row>
    <row r="577" spans="1:7" ht="15" thickBot="1" x14ac:dyDescent="0.35">
      <c r="A577" s="141"/>
      <c r="B577" s="141"/>
      <c r="C577" s="141"/>
      <c r="D577" s="141"/>
      <c r="E577" s="141"/>
      <c r="F577" s="141"/>
      <c r="G577" s="141"/>
    </row>
    <row r="578" spans="1:7" ht="15" thickBot="1" x14ac:dyDescent="0.35">
      <c r="A578" s="141"/>
      <c r="B578" s="141"/>
      <c r="C578" s="141"/>
      <c r="D578" s="141"/>
      <c r="E578" s="141"/>
      <c r="F578" s="141"/>
      <c r="G578" s="141"/>
    </row>
    <row r="579" spans="1:7" ht="15" thickBot="1" x14ac:dyDescent="0.35">
      <c r="A579" s="141"/>
      <c r="B579" s="141"/>
      <c r="C579" s="141"/>
      <c r="D579" s="141"/>
      <c r="E579" s="141"/>
      <c r="F579" s="141"/>
      <c r="G579" s="141"/>
    </row>
    <row r="580" spans="1:7" ht="15" thickBot="1" x14ac:dyDescent="0.35">
      <c r="A580" s="141"/>
      <c r="B580" s="141"/>
      <c r="C580" s="141"/>
      <c r="D580" s="141"/>
      <c r="E580" s="141"/>
      <c r="F580" s="141"/>
      <c r="G580" s="141"/>
    </row>
    <row r="581" spans="1:7" ht="15" thickBot="1" x14ac:dyDescent="0.35">
      <c r="A581" s="141"/>
      <c r="B581" s="141"/>
      <c r="C581" s="141"/>
      <c r="D581" s="141"/>
      <c r="E581" s="141"/>
      <c r="F581" s="141"/>
      <c r="G581" s="141"/>
    </row>
    <row r="582" spans="1:7" ht="15" thickBot="1" x14ac:dyDescent="0.35">
      <c r="A582" s="141"/>
      <c r="B582" s="141"/>
      <c r="C582" s="141"/>
      <c r="D582" s="141"/>
      <c r="E582" s="141"/>
      <c r="F582" s="141"/>
      <c r="G582" s="141"/>
    </row>
    <row r="583" spans="1:7" ht="15" thickBot="1" x14ac:dyDescent="0.35">
      <c r="A583" s="141"/>
      <c r="B583" s="141"/>
      <c r="C583" s="141"/>
      <c r="D583" s="141"/>
      <c r="E583" s="141"/>
      <c r="F583" s="141"/>
      <c r="G583" s="141"/>
    </row>
    <row r="584" spans="1:7" ht="15" thickBot="1" x14ac:dyDescent="0.35">
      <c r="A584" s="141"/>
      <c r="B584" s="141"/>
      <c r="C584" s="141"/>
      <c r="D584" s="141"/>
      <c r="E584" s="141"/>
      <c r="F584" s="141"/>
      <c r="G584" s="141"/>
    </row>
    <row r="585" spans="1:7" ht="15" thickBot="1" x14ac:dyDescent="0.35">
      <c r="A585" s="141"/>
      <c r="B585" s="141"/>
      <c r="C585" s="141"/>
      <c r="D585" s="141"/>
      <c r="E585" s="141"/>
      <c r="F585" s="141"/>
      <c r="G585" s="141"/>
    </row>
    <row r="586" spans="1:7" ht="15" thickBot="1" x14ac:dyDescent="0.35">
      <c r="A586" s="141"/>
      <c r="B586" s="141"/>
      <c r="C586" s="141"/>
      <c r="D586" s="141"/>
      <c r="E586" s="141"/>
      <c r="F586" s="141"/>
      <c r="G586" s="141"/>
    </row>
    <row r="587" spans="1:7" ht="15" thickBot="1" x14ac:dyDescent="0.35">
      <c r="A587" s="141"/>
      <c r="B587" s="141"/>
      <c r="C587" s="141"/>
      <c r="D587" s="141"/>
      <c r="E587" s="141"/>
      <c r="F587" s="141"/>
      <c r="G587" s="141"/>
    </row>
    <row r="588" spans="1:7" ht="15" thickBot="1" x14ac:dyDescent="0.35">
      <c r="A588" s="141"/>
      <c r="B588" s="141"/>
      <c r="C588" s="141"/>
      <c r="D588" s="141"/>
      <c r="E588" s="141"/>
      <c r="F588" s="141"/>
      <c r="G588" s="141"/>
    </row>
    <row r="589" spans="1:7" ht="15" thickBot="1" x14ac:dyDescent="0.35">
      <c r="A589" s="141"/>
      <c r="B589" s="141"/>
      <c r="C589" s="141"/>
      <c r="D589" s="141"/>
      <c r="E589" s="141"/>
      <c r="F589" s="141"/>
      <c r="G589" s="141"/>
    </row>
    <row r="590" spans="1:7" ht="15" thickBot="1" x14ac:dyDescent="0.35">
      <c r="A590" s="141"/>
      <c r="B590" s="141"/>
      <c r="C590" s="141"/>
      <c r="D590" s="141"/>
      <c r="E590" s="141"/>
      <c r="F590" s="141"/>
      <c r="G590" s="141"/>
    </row>
    <row r="591" spans="1:7" ht="15" thickBot="1" x14ac:dyDescent="0.35">
      <c r="A591" s="141"/>
      <c r="B591" s="141"/>
      <c r="C591" s="141"/>
      <c r="D591" s="141"/>
      <c r="E591" s="141"/>
      <c r="F591" s="141"/>
      <c r="G591" s="141"/>
    </row>
    <row r="592" spans="1:7" ht="15" thickBot="1" x14ac:dyDescent="0.35">
      <c r="A592" s="141"/>
      <c r="B592" s="141"/>
      <c r="C592" s="141"/>
      <c r="D592" s="141"/>
      <c r="E592" s="141"/>
      <c r="F592" s="141"/>
      <c r="G592" s="141"/>
    </row>
    <row r="593" spans="1:7" ht="15" thickBot="1" x14ac:dyDescent="0.35">
      <c r="A593" s="141"/>
      <c r="B593" s="141"/>
      <c r="C593" s="141"/>
      <c r="D593" s="141"/>
      <c r="E593" s="141"/>
      <c r="F593" s="141"/>
      <c r="G593" s="141"/>
    </row>
    <row r="594" spans="1:7" ht="15" thickBot="1" x14ac:dyDescent="0.35">
      <c r="A594" s="141"/>
      <c r="B594" s="141"/>
      <c r="C594" s="141"/>
      <c r="D594" s="141"/>
      <c r="E594" s="141"/>
      <c r="F594" s="141"/>
      <c r="G594" s="141"/>
    </row>
    <row r="595" spans="1:7" ht="15" thickBot="1" x14ac:dyDescent="0.35">
      <c r="A595" s="141"/>
      <c r="B595" s="141"/>
      <c r="C595" s="141"/>
      <c r="D595" s="141"/>
      <c r="E595" s="141"/>
      <c r="F595" s="141"/>
      <c r="G595" s="141"/>
    </row>
    <row r="596" spans="1:7" ht="15" thickBot="1" x14ac:dyDescent="0.35">
      <c r="A596" s="141"/>
      <c r="B596" s="141"/>
      <c r="C596" s="141"/>
      <c r="D596" s="141"/>
      <c r="E596" s="141"/>
      <c r="F596" s="141"/>
      <c r="G596" s="141"/>
    </row>
    <row r="597" spans="1:7" ht="15" thickBot="1" x14ac:dyDescent="0.35">
      <c r="A597" s="141"/>
      <c r="B597" s="141"/>
      <c r="C597" s="141"/>
      <c r="D597" s="141"/>
      <c r="E597" s="141"/>
      <c r="F597" s="141"/>
      <c r="G597" s="141"/>
    </row>
    <row r="598" spans="1:7" ht="15" thickBot="1" x14ac:dyDescent="0.35">
      <c r="A598" s="141"/>
      <c r="B598" s="141"/>
      <c r="C598" s="141"/>
      <c r="D598" s="141"/>
      <c r="E598" s="141"/>
      <c r="F598" s="141"/>
      <c r="G598" s="141"/>
    </row>
    <row r="599" spans="1:7" ht="15" thickBot="1" x14ac:dyDescent="0.35">
      <c r="A599" s="141"/>
      <c r="B599" s="141"/>
      <c r="C599" s="141"/>
      <c r="D599" s="141"/>
      <c r="E599" s="141"/>
      <c r="F599" s="141"/>
      <c r="G599" s="141"/>
    </row>
    <row r="600" spans="1:7" ht="15" thickBot="1" x14ac:dyDescent="0.35">
      <c r="A600" s="141"/>
      <c r="B600" s="141"/>
      <c r="C600" s="141"/>
      <c r="D600" s="141"/>
      <c r="E600" s="141"/>
      <c r="F600" s="141"/>
      <c r="G600" s="141"/>
    </row>
    <row r="601" spans="1:7" ht="15" thickBot="1" x14ac:dyDescent="0.35">
      <c r="A601" s="141"/>
      <c r="B601" s="141"/>
      <c r="C601" s="141"/>
      <c r="D601" s="141"/>
      <c r="E601" s="141"/>
      <c r="F601" s="141"/>
      <c r="G601" s="141"/>
    </row>
    <row r="602" spans="1:7" ht="15" thickBot="1" x14ac:dyDescent="0.35">
      <c r="A602" s="141"/>
      <c r="B602" s="141"/>
      <c r="C602" s="141"/>
      <c r="D602" s="141"/>
      <c r="E602" s="141"/>
      <c r="F602" s="141"/>
      <c r="G602" s="141"/>
    </row>
    <row r="603" spans="1:7" ht="15" thickBot="1" x14ac:dyDescent="0.35">
      <c r="A603" s="141"/>
      <c r="B603" s="141"/>
      <c r="C603" s="141"/>
      <c r="D603" s="141"/>
      <c r="E603" s="141"/>
      <c r="F603" s="141"/>
      <c r="G603" s="141"/>
    </row>
    <row r="604" spans="1:7" ht="15" thickBot="1" x14ac:dyDescent="0.35">
      <c r="A604" s="141"/>
      <c r="B604" s="141"/>
      <c r="C604" s="141"/>
      <c r="D604" s="141"/>
      <c r="E604" s="141"/>
      <c r="F604" s="141"/>
      <c r="G604" s="141"/>
    </row>
    <row r="605" spans="1:7" ht="15" thickBot="1" x14ac:dyDescent="0.35">
      <c r="A605" s="141"/>
      <c r="B605" s="141"/>
      <c r="C605" s="141"/>
      <c r="D605" s="141"/>
      <c r="E605" s="141"/>
      <c r="F605" s="141"/>
      <c r="G605" s="141"/>
    </row>
    <row r="606" spans="1:7" ht="15" thickBot="1" x14ac:dyDescent="0.35">
      <c r="A606" s="141"/>
      <c r="B606" s="141"/>
      <c r="C606" s="141"/>
      <c r="D606" s="141"/>
      <c r="E606" s="141"/>
      <c r="F606" s="141"/>
      <c r="G606" s="141"/>
    </row>
    <row r="607" spans="1:7" ht="15" thickBot="1" x14ac:dyDescent="0.35">
      <c r="A607" s="141"/>
      <c r="B607" s="141"/>
      <c r="C607" s="141"/>
      <c r="D607" s="141"/>
      <c r="E607" s="141"/>
      <c r="F607" s="141"/>
      <c r="G607" s="141"/>
    </row>
    <row r="608" spans="1:7" ht="15" thickBot="1" x14ac:dyDescent="0.35">
      <c r="A608" s="141"/>
      <c r="B608" s="141"/>
      <c r="C608" s="141"/>
      <c r="D608" s="141"/>
      <c r="E608" s="141"/>
      <c r="F608" s="141"/>
      <c r="G608" s="141"/>
    </row>
    <row r="609" spans="1:7" ht="15" thickBot="1" x14ac:dyDescent="0.35">
      <c r="A609" s="141"/>
      <c r="B609" s="141"/>
      <c r="C609" s="141"/>
      <c r="D609" s="141"/>
      <c r="E609" s="141"/>
      <c r="F609" s="141"/>
      <c r="G609" s="141"/>
    </row>
    <row r="610" spans="1:7" ht="15" thickBot="1" x14ac:dyDescent="0.35">
      <c r="A610" s="141"/>
      <c r="B610" s="141"/>
      <c r="C610" s="141"/>
      <c r="D610" s="141"/>
      <c r="E610" s="141"/>
      <c r="F610" s="141"/>
      <c r="G610" s="141"/>
    </row>
    <row r="611" spans="1:7" ht="15" thickBot="1" x14ac:dyDescent="0.35">
      <c r="A611" s="141"/>
      <c r="B611" s="141"/>
      <c r="C611" s="141"/>
      <c r="D611" s="141"/>
      <c r="E611" s="141"/>
      <c r="F611" s="141"/>
      <c r="G611" s="141"/>
    </row>
    <row r="612" spans="1:7" ht="15" thickBot="1" x14ac:dyDescent="0.35">
      <c r="A612" s="141"/>
      <c r="B612" s="141"/>
      <c r="C612" s="141"/>
      <c r="D612" s="141"/>
      <c r="E612" s="141"/>
      <c r="F612" s="141"/>
      <c r="G612" s="141"/>
    </row>
    <row r="613" spans="1:7" ht="15" thickBot="1" x14ac:dyDescent="0.35">
      <c r="A613" s="141"/>
      <c r="B613" s="141"/>
      <c r="C613" s="141"/>
      <c r="D613" s="141"/>
      <c r="E613" s="141"/>
      <c r="F613" s="141"/>
      <c r="G613" s="141"/>
    </row>
    <row r="614" spans="1:7" ht="15" thickBot="1" x14ac:dyDescent="0.35">
      <c r="A614" s="141"/>
      <c r="B614" s="141"/>
      <c r="C614" s="141"/>
      <c r="D614" s="141"/>
      <c r="E614" s="141"/>
      <c r="F614" s="141"/>
      <c r="G614" s="141"/>
    </row>
    <row r="615" spans="1:7" ht="15" thickBot="1" x14ac:dyDescent="0.35">
      <c r="A615" s="141"/>
      <c r="B615" s="141"/>
      <c r="C615" s="141"/>
      <c r="D615" s="141"/>
      <c r="E615" s="141"/>
      <c r="F615" s="141"/>
      <c r="G615" s="141"/>
    </row>
    <row r="616" spans="1:7" ht="15" thickBot="1" x14ac:dyDescent="0.35">
      <c r="A616" s="141"/>
      <c r="B616" s="141"/>
      <c r="C616" s="141"/>
      <c r="D616" s="141"/>
      <c r="E616" s="141"/>
      <c r="F616" s="141"/>
      <c r="G616" s="141"/>
    </row>
    <row r="617" spans="1:7" ht="15" thickBot="1" x14ac:dyDescent="0.35">
      <c r="A617" s="141"/>
      <c r="B617" s="141"/>
      <c r="C617" s="141"/>
      <c r="D617" s="141"/>
      <c r="E617" s="141"/>
      <c r="F617" s="141"/>
      <c r="G617" s="141"/>
    </row>
    <row r="618" spans="1:7" ht="15" thickBot="1" x14ac:dyDescent="0.35">
      <c r="A618" s="141"/>
      <c r="B618" s="141"/>
      <c r="C618" s="141"/>
      <c r="D618" s="141"/>
      <c r="E618" s="141"/>
      <c r="F618" s="141"/>
      <c r="G618" s="141"/>
    </row>
    <row r="619" spans="1:7" ht="15" thickBot="1" x14ac:dyDescent="0.35">
      <c r="A619" s="141"/>
      <c r="B619" s="141"/>
      <c r="C619" s="141"/>
      <c r="D619" s="141"/>
      <c r="E619" s="141"/>
      <c r="F619" s="141"/>
      <c r="G619" s="141"/>
    </row>
    <row r="620" spans="1:7" ht="15" thickBot="1" x14ac:dyDescent="0.35">
      <c r="A620" s="141"/>
      <c r="B620" s="141"/>
      <c r="C620" s="141"/>
      <c r="D620" s="141"/>
      <c r="E620" s="141"/>
      <c r="F620" s="141"/>
      <c r="G620" s="141"/>
    </row>
    <row r="621" spans="1:7" ht="15" thickBot="1" x14ac:dyDescent="0.35">
      <c r="A621" s="141"/>
      <c r="B621" s="141"/>
      <c r="C621" s="141"/>
      <c r="D621" s="141"/>
      <c r="E621" s="141"/>
      <c r="F621" s="141"/>
      <c r="G621" s="141"/>
    </row>
    <row r="622" spans="1:7" ht="15" thickBot="1" x14ac:dyDescent="0.35">
      <c r="A622" s="141"/>
      <c r="B622" s="141"/>
      <c r="C622" s="141"/>
      <c r="D622" s="141"/>
      <c r="E622" s="141"/>
      <c r="F622" s="141"/>
      <c r="G622" s="141"/>
    </row>
    <row r="623" spans="1:7" ht="15" thickBot="1" x14ac:dyDescent="0.35">
      <c r="A623" s="141"/>
      <c r="B623" s="141"/>
      <c r="C623" s="141"/>
      <c r="D623" s="141"/>
      <c r="E623" s="141"/>
      <c r="F623" s="141"/>
      <c r="G623" s="141"/>
    </row>
    <row r="624" spans="1:7" ht="15" thickBot="1" x14ac:dyDescent="0.35">
      <c r="A624" s="141"/>
      <c r="B624" s="141"/>
      <c r="C624" s="141"/>
      <c r="D624" s="141"/>
      <c r="E624" s="141"/>
      <c r="F624" s="141"/>
      <c r="G624" s="141"/>
    </row>
    <row r="625" spans="1:7" ht="15" thickBot="1" x14ac:dyDescent="0.35">
      <c r="A625" s="141"/>
      <c r="B625" s="141"/>
      <c r="C625" s="141"/>
      <c r="D625" s="141"/>
      <c r="E625" s="141"/>
      <c r="F625" s="141"/>
      <c r="G625" s="141"/>
    </row>
    <row r="626" spans="1:7" ht="15" thickBot="1" x14ac:dyDescent="0.35">
      <c r="A626" s="141"/>
      <c r="B626" s="141"/>
      <c r="C626" s="141"/>
      <c r="D626" s="141"/>
      <c r="E626" s="141"/>
      <c r="F626" s="141"/>
      <c r="G626" s="141"/>
    </row>
    <row r="627" spans="1:7" ht="15" thickBot="1" x14ac:dyDescent="0.35">
      <c r="A627" s="141"/>
      <c r="B627" s="141"/>
      <c r="C627" s="141"/>
      <c r="D627" s="141"/>
      <c r="E627" s="141"/>
      <c r="F627" s="141"/>
      <c r="G627" s="141"/>
    </row>
    <row r="628" spans="1:7" ht="15" thickBot="1" x14ac:dyDescent="0.35">
      <c r="A628" s="141"/>
      <c r="B628" s="141"/>
      <c r="C628" s="141"/>
      <c r="D628" s="141"/>
      <c r="E628" s="141"/>
      <c r="F628" s="141"/>
      <c r="G628" s="141"/>
    </row>
    <row r="629" spans="1:7" ht="15" thickBot="1" x14ac:dyDescent="0.35">
      <c r="A629" s="141"/>
      <c r="B629" s="141"/>
      <c r="C629" s="141"/>
      <c r="D629" s="141"/>
      <c r="E629" s="141"/>
      <c r="F629" s="141"/>
      <c r="G629" s="141"/>
    </row>
    <row r="630" spans="1:7" ht="15" thickBot="1" x14ac:dyDescent="0.35">
      <c r="A630" s="141"/>
      <c r="B630" s="141"/>
      <c r="C630" s="141"/>
      <c r="D630" s="141"/>
      <c r="E630" s="141"/>
      <c r="F630" s="141"/>
      <c r="G630" s="141"/>
    </row>
    <row r="631" spans="1:7" ht="15" thickBot="1" x14ac:dyDescent="0.35">
      <c r="A631" s="141"/>
      <c r="B631" s="141"/>
      <c r="C631" s="141"/>
      <c r="D631" s="141"/>
      <c r="E631" s="141"/>
      <c r="F631" s="141"/>
      <c r="G631" s="141"/>
    </row>
    <row r="632" spans="1:7" ht="15" thickBot="1" x14ac:dyDescent="0.35">
      <c r="A632" s="141"/>
      <c r="B632" s="141"/>
      <c r="C632" s="141"/>
      <c r="D632" s="141"/>
      <c r="E632" s="141"/>
      <c r="F632" s="141"/>
      <c r="G632" s="141"/>
    </row>
    <row r="633" spans="1:7" ht="15" thickBot="1" x14ac:dyDescent="0.35">
      <c r="A633" s="141"/>
      <c r="B633" s="141"/>
      <c r="C633" s="141"/>
      <c r="D633" s="141"/>
      <c r="E633" s="141"/>
      <c r="F633" s="141"/>
      <c r="G633" s="141"/>
    </row>
    <row r="634" spans="1:7" ht="15" thickBot="1" x14ac:dyDescent="0.35">
      <c r="A634" s="141"/>
      <c r="B634" s="141"/>
      <c r="C634" s="141"/>
      <c r="D634" s="141"/>
      <c r="E634" s="141"/>
      <c r="F634" s="141"/>
      <c r="G634" s="141"/>
    </row>
    <row r="635" spans="1:7" ht="15" thickBot="1" x14ac:dyDescent="0.35">
      <c r="A635" s="141"/>
      <c r="B635" s="141"/>
      <c r="C635" s="141"/>
      <c r="D635" s="141"/>
      <c r="E635" s="141"/>
      <c r="F635" s="141"/>
      <c r="G635" s="141"/>
    </row>
    <row r="636" spans="1:7" ht="15" thickBot="1" x14ac:dyDescent="0.35">
      <c r="A636" s="141"/>
      <c r="B636" s="141"/>
      <c r="C636" s="141"/>
      <c r="D636" s="141"/>
      <c r="E636" s="141"/>
      <c r="F636" s="141"/>
      <c r="G636" s="141"/>
    </row>
    <row r="637" spans="1:7" ht="15" thickBot="1" x14ac:dyDescent="0.35">
      <c r="A637" s="141"/>
      <c r="B637" s="141"/>
      <c r="C637" s="141"/>
      <c r="D637" s="141"/>
      <c r="E637" s="141"/>
      <c r="F637" s="141"/>
      <c r="G637" s="141"/>
    </row>
    <row r="638" spans="1:7" ht="15" thickBot="1" x14ac:dyDescent="0.35">
      <c r="A638" s="141"/>
      <c r="B638" s="141"/>
      <c r="C638" s="141"/>
      <c r="D638" s="141"/>
      <c r="E638" s="141"/>
      <c r="F638" s="141"/>
      <c r="G638" s="141"/>
    </row>
    <row r="639" spans="1:7" ht="15" thickBot="1" x14ac:dyDescent="0.35">
      <c r="A639" s="141"/>
      <c r="B639" s="141"/>
      <c r="C639" s="141"/>
      <c r="D639" s="141"/>
      <c r="E639" s="141"/>
      <c r="F639" s="141"/>
      <c r="G639" s="141"/>
    </row>
    <row r="640" spans="1:7" ht="15" thickBot="1" x14ac:dyDescent="0.35">
      <c r="A640" s="141"/>
      <c r="B640" s="141"/>
      <c r="C640" s="141"/>
      <c r="D640" s="141"/>
      <c r="E640" s="141"/>
      <c r="F640" s="141"/>
      <c r="G640" s="141"/>
    </row>
    <row r="641" spans="1:7" ht="15" thickBot="1" x14ac:dyDescent="0.35">
      <c r="A641" s="141"/>
      <c r="B641" s="141"/>
      <c r="C641" s="141"/>
      <c r="D641" s="141"/>
      <c r="E641" s="141"/>
      <c r="F641" s="141"/>
      <c r="G641" s="141"/>
    </row>
    <row r="642" spans="1:7" ht="15" thickBot="1" x14ac:dyDescent="0.35">
      <c r="A642" s="141"/>
      <c r="B642" s="141"/>
      <c r="C642" s="141"/>
      <c r="D642" s="141"/>
      <c r="E642" s="141"/>
      <c r="F642" s="141"/>
      <c r="G642" s="141"/>
    </row>
    <row r="643" spans="1:7" ht="15" thickBot="1" x14ac:dyDescent="0.35">
      <c r="A643" s="141"/>
      <c r="B643" s="141"/>
      <c r="C643" s="141"/>
      <c r="D643" s="141"/>
      <c r="E643" s="141"/>
      <c r="F643" s="141"/>
      <c r="G643" s="141"/>
    </row>
    <row r="644" spans="1:7" ht="15" thickBot="1" x14ac:dyDescent="0.35">
      <c r="A644" s="141"/>
      <c r="B644" s="141"/>
      <c r="C644" s="141"/>
      <c r="D644" s="141"/>
      <c r="E644" s="141"/>
      <c r="F644" s="141"/>
      <c r="G644" s="141"/>
    </row>
    <row r="645" spans="1:7" ht="15" thickBot="1" x14ac:dyDescent="0.35">
      <c r="A645" s="141"/>
      <c r="B645" s="141"/>
      <c r="C645" s="141"/>
      <c r="D645" s="141"/>
      <c r="E645" s="141"/>
      <c r="F645" s="141"/>
      <c r="G645" s="141"/>
    </row>
    <row r="646" spans="1:7" ht="15" thickBot="1" x14ac:dyDescent="0.35">
      <c r="A646" s="141"/>
      <c r="B646" s="141"/>
      <c r="C646" s="141"/>
      <c r="D646" s="141"/>
      <c r="E646" s="141"/>
      <c r="F646" s="141"/>
      <c r="G646" s="141"/>
    </row>
    <row r="647" spans="1:7" ht="15" thickBot="1" x14ac:dyDescent="0.35">
      <c r="A647" s="141"/>
      <c r="B647" s="141"/>
      <c r="C647" s="141"/>
      <c r="D647" s="141"/>
      <c r="E647" s="141"/>
      <c r="F647" s="141"/>
      <c r="G647" s="141"/>
    </row>
    <row r="648" spans="1:7" ht="15" thickBot="1" x14ac:dyDescent="0.35">
      <c r="A648" s="141"/>
      <c r="B648" s="141"/>
      <c r="C648" s="141"/>
      <c r="D648" s="141"/>
      <c r="E648" s="141"/>
      <c r="F648" s="141"/>
      <c r="G648" s="141"/>
    </row>
    <row r="649" spans="1:7" ht="15" thickBot="1" x14ac:dyDescent="0.35">
      <c r="A649" s="141"/>
      <c r="B649" s="141"/>
      <c r="C649" s="141"/>
      <c r="D649" s="141"/>
      <c r="E649" s="141"/>
      <c r="F649" s="141"/>
      <c r="G649" s="141"/>
    </row>
    <row r="650" spans="1:7" ht="15" thickBot="1" x14ac:dyDescent="0.35">
      <c r="A650" s="141"/>
      <c r="B650" s="141"/>
      <c r="C650" s="141"/>
      <c r="D650" s="141"/>
      <c r="E650" s="141"/>
      <c r="F650" s="141"/>
      <c r="G650" s="141"/>
    </row>
    <row r="651" spans="1:7" ht="15" thickBot="1" x14ac:dyDescent="0.35">
      <c r="A651" s="141"/>
      <c r="B651" s="141"/>
      <c r="C651" s="141"/>
      <c r="D651" s="141"/>
      <c r="E651" s="141"/>
      <c r="F651" s="141"/>
      <c r="G651" s="141"/>
    </row>
    <row r="652" spans="1:7" ht="15" thickBot="1" x14ac:dyDescent="0.35">
      <c r="A652" s="141"/>
      <c r="B652" s="141"/>
      <c r="C652" s="141"/>
      <c r="D652" s="141"/>
      <c r="E652" s="141"/>
      <c r="F652" s="141"/>
      <c r="G652" s="141"/>
    </row>
    <row r="653" spans="1:7" ht="15" thickBot="1" x14ac:dyDescent="0.35">
      <c r="A653" s="141"/>
      <c r="B653" s="141"/>
      <c r="C653" s="141"/>
      <c r="D653" s="141"/>
      <c r="E653" s="141"/>
      <c r="F653" s="141"/>
      <c r="G653" s="141"/>
    </row>
    <row r="654" spans="1:7" ht="15" thickBot="1" x14ac:dyDescent="0.35">
      <c r="A654" s="141"/>
      <c r="B654" s="141"/>
      <c r="C654" s="141"/>
      <c r="D654" s="141"/>
      <c r="E654" s="141"/>
      <c r="F654" s="141"/>
      <c r="G654" s="141"/>
    </row>
    <row r="655" spans="1:7" ht="15" thickBot="1" x14ac:dyDescent="0.35">
      <c r="A655" s="141"/>
      <c r="B655" s="141"/>
      <c r="C655" s="141"/>
      <c r="D655" s="141"/>
      <c r="E655" s="141"/>
      <c r="F655" s="141"/>
      <c r="G655" s="141"/>
    </row>
    <row r="656" spans="1:7" ht="15" thickBot="1" x14ac:dyDescent="0.35">
      <c r="A656" s="141"/>
      <c r="B656" s="141"/>
      <c r="C656" s="141"/>
      <c r="D656" s="141"/>
      <c r="E656" s="141"/>
      <c r="F656" s="141"/>
      <c r="G656" s="141"/>
    </row>
    <row r="657" spans="1:7" ht="15" thickBot="1" x14ac:dyDescent="0.35">
      <c r="A657" s="141"/>
      <c r="B657" s="141"/>
      <c r="C657" s="141"/>
      <c r="D657" s="141"/>
      <c r="E657" s="141"/>
      <c r="F657" s="141"/>
      <c r="G657" s="141"/>
    </row>
    <row r="658" spans="1:7" ht="15" thickBot="1" x14ac:dyDescent="0.35">
      <c r="A658" s="141"/>
      <c r="B658" s="141"/>
      <c r="C658" s="141"/>
      <c r="D658" s="141"/>
      <c r="E658" s="141"/>
      <c r="F658" s="141"/>
      <c r="G658" s="141"/>
    </row>
    <row r="659" spans="1:7" ht="15" thickBot="1" x14ac:dyDescent="0.35">
      <c r="A659" s="141"/>
      <c r="B659" s="141"/>
      <c r="C659" s="141"/>
      <c r="D659" s="141"/>
      <c r="E659" s="141"/>
      <c r="F659" s="141"/>
      <c r="G659" s="141"/>
    </row>
    <row r="660" spans="1:7" ht="15" thickBot="1" x14ac:dyDescent="0.35">
      <c r="A660" s="141"/>
      <c r="B660" s="141"/>
      <c r="C660" s="141"/>
      <c r="D660" s="141"/>
      <c r="E660" s="141"/>
      <c r="F660" s="141"/>
      <c r="G660" s="141"/>
    </row>
    <row r="661" spans="1:7" ht="15" thickBot="1" x14ac:dyDescent="0.35">
      <c r="A661" s="141"/>
      <c r="B661" s="141"/>
      <c r="C661" s="141"/>
      <c r="D661" s="141"/>
      <c r="E661" s="141"/>
      <c r="F661" s="141"/>
      <c r="G661" s="141"/>
    </row>
    <row r="662" spans="1:7" ht="15" thickBot="1" x14ac:dyDescent="0.35">
      <c r="A662" s="141"/>
      <c r="B662" s="141"/>
      <c r="C662" s="141"/>
      <c r="D662" s="141"/>
      <c r="E662" s="141"/>
      <c r="F662" s="141"/>
      <c r="G662" s="141"/>
    </row>
    <row r="663" spans="1:7" ht="15" thickBot="1" x14ac:dyDescent="0.35">
      <c r="A663" s="141"/>
      <c r="B663" s="141"/>
      <c r="C663" s="141"/>
      <c r="D663" s="141"/>
      <c r="E663" s="141"/>
      <c r="F663" s="141"/>
      <c r="G663" s="141"/>
    </row>
    <row r="664" spans="1:7" ht="15" thickBot="1" x14ac:dyDescent="0.35">
      <c r="A664" s="141"/>
      <c r="B664" s="141"/>
      <c r="C664" s="141"/>
      <c r="D664" s="141"/>
      <c r="E664" s="141"/>
      <c r="F664" s="141"/>
      <c r="G664" s="141"/>
    </row>
    <row r="665" spans="1:7" ht="15" thickBot="1" x14ac:dyDescent="0.35">
      <c r="A665" s="141"/>
      <c r="B665" s="141"/>
      <c r="C665" s="141"/>
      <c r="D665" s="141"/>
      <c r="E665" s="141"/>
      <c r="F665" s="141"/>
      <c r="G665" s="141"/>
    </row>
    <row r="666" spans="1:7" ht="15" thickBot="1" x14ac:dyDescent="0.35">
      <c r="A666" s="141"/>
      <c r="B666" s="141"/>
      <c r="C666" s="141"/>
      <c r="D666" s="141"/>
      <c r="E666" s="141"/>
      <c r="F666" s="141"/>
      <c r="G666" s="141"/>
    </row>
    <row r="667" spans="1:7" ht="15" thickBot="1" x14ac:dyDescent="0.35">
      <c r="A667" s="141"/>
      <c r="B667" s="141"/>
      <c r="C667" s="141"/>
      <c r="D667" s="141"/>
      <c r="E667" s="141"/>
      <c r="F667" s="141"/>
      <c r="G667" s="141"/>
    </row>
    <row r="668" spans="1:7" ht="15" thickBot="1" x14ac:dyDescent="0.35">
      <c r="A668" s="141"/>
      <c r="B668" s="141"/>
      <c r="C668" s="141"/>
      <c r="D668" s="141"/>
      <c r="E668" s="141"/>
      <c r="F668" s="141"/>
      <c r="G668" s="141"/>
    </row>
    <row r="669" spans="1:7" ht="15" thickBot="1" x14ac:dyDescent="0.35">
      <c r="A669" s="141"/>
      <c r="B669" s="141"/>
      <c r="C669" s="141"/>
      <c r="D669" s="141"/>
      <c r="E669" s="141"/>
      <c r="F669" s="141"/>
      <c r="G669" s="141"/>
    </row>
    <row r="670" spans="1:7" ht="15" thickBot="1" x14ac:dyDescent="0.35">
      <c r="A670" s="141"/>
      <c r="B670" s="141"/>
      <c r="C670" s="141"/>
      <c r="D670" s="141"/>
      <c r="E670" s="141"/>
      <c r="F670" s="141"/>
      <c r="G670" s="141"/>
    </row>
    <row r="671" spans="1:7" ht="15" thickBot="1" x14ac:dyDescent="0.35">
      <c r="A671" s="141"/>
      <c r="B671" s="141"/>
      <c r="C671" s="141"/>
      <c r="D671" s="141"/>
      <c r="E671" s="141"/>
      <c r="F671" s="141"/>
      <c r="G671" s="141"/>
    </row>
    <row r="672" spans="1:7" ht="15" thickBot="1" x14ac:dyDescent="0.35">
      <c r="A672" s="141"/>
      <c r="B672" s="141"/>
      <c r="C672" s="141"/>
      <c r="D672" s="141"/>
      <c r="E672" s="141"/>
      <c r="F672" s="141"/>
      <c r="G672" s="141"/>
    </row>
    <row r="673" spans="1:7" ht="15" thickBot="1" x14ac:dyDescent="0.35">
      <c r="A673" s="141"/>
      <c r="B673" s="141"/>
      <c r="C673" s="141"/>
      <c r="D673" s="141"/>
      <c r="E673" s="141"/>
      <c r="F673" s="141"/>
      <c r="G673" s="141"/>
    </row>
    <row r="674" spans="1:7" ht="15" thickBot="1" x14ac:dyDescent="0.35">
      <c r="A674" s="141"/>
      <c r="B674" s="141"/>
      <c r="C674" s="141"/>
      <c r="D674" s="141"/>
      <c r="E674" s="141"/>
      <c r="F674" s="141"/>
      <c r="G674" s="141"/>
    </row>
    <row r="675" spans="1:7" ht="15" thickBot="1" x14ac:dyDescent="0.35">
      <c r="A675" s="141"/>
      <c r="B675" s="141"/>
      <c r="C675" s="141"/>
      <c r="D675" s="141"/>
      <c r="E675" s="141"/>
      <c r="F675" s="141"/>
      <c r="G675" s="141"/>
    </row>
    <row r="676" spans="1:7" ht="15" thickBot="1" x14ac:dyDescent="0.35">
      <c r="A676" s="141"/>
      <c r="B676" s="141"/>
      <c r="C676" s="141"/>
      <c r="D676" s="141"/>
      <c r="E676" s="141"/>
      <c r="F676" s="141"/>
      <c r="G676" s="141"/>
    </row>
    <row r="677" spans="1:7" ht="15" thickBot="1" x14ac:dyDescent="0.35">
      <c r="A677" s="141"/>
      <c r="B677" s="141"/>
      <c r="C677" s="141"/>
      <c r="D677" s="141"/>
      <c r="E677" s="141"/>
      <c r="F677" s="141"/>
      <c r="G677" s="141"/>
    </row>
    <row r="678" spans="1:7" ht="15" thickBot="1" x14ac:dyDescent="0.35">
      <c r="A678" s="141"/>
      <c r="B678" s="141"/>
      <c r="C678" s="141"/>
      <c r="D678" s="141"/>
      <c r="E678" s="141"/>
      <c r="F678" s="141"/>
      <c r="G678" s="141"/>
    </row>
    <row r="679" spans="1:7" ht="15" thickBot="1" x14ac:dyDescent="0.35">
      <c r="A679" s="141"/>
      <c r="B679" s="141"/>
      <c r="C679" s="141"/>
      <c r="D679" s="141"/>
      <c r="E679" s="141"/>
      <c r="F679" s="141"/>
      <c r="G679" s="141"/>
    </row>
    <row r="680" spans="1:7" ht="15" thickBot="1" x14ac:dyDescent="0.35">
      <c r="A680" s="141"/>
      <c r="B680" s="141"/>
      <c r="C680" s="141"/>
      <c r="D680" s="141"/>
      <c r="E680" s="141"/>
      <c r="F680" s="141"/>
      <c r="G680" s="141"/>
    </row>
    <row r="681" spans="1:7" ht="15" thickBot="1" x14ac:dyDescent="0.35">
      <c r="A681" s="141"/>
      <c r="B681" s="141"/>
      <c r="C681" s="141"/>
      <c r="D681" s="141"/>
      <c r="E681" s="141"/>
      <c r="F681" s="141"/>
      <c r="G681" s="141"/>
    </row>
    <row r="682" spans="1:7" ht="15" thickBot="1" x14ac:dyDescent="0.35">
      <c r="A682" s="141"/>
      <c r="B682" s="141"/>
      <c r="C682" s="141"/>
      <c r="D682" s="141"/>
      <c r="E682" s="141"/>
      <c r="F682" s="141"/>
      <c r="G682" s="141"/>
    </row>
    <row r="683" spans="1:7" ht="15" thickBot="1" x14ac:dyDescent="0.35">
      <c r="A683" s="141"/>
      <c r="B683" s="141"/>
      <c r="C683" s="141"/>
      <c r="D683" s="141"/>
      <c r="E683" s="141"/>
      <c r="F683" s="141"/>
      <c r="G683" s="141"/>
    </row>
    <row r="684" spans="1:7" ht="15" thickBot="1" x14ac:dyDescent="0.35">
      <c r="A684" s="141"/>
      <c r="B684" s="141"/>
      <c r="C684" s="141"/>
      <c r="D684" s="141"/>
      <c r="E684" s="141"/>
      <c r="F684" s="141"/>
      <c r="G684" s="141"/>
    </row>
    <row r="685" spans="1:7" ht="15" thickBot="1" x14ac:dyDescent="0.35">
      <c r="A685" s="141"/>
      <c r="B685" s="141"/>
      <c r="C685" s="141"/>
      <c r="D685" s="141"/>
      <c r="E685" s="141"/>
      <c r="F685" s="141"/>
      <c r="G685" s="141"/>
    </row>
    <row r="686" spans="1:7" ht="15" thickBot="1" x14ac:dyDescent="0.35">
      <c r="A686" s="141"/>
      <c r="B686" s="141"/>
      <c r="C686" s="141"/>
      <c r="D686" s="141"/>
      <c r="E686" s="141"/>
      <c r="F686" s="141"/>
      <c r="G686" s="141"/>
    </row>
    <row r="687" spans="1:7" ht="15" thickBot="1" x14ac:dyDescent="0.35">
      <c r="A687" s="141"/>
      <c r="B687" s="141"/>
      <c r="C687" s="141"/>
      <c r="D687" s="141"/>
      <c r="E687" s="141"/>
      <c r="F687" s="141"/>
      <c r="G687" s="141"/>
    </row>
    <row r="688" spans="1:7" ht="15" thickBot="1" x14ac:dyDescent="0.35">
      <c r="A688" s="141"/>
      <c r="B688" s="141"/>
      <c r="C688" s="141"/>
      <c r="D688" s="141"/>
      <c r="E688" s="141"/>
      <c r="F688" s="141"/>
      <c r="G688" s="141"/>
    </row>
    <row r="689" spans="1:7" ht="15" thickBot="1" x14ac:dyDescent="0.35">
      <c r="A689" s="141"/>
      <c r="B689" s="141"/>
      <c r="C689" s="141"/>
      <c r="D689" s="141"/>
      <c r="E689" s="141"/>
      <c r="F689" s="141"/>
      <c r="G689" s="141"/>
    </row>
    <row r="690" spans="1:7" ht="15" thickBot="1" x14ac:dyDescent="0.35">
      <c r="A690" s="141"/>
      <c r="B690" s="141"/>
      <c r="C690" s="141"/>
      <c r="D690" s="141"/>
      <c r="E690" s="141"/>
      <c r="F690" s="141"/>
      <c r="G690" s="141"/>
    </row>
    <row r="691" spans="1:7" ht="15" thickBot="1" x14ac:dyDescent="0.35">
      <c r="A691" s="141"/>
      <c r="B691" s="141"/>
      <c r="C691" s="141"/>
      <c r="D691" s="141"/>
      <c r="E691" s="141"/>
      <c r="F691" s="141"/>
      <c r="G691" s="141"/>
    </row>
    <row r="692" spans="1:7" ht="15" thickBot="1" x14ac:dyDescent="0.35">
      <c r="A692" s="141"/>
      <c r="B692" s="141"/>
      <c r="C692" s="141"/>
      <c r="D692" s="141"/>
      <c r="E692" s="141"/>
      <c r="F692" s="141"/>
      <c r="G692" s="141"/>
    </row>
    <row r="693" spans="1:7" ht="15" thickBot="1" x14ac:dyDescent="0.35">
      <c r="A693" s="141"/>
      <c r="B693" s="141"/>
      <c r="C693" s="141"/>
      <c r="D693" s="141"/>
      <c r="E693" s="141"/>
      <c r="F693" s="141"/>
      <c r="G693" s="141"/>
    </row>
    <row r="694" spans="1:7" ht="15" thickBot="1" x14ac:dyDescent="0.35">
      <c r="A694" s="141"/>
      <c r="B694" s="141"/>
      <c r="C694" s="141"/>
      <c r="D694" s="141"/>
      <c r="E694" s="141"/>
      <c r="F694" s="141"/>
      <c r="G694" s="141"/>
    </row>
    <row r="695" spans="1:7" ht="15" thickBot="1" x14ac:dyDescent="0.35">
      <c r="A695" s="141"/>
      <c r="B695" s="141"/>
      <c r="C695" s="141"/>
      <c r="D695" s="141"/>
      <c r="E695" s="141"/>
      <c r="F695" s="141"/>
      <c r="G695" s="141"/>
    </row>
    <row r="696" spans="1:7" ht="15" thickBot="1" x14ac:dyDescent="0.35">
      <c r="A696" s="141"/>
      <c r="B696" s="141"/>
      <c r="C696" s="141"/>
      <c r="D696" s="141"/>
      <c r="E696" s="141"/>
      <c r="F696" s="141"/>
      <c r="G696" s="141"/>
    </row>
    <row r="697" spans="1:7" ht="15" thickBot="1" x14ac:dyDescent="0.35">
      <c r="A697" s="141"/>
      <c r="B697" s="141"/>
      <c r="C697" s="141"/>
      <c r="D697" s="141"/>
      <c r="E697" s="141"/>
      <c r="F697" s="141"/>
      <c r="G697" s="141"/>
    </row>
    <row r="698" spans="1:7" ht="15" thickBot="1" x14ac:dyDescent="0.35">
      <c r="A698" s="141"/>
      <c r="B698" s="141"/>
      <c r="C698" s="141"/>
      <c r="D698" s="141"/>
      <c r="E698" s="141"/>
      <c r="F698" s="141"/>
      <c r="G698" s="141"/>
    </row>
    <row r="699" spans="1:7" ht="15" thickBot="1" x14ac:dyDescent="0.35">
      <c r="A699" s="141"/>
      <c r="B699" s="141"/>
      <c r="C699" s="141"/>
      <c r="D699" s="141"/>
      <c r="E699" s="141"/>
      <c r="F699" s="141"/>
      <c r="G699" s="141"/>
    </row>
    <row r="700" spans="1:7" ht="15" thickBot="1" x14ac:dyDescent="0.35">
      <c r="A700" s="141"/>
      <c r="B700" s="141"/>
      <c r="C700" s="141"/>
      <c r="D700" s="141"/>
      <c r="E700" s="141"/>
      <c r="F700" s="141"/>
      <c r="G700" s="141"/>
    </row>
    <row r="701" spans="1:7" ht="15" thickBot="1" x14ac:dyDescent="0.35">
      <c r="A701" s="141"/>
      <c r="B701" s="141"/>
      <c r="C701" s="141"/>
      <c r="D701" s="141"/>
      <c r="E701" s="141"/>
      <c r="F701" s="141"/>
      <c r="G701" s="141"/>
    </row>
    <row r="702" spans="1:7" ht="15" thickBot="1" x14ac:dyDescent="0.35">
      <c r="A702" s="141"/>
      <c r="B702" s="141"/>
      <c r="C702" s="141"/>
      <c r="D702" s="141"/>
      <c r="E702" s="141"/>
      <c r="F702" s="141"/>
      <c r="G702" s="141"/>
    </row>
    <row r="703" spans="1:7" ht="15" thickBot="1" x14ac:dyDescent="0.35">
      <c r="A703" s="141"/>
      <c r="B703" s="141"/>
      <c r="C703" s="141"/>
      <c r="D703" s="141"/>
      <c r="E703" s="141"/>
      <c r="F703" s="141"/>
      <c r="G703" s="141"/>
    </row>
    <row r="704" spans="1:7" ht="15" thickBot="1" x14ac:dyDescent="0.35">
      <c r="A704" s="141"/>
      <c r="B704" s="141"/>
      <c r="C704" s="141"/>
      <c r="D704" s="141"/>
      <c r="E704" s="141"/>
      <c r="F704" s="141"/>
      <c r="G704" s="141"/>
    </row>
    <row r="705" spans="1:7" ht="15" thickBot="1" x14ac:dyDescent="0.35">
      <c r="A705" s="141"/>
      <c r="B705" s="141"/>
      <c r="C705" s="141"/>
      <c r="D705" s="141"/>
      <c r="E705" s="141"/>
      <c r="F705" s="141"/>
      <c r="G705" s="141"/>
    </row>
    <row r="706" spans="1:7" ht="15" thickBot="1" x14ac:dyDescent="0.35">
      <c r="A706" s="141"/>
      <c r="B706" s="141"/>
      <c r="C706" s="141"/>
      <c r="D706" s="141"/>
      <c r="E706" s="141"/>
      <c r="F706" s="141"/>
      <c r="G706" s="141"/>
    </row>
    <row r="707" spans="1:7" ht="15" thickBot="1" x14ac:dyDescent="0.35">
      <c r="A707" s="141"/>
      <c r="B707" s="141"/>
      <c r="C707" s="141"/>
      <c r="D707" s="141"/>
      <c r="E707" s="141"/>
      <c r="F707" s="141"/>
      <c r="G707" s="141"/>
    </row>
    <row r="708" spans="1:7" ht="15" thickBot="1" x14ac:dyDescent="0.35">
      <c r="A708" s="141"/>
      <c r="B708" s="141"/>
      <c r="C708" s="141"/>
      <c r="D708" s="141"/>
      <c r="E708" s="141"/>
      <c r="F708" s="141"/>
      <c r="G708" s="141"/>
    </row>
    <row r="709" spans="1:7" ht="15" thickBot="1" x14ac:dyDescent="0.35">
      <c r="A709" s="141"/>
      <c r="B709" s="141"/>
      <c r="C709" s="141"/>
      <c r="D709" s="141"/>
      <c r="E709" s="141"/>
      <c r="F709" s="141"/>
      <c r="G709" s="141"/>
    </row>
    <row r="710" spans="1:7" ht="15" thickBot="1" x14ac:dyDescent="0.35">
      <c r="A710" s="141"/>
      <c r="B710" s="141"/>
      <c r="C710" s="141"/>
      <c r="D710" s="141"/>
      <c r="E710" s="141"/>
      <c r="F710" s="141"/>
      <c r="G710" s="141"/>
    </row>
    <row r="711" spans="1:7" ht="15" thickBot="1" x14ac:dyDescent="0.35">
      <c r="A711" s="141"/>
      <c r="B711" s="141"/>
      <c r="C711" s="141"/>
      <c r="D711" s="141"/>
      <c r="E711" s="141"/>
      <c r="F711" s="141"/>
      <c r="G711" s="141"/>
    </row>
    <row r="712" spans="1:7" ht="15" thickBot="1" x14ac:dyDescent="0.35">
      <c r="A712" s="141"/>
      <c r="B712" s="141"/>
      <c r="C712" s="141"/>
      <c r="D712" s="141"/>
      <c r="E712" s="141"/>
      <c r="F712" s="141"/>
      <c r="G712" s="141"/>
    </row>
    <row r="713" spans="1:7" ht="15" thickBot="1" x14ac:dyDescent="0.35">
      <c r="A713" s="141"/>
      <c r="B713" s="141"/>
      <c r="C713" s="141"/>
      <c r="D713" s="141"/>
      <c r="E713" s="141"/>
      <c r="F713" s="141"/>
      <c r="G713" s="141"/>
    </row>
    <row r="714" spans="1:7" ht="15" thickBot="1" x14ac:dyDescent="0.35">
      <c r="A714" s="141"/>
      <c r="B714" s="141"/>
      <c r="C714" s="141"/>
      <c r="D714" s="141"/>
      <c r="E714" s="141"/>
      <c r="F714" s="141"/>
      <c r="G714" s="141"/>
    </row>
    <row r="715" spans="1:7" ht="15" thickBot="1" x14ac:dyDescent="0.35">
      <c r="A715" s="141"/>
      <c r="B715" s="141"/>
      <c r="C715" s="141"/>
      <c r="D715" s="141"/>
      <c r="E715" s="141"/>
      <c r="F715" s="141"/>
      <c r="G715" s="141"/>
    </row>
    <row r="716" spans="1:7" ht="15" thickBot="1" x14ac:dyDescent="0.35">
      <c r="A716" s="141"/>
      <c r="B716" s="141"/>
      <c r="C716" s="141"/>
      <c r="D716" s="141"/>
      <c r="E716" s="141"/>
      <c r="F716" s="141"/>
      <c r="G716" s="141"/>
    </row>
    <row r="717" spans="1:7" ht="15" thickBot="1" x14ac:dyDescent="0.35">
      <c r="A717" s="141"/>
      <c r="B717" s="141"/>
      <c r="C717" s="141"/>
      <c r="D717" s="141"/>
      <c r="E717" s="141"/>
      <c r="F717" s="141"/>
      <c r="G717" s="141"/>
    </row>
    <row r="718" spans="1:7" ht="15" thickBot="1" x14ac:dyDescent="0.35">
      <c r="A718" s="141"/>
      <c r="B718" s="141"/>
      <c r="C718" s="141"/>
      <c r="D718" s="141"/>
      <c r="E718" s="141"/>
      <c r="F718" s="141"/>
      <c r="G718" s="141"/>
    </row>
    <row r="719" spans="1:7" ht="15" thickBot="1" x14ac:dyDescent="0.35">
      <c r="A719" s="141"/>
      <c r="B719" s="141"/>
      <c r="C719" s="141"/>
      <c r="D719" s="141"/>
      <c r="E719" s="141"/>
      <c r="F719" s="141"/>
      <c r="G719" s="141"/>
    </row>
    <row r="720" spans="1:7" ht="15" thickBot="1" x14ac:dyDescent="0.35">
      <c r="A720" s="141"/>
      <c r="B720" s="141"/>
      <c r="C720" s="141"/>
      <c r="D720" s="141"/>
      <c r="E720" s="141"/>
      <c r="F720" s="141"/>
      <c r="G720" s="141"/>
    </row>
    <row r="721" spans="1:7" ht="15" thickBot="1" x14ac:dyDescent="0.35">
      <c r="A721" s="141"/>
      <c r="B721" s="141"/>
      <c r="C721" s="141"/>
      <c r="D721" s="141"/>
      <c r="E721" s="141"/>
      <c r="F721" s="141"/>
      <c r="G721" s="141"/>
    </row>
    <row r="722" spans="1:7" ht="15" thickBot="1" x14ac:dyDescent="0.35">
      <c r="A722" s="141"/>
      <c r="B722" s="141"/>
      <c r="C722" s="141"/>
      <c r="D722" s="141"/>
      <c r="E722" s="141"/>
      <c r="F722" s="141"/>
      <c r="G722" s="141"/>
    </row>
    <row r="723" spans="1:7" ht="15" thickBot="1" x14ac:dyDescent="0.35">
      <c r="A723" s="141"/>
      <c r="B723" s="141"/>
      <c r="C723" s="141"/>
      <c r="D723" s="141"/>
      <c r="E723" s="141"/>
      <c r="F723" s="141"/>
      <c r="G723" s="141"/>
    </row>
    <row r="724" spans="1:7" ht="15" thickBot="1" x14ac:dyDescent="0.35">
      <c r="A724" s="141"/>
      <c r="B724" s="141"/>
      <c r="C724" s="141"/>
      <c r="D724" s="141"/>
      <c r="E724" s="141"/>
      <c r="F724" s="141"/>
      <c r="G724" s="141"/>
    </row>
    <row r="725" spans="1:7" ht="15" thickBot="1" x14ac:dyDescent="0.35">
      <c r="A725" s="141"/>
      <c r="B725" s="141"/>
      <c r="C725" s="141"/>
      <c r="D725" s="141"/>
      <c r="E725" s="141"/>
      <c r="F725" s="141"/>
      <c r="G725" s="141"/>
    </row>
    <row r="726" spans="1:7" ht="15" thickBot="1" x14ac:dyDescent="0.35">
      <c r="A726" s="141"/>
      <c r="B726" s="141"/>
      <c r="C726" s="141"/>
      <c r="D726" s="141"/>
      <c r="E726" s="141"/>
      <c r="F726" s="141"/>
      <c r="G726" s="141"/>
    </row>
    <row r="727" spans="1:7" ht="15" thickBot="1" x14ac:dyDescent="0.35">
      <c r="A727" s="141"/>
      <c r="B727" s="141"/>
      <c r="C727" s="141"/>
      <c r="D727" s="141"/>
      <c r="E727" s="141"/>
      <c r="F727" s="141"/>
      <c r="G727" s="141"/>
    </row>
    <row r="728" spans="1:7" ht="15" thickBot="1" x14ac:dyDescent="0.35">
      <c r="A728" s="141"/>
      <c r="B728" s="141"/>
      <c r="C728" s="141"/>
      <c r="D728" s="141"/>
      <c r="E728" s="141"/>
      <c r="F728" s="141"/>
      <c r="G728" s="141"/>
    </row>
    <row r="729" spans="1:7" ht="15" thickBot="1" x14ac:dyDescent="0.35">
      <c r="A729" s="141"/>
      <c r="B729" s="141"/>
      <c r="C729" s="141"/>
      <c r="D729" s="141"/>
      <c r="E729" s="141"/>
      <c r="F729" s="141"/>
      <c r="G729" s="141"/>
    </row>
    <row r="730" spans="1:7" ht="15" thickBot="1" x14ac:dyDescent="0.35">
      <c r="A730" s="141"/>
      <c r="B730" s="141"/>
      <c r="C730" s="141"/>
      <c r="D730" s="141"/>
      <c r="E730" s="141"/>
      <c r="F730" s="141"/>
      <c r="G730" s="141"/>
    </row>
    <row r="731" spans="1:7" ht="15" thickBot="1" x14ac:dyDescent="0.35">
      <c r="A731" s="141"/>
      <c r="B731" s="141"/>
      <c r="C731" s="141"/>
      <c r="D731" s="141"/>
      <c r="E731" s="141"/>
      <c r="F731" s="141"/>
      <c r="G731" s="141"/>
    </row>
    <row r="732" spans="1:7" ht="15" thickBot="1" x14ac:dyDescent="0.35">
      <c r="A732" s="141"/>
      <c r="B732" s="141"/>
      <c r="C732" s="141"/>
      <c r="D732" s="141"/>
      <c r="E732" s="141"/>
      <c r="F732" s="141"/>
      <c r="G732" s="141"/>
    </row>
    <row r="733" spans="1:7" ht="15" thickBot="1" x14ac:dyDescent="0.35">
      <c r="A733" s="141"/>
      <c r="B733" s="141"/>
      <c r="C733" s="141"/>
      <c r="D733" s="141"/>
      <c r="E733" s="141"/>
      <c r="F733" s="141"/>
      <c r="G733" s="141"/>
    </row>
    <row r="734" spans="1:7" ht="15" thickBot="1" x14ac:dyDescent="0.35">
      <c r="A734" s="141"/>
      <c r="B734" s="141"/>
      <c r="C734" s="141"/>
      <c r="D734" s="141"/>
      <c r="E734" s="141"/>
      <c r="F734" s="141"/>
      <c r="G734" s="141"/>
    </row>
    <row r="735" spans="1:7" ht="15" thickBot="1" x14ac:dyDescent="0.35">
      <c r="A735" s="141"/>
      <c r="B735" s="141"/>
      <c r="C735" s="141"/>
      <c r="D735" s="141"/>
      <c r="E735" s="141"/>
      <c r="F735" s="141"/>
      <c r="G735" s="141"/>
    </row>
    <row r="736" spans="1:7" ht="15" thickBot="1" x14ac:dyDescent="0.35">
      <c r="A736" s="141"/>
      <c r="B736" s="141"/>
      <c r="C736" s="141"/>
      <c r="D736" s="141"/>
      <c r="E736" s="141"/>
      <c r="F736" s="141"/>
      <c r="G736" s="141"/>
    </row>
    <row r="737" spans="1:7" ht="15" thickBot="1" x14ac:dyDescent="0.35">
      <c r="A737" s="141"/>
      <c r="B737" s="141"/>
      <c r="C737" s="141"/>
      <c r="D737" s="141"/>
      <c r="E737" s="141"/>
      <c r="F737" s="141"/>
      <c r="G737" s="141"/>
    </row>
    <row r="738" spans="1:7" ht="15" thickBot="1" x14ac:dyDescent="0.35">
      <c r="A738" s="141"/>
      <c r="B738" s="141"/>
      <c r="C738" s="141"/>
      <c r="D738" s="141"/>
      <c r="E738" s="141"/>
      <c r="F738" s="141"/>
      <c r="G738" s="141"/>
    </row>
    <row r="739" spans="1:7" ht="15" thickBot="1" x14ac:dyDescent="0.35">
      <c r="A739" s="141"/>
      <c r="B739" s="141"/>
      <c r="C739" s="141"/>
      <c r="D739" s="141"/>
      <c r="E739" s="141"/>
      <c r="F739" s="141"/>
      <c r="G739" s="141"/>
    </row>
    <row r="740" spans="1:7" ht="15" thickBot="1" x14ac:dyDescent="0.35">
      <c r="A740" s="141"/>
      <c r="B740" s="141"/>
      <c r="C740" s="141"/>
      <c r="D740" s="141"/>
      <c r="E740" s="141"/>
      <c r="F740" s="141"/>
      <c r="G740" s="141"/>
    </row>
    <row r="741" spans="1:7" ht="15" thickBot="1" x14ac:dyDescent="0.35">
      <c r="A741" s="141"/>
      <c r="B741" s="141"/>
      <c r="C741" s="141"/>
      <c r="D741" s="141"/>
      <c r="E741" s="141"/>
      <c r="F741" s="141"/>
      <c r="G741" s="141"/>
    </row>
    <row r="742" spans="1:7" ht="15" thickBot="1" x14ac:dyDescent="0.35">
      <c r="A742" s="141"/>
      <c r="B742" s="141"/>
      <c r="C742" s="141"/>
      <c r="D742" s="141"/>
      <c r="E742" s="141"/>
      <c r="F742" s="141"/>
      <c r="G742" s="141"/>
    </row>
    <row r="743" spans="1:7" ht="15" thickBot="1" x14ac:dyDescent="0.35">
      <c r="A743" s="141"/>
      <c r="B743" s="141"/>
      <c r="C743" s="141"/>
      <c r="D743" s="141"/>
      <c r="E743" s="141"/>
      <c r="F743" s="141"/>
      <c r="G743" s="141"/>
    </row>
    <row r="744" spans="1:7" ht="15" thickBot="1" x14ac:dyDescent="0.35">
      <c r="A744" s="141"/>
      <c r="B744" s="141"/>
      <c r="C744" s="141"/>
      <c r="D744" s="141"/>
      <c r="E744" s="141"/>
      <c r="F744" s="141"/>
      <c r="G744" s="141"/>
    </row>
    <row r="745" spans="1:7" ht="15" thickBot="1" x14ac:dyDescent="0.35">
      <c r="A745" s="141"/>
      <c r="B745" s="141"/>
      <c r="C745" s="141"/>
      <c r="D745" s="141"/>
      <c r="E745" s="141"/>
      <c r="F745" s="141"/>
      <c r="G745" s="141"/>
    </row>
    <row r="746" spans="1:7" ht="15" thickBot="1" x14ac:dyDescent="0.35">
      <c r="A746" s="141"/>
      <c r="B746" s="141"/>
      <c r="C746" s="141"/>
      <c r="D746" s="141"/>
      <c r="E746" s="141"/>
      <c r="F746" s="141"/>
      <c r="G746" s="141"/>
    </row>
    <row r="747" spans="1:7" ht="15" thickBot="1" x14ac:dyDescent="0.35">
      <c r="A747" s="141"/>
      <c r="B747" s="141"/>
      <c r="C747" s="141"/>
      <c r="D747" s="141"/>
      <c r="E747" s="141"/>
      <c r="F747" s="141"/>
      <c r="G747" s="141"/>
    </row>
    <row r="748" spans="1:7" ht="15" thickBot="1" x14ac:dyDescent="0.35">
      <c r="A748" s="141"/>
      <c r="B748" s="141"/>
      <c r="C748" s="141"/>
      <c r="D748" s="141"/>
      <c r="E748" s="141"/>
      <c r="F748" s="141"/>
      <c r="G748" s="141"/>
    </row>
    <row r="749" spans="1:7" ht="15" thickBot="1" x14ac:dyDescent="0.35">
      <c r="A749" s="141"/>
      <c r="B749" s="141"/>
      <c r="C749" s="141"/>
      <c r="D749" s="141"/>
      <c r="E749" s="141"/>
      <c r="F749" s="141"/>
      <c r="G749" s="141"/>
    </row>
    <row r="750" spans="1:7" ht="15" thickBot="1" x14ac:dyDescent="0.35">
      <c r="A750" s="141"/>
      <c r="B750" s="141"/>
      <c r="C750" s="141"/>
      <c r="D750" s="141"/>
      <c r="E750" s="141"/>
      <c r="F750" s="141"/>
      <c r="G750" s="141"/>
    </row>
    <row r="751" spans="1:7" ht="15" thickBot="1" x14ac:dyDescent="0.35">
      <c r="A751" s="141"/>
      <c r="B751" s="141"/>
      <c r="C751" s="141"/>
      <c r="D751" s="141"/>
      <c r="E751" s="141"/>
      <c r="F751" s="141"/>
      <c r="G751" s="141"/>
    </row>
    <row r="752" spans="1:7" ht="15" thickBot="1" x14ac:dyDescent="0.35">
      <c r="A752" s="141"/>
      <c r="B752" s="141"/>
      <c r="C752" s="141"/>
      <c r="D752" s="141"/>
      <c r="E752" s="141"/>
      <c r="F752" s="141"/>
      <c r="G752" s="141"/>
    </row>
    <row r="753" spans="1:7" ht="15" thickBot="1" x14ac:dyDescent="0.35">
      <c r="A753" s="141"/>
      <c r="B753" s="141"/>
      <c r="C753" s="141"/>
      <c r="D753" s="141"/>
      <c r="E753" s="141"/>
      <c r="F753" s="141"/>
      <c r="G753" s="141"/>
    </row>
    <row r="754" spans="1:7" ht="15" thickBot="1" x14ac:dyDescent="0.35">
      <c r="A754" s="141"/>
      <c r="B754" s="141"/>
      <c r="C754" s="141"/>
      <c r="D754" s="141"/>
      <c r="E754" s="141"/>
      <c r="F754" s="141"/>
      <c r="G754" s="141"/>
    </row>
    <row r="755" spans="1:7" ht="15" thickBot="1" x14ac:dyDescent="0.35">
      <c r="A755" s="141"/>
      <c r="B755" s="141"/>
      <c r="C755" s="141"/>
      <c r="D755" s="141"/>
      <c r="E755" s="141"/>
      <c r="F755" s="141"/>
      <c r="G755" s="141"/>
    </row>
    <row r="756" spans="1:7" ht="15" thickBot="1" x14ac:dyDescent="0.35">
      <c r="A756" s="141"/>
      <c r="B756" s="141"/>
      <c r="C756" s="141"/>
      <c r="D756" s="141"/>
      <c r="E756" s="141"/>
      <c r="F756" s="141"/>
      <c r="G756" s="141"/>
    </row>
    <row r="757" spans="1:7" ht="15" thickBot="1" x14ac:dyDescent="0.35">
      <c r="A757" s="141"/>
      <c r="B757" s="141"/>
      <c r="C757" s="141"/>
      <c r="D757" s="141"/>
      <c r="E757" s="141"/>
      <c r="F757" s="141"/>
      <c r="G757" s="141"/>
    </row>
    <row r="758" spans="1:7" ht="15" thickBot="1" x14ac:dyDescent="0.35">
      <c r="A758" s="141"/>
      <c r="B758" s="141"/>
      <c r="C758" s="141"/>
      <c r="D758" s="141"/>
      <c r="E758" s="141"/>
      <c r="F758" s="141"/>
      <c r="G758" s="141"/>
    </row>
    <row r="759" spans="1:7" ht="15" thickBot="1" x14ac:dyDescent="0.35">
      <c r="A759" s="141"/>
      <c r="B759" s="141"/>
      <c r="C759" s="141"/>
      <c r="D759" s="141"/>
      <c r="E759" s="141"/>
      <c r="F759" s="141"/>
      <c r="G759" s="141"/>
    </row>
    <row r="760" spans="1:7" ht="15" thickBot="1" x14ac:dyDescent="0.35">
      <c r="A760" s="141"/>
      <c r="B760" s="141"/>
      <c r="C760" s="141"/>
      <c r="D760" s="141"/>
      <c r="E760" s="141"/>
      <c r="F760" s="141"/>
      <c r="G760" s="141"/>
    </row>
    <row r="761" spans="1:7" ht="15" thickBot="1" x14ac:dyDescent="0.35">
      <c r="A761" s="141"/>
      <c r="B761" s="141"/>
      <c r="C761" s="141"/>
      <c r="D761" s="141"/>
      <c r="E761" s="141"/>
      <c r="F761" s="141"/>
      <c r="G761" s="141"/>
    </row>
    <row r="762" spans="1:7" ht="15" thickBot="1" x14ac:dyDescent="0.35">
      <c r="A762" s="141"/>
      <c r="B762" s="141"/>
      <c r="C762" s="141"/>
      <c r="D762" s="141"/>
      <c r="E762" s="141"/>
      <c r="F762" s="141"/>
      <c r="G762" s="141"/>
    </row>
    <row r="763" spans="1:7" ht="15" thickBot="1" x14ac:dyDescent="0.35">
      <c r="A763" s="141"/>
      <c r="B763" s="141"/>
      <c r="C763" s="141"/>
      <c r="D763" s="141"/>
      <c r="E763" s="141"/>
      <c r="F763" s="141"/>
      <c r="G763" s="141"/>
    </row>
    <row r="764" spans="1:7" ht="15" thickBot="1" x14ac:dyDescent="0.35">
      <c r="A764" s="141"/>
      <c r="B764" s="141"/>
      <c r="C764" s="141"/>
      <c r="D764" s="141"/>
      <c r="E764" s="141"/>
      <c r="F764" s="141"/>
      <c r="G764" s="141"/>
    </row>
    <row r="765" spans="1:7" ht="15" thickBot="1" x14ac:dyDescent="0.35">
      <c r="A765" s="141"/>
      <c r="B765" s="141"/>
      <c r="C765" s="141"/>
      <c r="D765" s="141"/>
      <c r="E765" s="141"/>
      <c r="F765" s="141"/>
      <c r="G765" s="141"/>
    </row>
    <row r="766" spans="1:7" ht="15" thickBot="1" x14ac:dyDescent="0.35">
      <c r="A766" s="141"/>
      <c r="B766" s="141"/>
      <c r="C766" s="141"/>
      <c r="D766" s="141"/>
      <c r="E766" s="141"/>
      <c r="F766" s="141"/>
      <c r="G766" s="141"/>
    </row>
    <row r="767" spans="1:7" ht="15" thickBot="1" x14ac:dyDescent="0.35">
      <c r="A767" s="141"/>
      <c r="B767" s="141"/>
      <c r="C767" s="141"/>
      <c r="D767" s="141"/>
      <c r="E767" s="141"/>
      <c r="F767" s="141"/>
      <c r="G767" s="141"/>
    </row>
    <row r="768" spans="1:7" ht="15" thickBot="1" x14ac:dyDescent="0.35">
      <c r="A768" s="141"/>
      <c r="B768" s="141"/>
      <c r="C768" s="141"/>
      <c r="D768" s="141"/>
      <c r="E768" s="141"/>
      <c r="F768" s="141"/>
      <c r="G768" s="141"/>
    </row>
    <row r="769" spans="1:7" ht="15" thickBot="1" x14ac:dyDescent="0.35">
      <c r="A769" s="141"/>
      <c r="B769" s="141"/>
      <c r="C769" s="141"/>
      <c r="D769" s="141"/>
      <c r="E769" s="141"/>
      <c r="F769" s="141"/>
      <c r="G769" s="141"/>
    </row>
    <row r="770" spans="1:7" ht="15" thickBot="1" x14ac:dyDescent="0.35">
      <c r="A770" s="141"/>
      <c r="B770" s="141"/>
      <c r="C770" s="141"/>
      <c r="D770" s="141"/>
      <c r="E770" s="141"/>
      <c r="F770" s="141"/>
      <c r="G770" s="141"/>
    </row>
    <row r="771" spans="1:7" ht="15" thickBot="1" x14ac:dyDescent="0.35">
      <c r="A771" s="141"/>
      <c r="B771" s="141"/>
      <c r="C771" s="141"/>
      <c r="D771" s="141"/>
      <c r="E771" s="141"/>
      <c r="F771" s="141"/>
      <c r="G771" s="141"/>
    </row>
    <row r="772" spans="1:7" ht="15" thickBot="1" x14ac:dyDescent="0.35">
      <c r="A772" s="141"/>
      <c r="B772" s="141"/>
      <c r="C772" s="141"/>
      <c r="D772" s="141"/>
      <c r="E772" s="141"/>
      <c r="F772" s="141"/>
      <c r="G772" s="141"/>
    </row>
    <row r="773" spans="1:7" ht="15" thickBot="1" x14ac:dyDescent="0.35">
      <c r="A773" s="141"/>
      <c r="B773" s="141"/>
      <c r="C773" s="141"/>
      <c r="D773" s="141"/>
      <c r="E773" s="141"/>
      <c r="F773" s="141"/>
      <c r="G773" s="141"/>
    </row>
    <row r="774" spans="1:7" ht="15" thickBot="1" x14ac:dyDescent="0.35">
      <c r="A774" s="141"/>
      <c r="B774" s="141"/>
      <c r="C774" s="141"/>
      <c r="D774" s="141"/>
      <c r="E774" s="141"/>
      <c r="F774" s="141"/>
      <c r="G774" s="141"/>
    </row>
    <row r="775" spans="1:7" ht="15" thickBot="1" x14ac:dyDescent="0.35">
      <c r="A775" s="141"/>
      <c r="B775" s="141"/>
      <c r="C775" s="141"/>
      <c r="D775" s="141"/>
      <c r="E775" s="141"/>
      <c r="F775" s="141"/>
      <c r="G775" s="141"/>
    </row>
    <row r="776" spans="1:7" ht="15" thickBot="1" x14ac:dyDescent="0.35">
      <c r="A776" s="141"/>
      <c r="B776" s="141"/>
      <c r="C776" s="141"/>
      <c r="D776" s="141"/>
      <c r="E776" s="141"/>
      <c r="F776" s="141"/>
      <c r="G776" s="141"/>
    </row>
    <row r="777" spans="1:7" ht="15" thickBot="1" x14ac:dyDescent="0.35">
      <c r="A777" s="141"/>
      <c r="B777" s="141"/>
      <c r="C777" s="141"/>
      <c r="D777" s="141"/>
      <c r="E777" s="141"/>
      <c r="F777" s="141"/>
      <c r="G777" s="141"/>
    </row>
    <row r="778" spans="1:7" ht="15" thickBot="1" x14ac:dyDescent="0.35">
      <c r="A778" s="141"/>
      <c r="B778" s="141"/>
      <c r="C778" s="141"/>
      <c r="D778" s="141"/>
      <c r="E778" s="141"/>
      <c r="F778" s="141"/>
      <c r="G778" s="141"/>
    </row>
    <row r="779" spans="1:7" ht="15" thickBot="1" x14ac:dyDescent="0.35">
      <c r="A779" s="141"/>
      <c r="B779" s="141"/>
      <c r="C779" s="141"/>
      <c r="D779" s="141"/>
      <c r="E779" s="141"/>
      <c r="F779" s="141"/>
      <c r="G779" s="141"/>
    </row>
    <row r="780" spans="1:7" ht="15" thickBot="1" x14ac:dyDescent="0.35">
      <c r="A780" s="141"/>
      <c r="B780" s="141"/>
      <c r="C780" s="141"/>
      <c r="D780" s="141"/>
      <c r="E780" s="141"/>
      <c r="F780" s="141"/>
      <c r="G780" s="141"/>
    </row>
    <row r="781" spans="1:7" ht="15" thickBot="1" x14ac:dyDescent="0.35">
      <c r="A781" s="141"/>
      <c r="B781" s="141"/>
      <c r="C781" s="141"/>
      <c r="D781" s="141"/>
      <c r="E781" s="141"/>
      <c r="F781" s="141"/>
      <c r="G781" s="141"/>
    </row>
    <row r="782" spans="1:7" ht="15" thickBot="1" x14ac:dyDescent="0.35">
      <c r="A782" s="141"/>
      <c r="B782" s="141"/>
      <c r="C782" s="141"/>
      <c r="D782" s="141"/>
      <c r="E782" s="141"/>
      <c r="F782" s="141"/>
      <c r="G782" s="141"/>
    </row>
    <row r="783" spans="1:7" ht="15" thickBot="1" x14ac:dyDescent="0.35">
      <c r="A783" s="141"/>
      <c r="B783" s="141"/>
      <c r="C783" s="141"/>
      <c r="D783" s="141"/>
      <c r="E783" s="141"/>
      <c r="F783" s="141"/>
      <c r="G783" s="141"/>
    </row>
    <row r="784" spans="1:7" ht="15" thickBot="1" x14ac:dyDescent="0.35">
      <c r="A784" s="141"/>
      <c r="B784" s="141"/>
      <c r="C784" s="141"/>
      <c r="D784" s="141"/>
      <c r="E784" s="141"/>
      <c r="F784" s="141"/>
      <c r="G784" s="141"/>
    </row>
    <row r="785" spans="1:7" ht="15" thickBot="1" x14ac:dyDescent="0.35">
      <c r="A785" s="141"/>
      <c r="B785" s="141"/>
      <c r="C785" s="141"/>
      <c r="D785" s="141"/>
      <c r="E785" s="141"/>
      <c r="F785" s="141"/>
      <c r="G785" s="141"/>
    </row>
    <row r="786" spans="1:7" ht="15" thickBot="1" x14ac:dyDescent="0.35">
      <c r="A786" s="141"/>
      <c r="B786" s="141"/>
      <c r="C786" s="141"/>
      <c r="D786" s="141"/>
      <c r="E786" s="141"/>
      <c r="F786" s="141"/>
      <c r="G786" s="141"/>
    </row>
    <row r="787" spans="1:7" ht="15" thickBot="1" x14ac:dyDescent="0.35">
      <c r="A787" s="141"/>
      <c r="B787" s="141"/>
      <c r="C787" s="141"/>
      <c r="D787" s="141"/>
      <c r="E787" s="141"/>
      <c r="F787" s="141"/>
      <c r="G787" s="141"/>
    </row>
    <row r="788" spans="1:7" ht="15" thickBot="1" x14ac:dyDescent="0.35">
      <c r="A788" s="141"/>
      <c r="B788" s="141"/>
      <c r="C788" s="141"/>
      <c r="D788" s="141"/>
      <c r="E788" s="141"/>
      <c r="F788" s="141"/>
      <c r="G788" s="141"/>
    </row>
    <row r="789" spans="1:7" ht="15" thickBot="1" x14ac:dyDescent="0.35">
      <c r="A789" s="141"/>
      <c r="B789" s="141"/>
      <c r="C789" s="141"/>
      <c r="D789" s="141"/>
      <c r="E789" s="141"/>
      <c r="F789" s="141"/>
      <c r="G789" s="141"/>
    </row>
    <row r="790" spans="1:7" ht="15" thickBot="1" x14ac:dyDescent="0.35">
      <c r="A790" s="141"/>
      <c r="B790" s="141"/>
      <c r="C790" s="141"/>
      <c r="D790" s="141"/>
      <c r="E790" s="141"/>
      <c r="F790" s="141"/>
      <c r="G790" s="141"/>
    </row>
    <row r="791" spans="1:7" ht="15" thickBot="1" x14ac:dyDescent="0.35">
      <c r="A791" s="141"/>
      <c r="B791" s="141"/>
      <c r="C791" s="141"/>
      <c r="D791" s="141"/>
      <c r="E791" s="141"/>
      <c r="F791" s="141"/>
      <c r="G791" s="141"/>
    </row>
    <row r="792" spans="1:7" ht="15" thickBot="1" x14ac:dyDescent="0.35">
      <c r="A792" s="141"/>
      <c r="B792" s="141"/>
      <c r="C792" s="141"/>
      <c r="D792" s="141"/>
      <c r="E792" s="141"/>
      <c r="F792" s="141"/>
      <c r="G792" s="141"/>
    </row>
    <row r="793" spans="1:7" ht="15" thickBot="1" x14ac:dyDescent="0.35">
      <c r="A793" s="141"/>
      <c r="B793" s="141"/>
      <c r="C793" s="141"/>
      <c r="D793" s="141"/>
      <c r="E793" s="141"/>
      <c r="F793" s="141"/>
      <c r="G793" s="141"/>
    </row>
    <row r="794" spans="1:7" ht="15" thickBot="1" x14ac:dyDescent="0.35">
      <c r="A794" s="141"/>
      <c r="B794" s="141"/>
      <c r="C794" s="141"/>
      <c r="D794" s="141"/>
      <c r="E794" s="141"/>
      <c r="F794" s="141"/>
      <c r="G794" s="141"/>
    </row>
    <row r="795" spans="1:7" ht="15" thickBot="1" x14ac:dyDescent="0.35">
      <c r="A795" s="141"/>
      <c r="B795" s="141"/>
      <c r="C795" s="141"/>
      <c r="D795" s="141"/>
      <c r="E795" s="141"/>
      <c r="F795" s="141"/>
      <c r="G795" s="141"/>
    </row>
    <row r="796" spans="1:7" ht="15" thickBot="1" x14ac:dyDescent="0.35">
      <c r="A796" s="141"/>
      <c r="B796" s="141"/>
      <c r="C796" s="141"/>
      <c r="D796" s="141"/>
      <c r="E796" s="141"/>
      <c r="F796" s="141"/>
      <c r="G796" s="141"/>
    </row>
    <row r="797" spans="1:7" ht="15" thickBot="1" x14ac:dyDescent="0.35">
      <c r="A797" s="141"/>
      <c r="B797" s="141"/>
      <c r="C797" s="141"/>
      <c r="D797" s="141"/>
      <c r="E797" s="141"/>
      <c r="F797" s="141"/>
      <c r="G797" s="141"/>
    </row>
    <row r="798" spans="1:7" ht="15" thickBot="1" x14ac:dyDescent="0.35">
      <c r="A798" s="141"/>
      <c r="B798" s="141"/>
      <c r="C798" s="141"/>
      <c r="D798" s="141"/>
      <c r="E798" s="141"/>
      <c r="F798" s="141"/>
      <c r="G798" s="141"/>
    </row>
    <row r="799" spans="1:7" ht="15" thickBot="1" x14ac:dyDescent="0.35">
      <c r="A799" s="141"/>
      <c r="B799" s="141"/>
      <c r="C799" s="141"/>
      <c r="D799" s="141"/>
      <c r="E799" s="141"/>
      <c r="F799" s="141"/>
      <c r="G799" s="141"/>
    </row>
    <row r="800" spans="1:7" ht="15" thickBot="1" x14ac:dyDescent="0.35">
      <c r="A800" s="141"/>
      <c r="B800" s="141"/>
      <c r="C800" s="141"/>
      <c r="D800" s="141"/>
      <c r="E800" s="141"/>
      <c r="F800" s="141"/>
      <c r="G800" s="141"/>
    </row>
    <row r="801" spans="1:7" ht="15" thickBot="1" x14ac:dyDescent="0.35">
      <c r="A801" s="141"/>
      <c r="B801" s="141"/>
      <c r="C801" s="141"/>
      <c r="D801" s="141"/>
      <c r="E801" s="141"/>
      <c r="F801" s="141"/>
      <c r="G801" s="141"/>
    </row>
    <row r="802" spans="1:7" ht="15" thickBot="1" x14ac:dyDescent="0.35">
      <c r="A802" s="141"/>
      <c r="B802" s="141"/>
      <c r="C802" s="141"/>
      <c r="D802" s="141"/>
      <c r="E802" s="141"/>
      <c r="F802" s="141"/>
      <c r="G802" s="141"/>
    </row>
    <row r="803" spans="1:7" ht="15" thickBot="1" x14ac:dyDescent="0.35">
      <c r="A803" s="141"/>
      <c r="B803" s="141"/>
      <c r="C803" s="141"/>
      <c r="D803" s="141"/>
      <c r="E803" s="141"/>
      <c r="F803" s="141"/>
      <c r="G803" s="141"/>
    </row>
    <row r="804" spans="1:7" ht="15" thickBot="1" x14ac:dyDescent="0.35">
      <c r="A804" s="141"/>
      <c r="B804" s="141"/>
      <c r="C804" s="141"/>
      <c r="D804" s="141"/>
      <c r="E804" s="141"/>
      <c r="F804" s="141"/>
      <c r="G804" s="141"/>
    </row>
    <row r="805" spans="1:7" ht="15" thickBot="1" x14ac:dyDescent="0.35">
      <c r="A805" s="141"/>
      <c r="B805" s="141"/>
      <c r="C805" s="141"/>
      <c r="D805" s="141"/>
      <c r="E805" s="141"/>
      <c r="F805" s="141"/>
      <c r="G805" s="141"/>
    </row>
    <row r="806" spans="1:7" ht="15" thickBot="1" x14ac:dyDescent="0.35">
      <c r="A806" s="141"/>
      <c r="B806" s="141"/>
      <c r="C806" s="141"/>
      <c r="D806" s="141"/>
      <c r="E806" s="141"/>
      <c r="F806" s="141"/>
      <c r="G806" s="141"/>
    </row>
    <row r="807" spans="1:7" ht="15" thickBot="1" x14ac:dyDescent="0.35">
      <c r="A807" s="141"/>
      <c r="B807" s="141"/>
      <c r="C807" s="141"/>
      <c r="D807" s="141"/>
      <c r="E807" s="141"/>
      <c r="F807" s="141"/>
      <c r="G807" s="141"/>
    </row>
    <row r="808" spans="1:7" ht="15" thickBot="1" x14ac:dyDescent="0.35">
      <c r="A808" s="141"/>
      <c r="B808" s="141"/>
      <c r="C808" s="141"/>
      <c r="D808" s="141"/>
      <c r="E808" s="141"/>
      <c r="F808" s="141"/>
      <c r="G808" s="141"/>
    </row>
    <row r="809" spans="1:7" ht="15" thickBot="1" x14ac:dyDescent="0.35">
      <c r="A809" s="141"/>
      <c r="B809" s="141"/>
      <c r="C809" s="141"/>
      <c r="D809" s="141"/>
      <c r="E809" s="141"/>
      <c r="F809" s="141"/>
      <c r="G809" s="141"/>
    </row>
    <row r="810" spans="1:7" ht="15" thickBot="1" x14ac:dyDescent="0.35">
      <c r="A810" s="141"/>
      <c r="B810" s="141"/>
      <c r="C810" s="141"/>
      <c r="D810" s="141"/>
      <c r="E810" s="141"/>
      <c r="F810" s="141"/>
      <c r="G810" s="141"/>
    </row>
    <row r="811" spans="1:7" ht="15" thickBot="1" x14ac:dyDescent="0.35">
      <c r="A811" s="141"/>
      <c r="B811" s="141"/>
      <c r="C811" s="141"/>
      <c r="D811" s="141"/>
      <c r="E811" s="141"/>
      <c r="F811" s="141"/>
      <c r="G811" s="141"/>
    </row>
    <row r="812" spans="1:7" ht="15" thickBot="1" x14ac:dyDescent="0.35">
      <c r="A812" s="141"/>
      <c r="B812" s="141"/>
      <c r="C812" s="141"/>
      <c r="D812" s="141"/>
      <c r="E812" s="141"/>
      <c r="F812" s="141"/>
      <c r="G812" s="141"/>
    </row>
    <row r="813" spans="1:7" ht="15" thickBot="1" x14ac:dyDescent="0.35">
      <c r="A813" s="141"/>
      <c r="B813" s="141"/>
      <c r="C813" s="141"/>
      <c r="D813" s="141"/>
      <c r="E813" s="141"/>
      <c r="F813" s="141"/>
      <c r="G813" s="141"/>
    </row>
    <row r="814" spans="1:7" ht="15" thickBot="1" x14ac:dyDescent="0.35">
      <c r="A814" s="141"/>
      <c r="B814" s="141"/>
      <c r="C814" s="141"/>
      <c r="D814" s="141"/>
      <c r="E814" s="141"/>
      <c r="F814" s="141"/>
      <c r="G814" s="141"/>
    </row>
    <row r="815" spans="1:7" ht="15" thickBot="1" x14ac:dyDescent="0.35">
      <c r="A815" s="141"/>
      <c r="B815" s="141"/>
      <c r="C815" s="141"/>
      <c r="D815" s="141"/>
      <c r="E815" s="141"/>
      <c r="F815" s="141"/>
      <c r="G815" s="141"/>
    </row>
    <row r="816" spans="1:7" ht="15" thickBot="1" x14ac:dyDescent="0.35">
      <c r="A816" s="141"/>
      <c r="B816" s="141"/>
      <c r="C816" s="141"/>
      <c r="D816" s="141"/>
      <c r="E816" s="141"/>
      <c r="F816" s="141"/>
      <c r="G816" s="141"/>
    </row>
    <row r="817" spans="1:7" ht="15" thickBot="1" x14ac:dyDescent="0.35">
      <c r="A817" s="141"/>
      <c r="B817" s="141"/>
      <c r="C817" s="141"/>
      <c r="D817" s="141"/>
      <c r="E817" s="141"/>
      <c r="F817" s="141"/>
      <c r="G817" s="141"/>
    </row>
    <row r="818" spans="1:7" ht="15" thickBot="1" x14ac:dyDescent="0.35">
      <c r="A818" s="141"/>
      <c r="B818" s="141"/>
      <c r="C818" s="141"/>
      <c r="D818" s="141"/>
      <c r="E818" s="141"/>
      <c r="F818" s="141"/>
      <c r="G818" s="141"/>
    </row>
    <row r="819" spans="1:7" ht="15" thickBot="1" x14ac:dyDescent="0.35">
      <c r="A819" s="141"/>
      <c r="B819" s="141"/>
      <c r="C819" s="141"/>
      <c r="D819" s="141"/>
      <c r="E819" s="141"/>
      <c r="F819" s="141"/>
      <c r="G819" s="141"/>
    </row>
    <row r="820" spans="1:7" ht="15" thickBot="1" x14ac:dyDescent="0.35">
      <c r="A820" s="141"/>
      <c r="B820" s="141"/>
      <c r="C820" s="141"/>
      <c r="D820" s="141"/>
      <c r="E820" s="141"/>
      <c r="F820" s="141"/>
      <c r="G820" s="141"/>
    </row>
    <row r="821" spans="1:7" ht="15" thickBot="1" x14ac:dyDescent="0.35">
      <c r="A821" s="141"/>
      <c r="B821" s="141"/>
      <c r="C821" s="141"/>
      <c r="D821" s="141"/>
      <c r="E821" s="141"/>
      <c r="F821" s="141"/>
      <c r="G821" s="141"/>
    </row>
    <row r="822" spans="1:7" ht="15" thickBot="1" x14ac:dyDescent="0.35">
      <c r="A822" s="141"/>
      <c r="B822" s="141"/>
      <c r="C822" s="141"/>
      <c r="D822" s="141"/>
      <c r="E822" s="141"/>
      <c r="F822" s="141"/>
      <c r="G822" s="141"/>
    </row>
    <row r="823" spans="1:7" ht="15" thickBot="1" x14ac:dyDescent="0.35">
      <c r="A823" s="141"/>
      <c r="B823" s="141"/>
      <c r="C823" s="141"/>
      <c r="D823" s="141"/>
      <c r="E823" s="141"/>
      <c r="F823" s="141"/>
      <c r="G823" s="141"/>
    </row>
    <row r="824" spans="1:7" ht="15" thickBot="1" x14ac:dyDescent="0.35">
      <c r="A824" s="141"/>
      <c r="B824" s="141"/>
      <c r="C824" s="141"/>
      <c r="D824" s="141"/>
      <c r="E824" s="141"/>
      <c r="F824" s="141"/>
      <c r="G824" s="141"/>
    </row>
    <row r="825" spans="1:7" ht="15" thickBot="1" x14ac:dyDescent="0.35">
      <c r="A825" s="141"/>
      <c r="B825" s="141"/>
      <c r="C825" s="141"/>
      <c r="D825" s="141"/>
      <c r="E825" s="141"/>
      <c r="F825" s="141"/>
      <c r="G825" s="141"/>
    </row>
    <row r="826" spans="1:7" ht="15" thickBot="1" x14ac:dyDescent="0.35">
      <c r="A826" s="141"/>
      <c r="B826" s="141"/>
      <c r="C826" s="141"/>
      <c r="D826" s="141"/>
      <c r="E826" s="141"/>
      <c r="F826" s="141"/>
      <c r="G826" s="141"/>
    </row>
    <row r="827" spans="1:7" ht="15" thickBot="1" x14ac:dyDescent="0.35">
      <c r="A827" s="141"/>
      <c r="B827" s="141"/>
      <c r="C827" s="141"/>
      <c r="D827" s="141"/>
      <c r="E827" s="141"/>
      <c r="F827" s="141"/>
      <c r="G827" s="141"/>
    </row>
    <row r="828" spans="1:7" ht="15" thickBot="1" x14ac:dyDescent="0.35">
      <c r="A828" s="141"/>
      <c r="B828" s="141"/>
      <c r="C828" s="141"/>
      <c r="D828" s="141"/>
      <c r="E828" s="141"/>
      <c r="F828" s="141"/>
      <c r="G828" s="141"/>
    </row>
    <row r="829" spans="1:7" ht="15" thickBot="1" x14ac:dyDescent="0.35">
      <c r="A829" s="141"/>
      <c r="B829" s="141"/>
      <c r="C829" s="141"/>
      <c r="D829" s="141"/>
      <c r="E829" s="141"/>
      <c r="F829" s="141"/>
      <c r="G829" s="141"/>
    </row>
    <row r="830" spans="1:7" ht="15" thickBot="1" x14ac:dyDescent="0.35">
      <c r="A830" s="141"/>
      <c r="B830" s="141"/>
      <c r="C830" s="141"/>
      <c r="D830" s="141"/>
      <c r="E830" s="141"/>
      <c r="F830" s="141"/>
      <c r="G830" s="141"/>
    </row>
    <row r="831" spans="1:7" ht="15" thickBot="1" x14ac:dyDescent="0.35">
      <c r="A831" s="141"/>
      <c r="B831" s="141"/>
      <c r="C831" s="141"/>
      <c r="D831" s="141"/>
      <c r="E831" s="141"/>
      <c r="F831" s="141"/>
      <c r="G831" s="141"/>
    </row>
    <row r="832" spans="1:7" ht="15" thickBot="1" x14ac:dyDescent="0.35">
      <c r="A832" s="141"/>
      <c r="B832" s="141"/>
      <c r="C832" s="141"/>
      <c r="D832" s="141"/>
      <c r="E832" s="141"/>
      <c r="F832" s="141"/>
      <c r="G832" s="141"/>
    </row>
    <row r="833" spans="1:7" ht="15" thickBot="1" x14ac:dyDescent="0.35">
      <c r="A833" s="141"/>
      <c r="B833" s="141"/>
      <c r="C833" s="141"/>
      <c r="D833" s="141"/>
      <c r="E833" s="141"/>
      <c r="F833" s="141"/>
      <c r="G833" s="141"/>
    </row>
    <row r="834" spans="1:7" ht="15" thickBot="1" x14ac:dyDescent="0.35">
      <c r="A834" s="141"/>
      <c r="B834" s="141"/>
      <c r="C834" s="141"/>
      <c r="D834" s="141"/>
      <c r="E834" s="141"/>
      <c r="F834" s="141"/>
      <c r="G834" s="141"/>
    </row>
    <row r="835" spans="1:7" ht="15" thickBot="1" x14ac:dyDescent="0.35">
      <c r="A835" s="141"/>
      <c r="B835" s="141"/>
      <c r="C835" s="141"/>
      <c r="D835" s="141"/>
      <c r="E835" s="141"/>
      <c r="F835" s="141"/>
      <c r="G835" s="141"/>
    </row>
    <row r="836" spans="1:7" ht="15" thickBot="1" x14ac:dyDescent="0.35">
      <c r="A836" s="141"/>
      <c r="B836" s="141"/>
      <c r="C836" s="141"/>
      <c r="D836" s="141"/>
      <c r="E836" s="141"/>
      <c r="F836" s="141"/>
      <c r="G836" s="141"/>
    </row>
    <row r="837" spans="1:7" ht="15" thickBot="1" x14ac:dyDescent="0.35">
      <c r="A837" s="141"/>
      <c r="B837" s="141"/>
      <c r="C837" s="141"/>
      <c r="D837" s="141"/>
      <c r="E837" s="141"/>
      <c r="F837" s="141"/>
      <c r="G837" s="141"/>
    </row>
    <row r="838" spans="1:7" ht="15" thickBot="1" x14ac:dyDescent="0.35">
      <c r="A838" s="141"/>
      <c r="B838" s="141"/>
      <c r="C838" s="141"/>
      <c r="D838" s="141"/>
      <c r="E838" s="141"/>
      <c r="F838" s="141"/>
      <c r="G838" s="141"/>
    </row>
    <row r="839" spans="1:7" ht="15" thickBot="1" x14ac:dyDescent="0.35">
      <c r="A839" s="141"/>
      <c r="B839" s="141"/>
      <c r="C839" s="141"/>
      <c r="D839" s="141"/>
      <c r="E839" s="141"/>
      <c r="F839" s="141"/>
      <c r="G839" s="141"/>
    </row>
    <row r="840" spans="1:7" ht="15" thickBot="1" x14ac:dyDescent="0.35">
      <c r="A840" s="141"/>
      <c r="B840" s="141"/>
      <c r="C840" s="141"/>
      <c r="D840" s="141"/>
      <c r="E840" s="141"/>
      <c r="F840" s="141"/>
      <c r="G840" s="141"/>
    </row>
    <row r="841" spans="1:7" ht="15" thickBot="1" x14ac:dyDescent="0.35">
      <c r="A841" s="141"/>
      <c r="B841" s="141"/>
      <c r="C841" s="141"/>
      <c r="D841" s="141"/>
      <c r="E841" s="141"/>
      <c r="F841" s="141"/>
      <c r="G841" s="141"/>
    </row>
    <row r="842" spans="1:7" ht="15" thickBot="1" x14ac:dyDescent="0.35">
      <c r="A842" s="141"/>
      <c r="B842" s="141"/>
      <c r="C842" s="141"/>
      <c r="D842" s="141"/>
      <c r="E842" s="141"/>
      <c r="F842" s="141"/>
      <c r="G842" s="141"/>
    </row>
    <row r="843" spans="1:7" ht="15" thickBot="1" x14ac:dyDescent="0.35">
      <c r="A843" s="141"/>
      <c r="B843" s="141"/>
      <c r="C843" s="141"/>
      <c r="D843" s="141"/>
      <c r="E843" s="141"/>
      <c r="F843" s="141"/>
      <c r="G843" s="141"/>
    </row>
    <row r="844" spans="1:7" ht="15" thickBot="1" x14ac:dyDescent="0.35">
      <c r="A844" s="141"/>
      <c r="B844" s="141"/>
      <c r="C844" s="141"/>
      <c r="D844" s="141"/>
      <c r="E844" s="141"/>
      <c r="F844" s="141"/>
      <c r="G844" s="141"/>
    </row>
    <row r="845" spans="1:7" ht="15" thickBot="1" x14ac:dyDescent="0.35">
      <c r="A845" s="141"/>
      <c r="B845" s="141"/>
      <c r="C845" s="141"/>
      <c r="D845" s="141"/>
      <c r="E845" s="141"/>
      <c r="F845" s="141"/>
      <c r="G845" s="141"/>
    </row>
    <row r="846" spans="1:7" ht="15" thickBot="1" x14ac:dyDescent="0.35">
      <c r="A846" s="141"/>
      <c r="B846" s="141"/>
      <c r="C846" s="141"/>
      <c r="D846" s="141"/>
      <c r="E846" s="141"/>
      <c r="F846" s="141"/>
      <c r="G846" s="141"/>
    </row>
    <row r="847" spans="1:7" ht="15" thickBot="1" x14ac:dyDescent="0.35">
      <c r="A847" s="141"/>
      <c r="B847" s="141"/>
      <c r="C847" s="141"/>
      <c r="D847" s="141"/>
      <c r="E847" s="141"/>
      <c r="F847" s="141"/>
      <c r="G847" s="141"/>
    </row>
    <row r="848" spans="1:7" ht="15" thickBot="1" x14ac:dyDescent="0.35">
      <c r="A848" s="141"/>
      <c r="B848" s="141"/>
      <c r="C848" s="141"/>
      <c r="D848" s="141"/>
      <c r="E848" s="141"/>
      <c r="F848" s="141"/>
      <c r="G848" s="141"/>
    </row>
    <row r="849" spans="1:7" ht="15" thickBot="1" x14ac:dyDescent="0.35">
      <c r="A849" s="141"/>
      <c r="B849" s="141"/>
      <c r="C849" s="141"/>
      <c r="D849" s="141"/>
      <c r="E849" s="141"/>
      <c r="F849" s="141"/>
      <c r="G849" s="141"/>
    </row>
    <row r="850" spans="1:7" ht="15" thickBot="1" x14ac:dyDescent="0.35">
      <c r="A850" s="141"/>
      <c r="B850" s="141"/>
      <c r="C850" s="141"/>
      <c r="D850" s="141"/>
      <c r="E850" s="141"/>
      <c r="F850" s="141"/>
      <c r="G850" s="141"/>
    </row>
    <row r="851" spans="1:7" ht="15" thickBot="1" x14ac:dyDescent="0.35">
      <c r="A851" s="141"/>
      <c r="B851" s="141"/>
      <c r="C851" s="141"/>
      <c r="D851" s="141"/>
      <c r="E851" s="141"/>
      <c r="F851" s="141"/>
      <c r="G851" s="141"/>
    </row>
    <row r="852" spans="1:7" ht="15" thickBot="1" x14ac:dyDescent="0.35">
      <c r="A852" s="141"/>
      <c r="B852" s="141"/>
      <c r="C852" s="141"/>
      <c r="D852" s="141"/>
      <c r="E852" s="141"/>
      <c r="F852" s="141"/>
      <c r="G852" s="141"/>
    </row>
    <row r="853" spans="1:7" ht="15" thickBot="1" x14ac:dyDescent="0.35">
      <c r="A853" s="141"/>
      <c r="B853" s="141"/>
      <c r="C853" s="141"/>
      <c r="D853" s="141"/>
      <c r="E853" s="141"/>
      <c r="F853" s="141"/>
      <c r="G853" s="141"/>
    </row>
    <row r="854" spans="1:7" ht="15" thickBot="1" x14ac:dyDescent="0.35">
      <c r="A854" s="141"/>
      <c r="B854" s="141"/>
      <c r="C854" s="141"/>
      <c r="D854" s="141"/>
      <c r="E854" s="141"/>
      <c r="F854" s="141"/>
      <c r="G854" s="141"/>
    </row>
    <row r="855" spans="1:7" ht="15" thickBot="1" x14ac:dyDescent="0.35">
      <c r="A855" s="141"/>
      <c r="B855" s="141"/>
      <c r="C855" s="141"/>
      <c r="D855" s="141"/>
      <c r="E855" s="141"/>
      <c r="F855" s="141"/>
      <c r="G855" s="141"/>
    </row>
    <row r="856" spans="1:7" ht="15" thickBot="1" x14ac:dyDescent="0.35">
      <c r="A856" s="141"/>
      <c r="B856" s="141"/>
      <c r="C856" s="141"/>
      <c r="D856" s="141"/>
      <c r="E856" s="141"/>
      <c r="F856" s="141"/>
      <c r="G856" s="141"/>
    </row>
    <row r="857" spans="1:7" ht="15" thickBot="1" x14ac:dyDescent="0.35">
      <c r="A857" s="141"/>
      <c r="B857" s="141"/>
      <c r="C857" s="141"/>
      <c r="D857" s="141"/>
      <c r="E857" s="141"/>
      <c r="F857" s="141"/>
      <c r="G857" s="141"/>
    </row>
    <row r="858" spans="1:7" ht="15" thickBot="1" x14ac:dyDescent="0.35">
      <c r="A858" s="141"/>
      <c r="B858" s="141"/>
      <c r="C858" s="141"/>
      <c r="D858" s="141"/>
      <c r="E858" s="141"/>
      <c r="F858" s="141"/>
      <c r="G858" s="141"/>
    </row>
    <row r="859" spans="1:7" ht="15" thickBot="1" x14ac:dyDescent="0.35">
      <c r="A859" s="141"/>
      <c r="B859" s="141"/>
      <c r="C859" s="141"/>
      <c r="D859" s="141"/>
      <c r="E859" s="141"/>
      <c r="F859" s="141"/>
      <c r="G859" s="141"/>
    </row>
    <row r="860" spans="1:7" ht="15" thickBot="1" x14ac:dyDescent="0.35">
      <c r="A860" s="141"/>
      <c r="B860" s="141"/>
      <c r="C860" s="141"/>
      <c r="D860" s="141"/>
      <c r="E860" s="141"/>
      <c r="F860" s="141"/>
      <c r="G860" s="141"/>
    </row>
    <row r="861" spans="1:7" ht="15" thickBot="1" x14ac:dyDescent="0.35">
      <c r="A861" s="141"/>
      <c r="B861" s="141"/>
      <c r="C861" s="141"/>
      <c r="D861" s="141"/>
      <c r="E861" s="141"/>
      <c r="F861" s="141"/>
      <c r="G861" s="141"/>
    </row>
    <row r="862" spans="1:7" ht="15" thickBot="1" x14ac:dyDescent="0.35">
      <c r="A862" s="141"/>
      <c r="B862" s="141"/>
      <c r="C862" s="141"/>
      <c r="D862" s="141"/>
      <c r="E862" s="141"/>
      <c r="F862" s="141"/>
      <c r="G862" s="141"/>
    </row>
    <row r="863" spans="1:7" ht="15" thickBot="1" x14ac:dyDescent="0.35">
      <c r="A863" s="141"/>
      <c r="B863" s="141"/>
      <c r="C863" s="141"/>
      <c r="D863" s="141"/>
      <c r="E863" s="141"/>
      <c r="F863" s="141"/>
      <c r="G863" s="141"/>
    </row>
    <row r="864" spans="1:7" ht="15" thickBot="1" x14ac:dyDescent="0.35">
      <c r="A864" s="141"/>
      <c r="B864" s="141"/>
      <c r="C864" s="141"/>
      <c r="D864" s="141"/>
      <c r="E864" s="141"/>
      <c r="F864" s="141"/>
      <c r="G864" s="141"/>
    </row>
    <row r="865" spans="1:7" ht="15" thickBot="1" x14ac:dyDescent="0.35">
      <c r="A865" s="141"/>
      <c r="B865" s="141"/>
      <c r="C865" s="141"/>
      <c r="D865" s="141"/>
      <c r="E865" s="141"/>
      <c r="F865" s="141"/>
      <c r="G865" s="141"/>
    </row>
    <row r="866" spans="1:7" ht="15" thickBot="1" x14ac:dyDescent="0.35">
      <c r="A866" s="141"/>
      <c r="B866" s="141"/>
      <c r="C866" s="141"/>
      <c r="D866" s="141"/>
      <c r="E866" s="141"/>
      <c r="F866" s="141"/>
      <c r="G866" s="141"/>
    </row>
    <row r="867" spans="1:7" ht="15" thickBot="1" x14ac:dyDescent="0.35">
      <c r="A867" s="141"/>
      <c r="B867" s="141"/>
      <c r="C867" s="141"/>
      <c r="D867" s="141"/>
      <c r="E867" s="141"/>
      <c r="F867" s="141"/>
      <c r="G867" s="141"/>
    </row>
    <row r="868" spans="1:7" ht="15" thickBot="1" x14ac:dyDescent="0.35">
      <c r="A868" s="141"/>
      <c r="B868" s="141"/>
      <c r="C868" s="141"/>
      <c r="D868" s="141"/>
      <c r="E868" s="141"/>
      <c r="F868" s="141"/>
      <c r="G868" s="141"/>
    </row>
    <row r="869" spans="1:7" ht="15" thickBot="1" x14ac:dyDescent="0.35">
      <c r="A869" s="141"/>
      <c r="B869" s="141"/>
      <c r="C869" s="141"/>
      <c r="D869" s="141"/>
      <c r="E869" s="141"/>
      <c r="F869" s="141"/>
      <c r="G869" s="141"/>
    </row>
    <row r="870" spans="1:7" ht="15" thickBot="1" x14ac:dyDescent="0.35">
      <c r="A870" s="141"/>
      <c r="B870" s="141"/>
      <c r="C870" s="141"/>
      <c r="D870" s="141"/>
      <c r="E870" s="141"/>
      <c r="F870" s="141"/>
      <c r="G870" s="141"/>
    </row>
    <row r="871" spans="1:7" ht="15" thickBot="1" x14ac:dyDescent="0.35">
      <c r="A871" s="141"/>
      <c r="B871" s="141"/>
      <c r="C871" s="141"/>
      <c r="D871" s="141"/>
      <c r="E871" s="141"/>
      <c r="F871" s="141"/>
      <c r="G871" s="141"/>
    </row>
    <row r="872" spans="1:7" ht="15" thickBot="1" x14ac:dyDescent="0.35">
      <c r="A872" s="141"/>
      <c r="B872" s="141"/>
      <c r="C872" s="141"/>
      <c r="D872" s="141"/>
      <c r="E872" s="141"/>
      <c r="F872" s="141"/>
      <c r="G872" s="141"/>
    </row>
    <row r="873" spans="1:7" ht="15" thickBot="1" x14ac:dyDescent="0.35">
      <c r="A873" s="141"/>
      <c r="B873" s="141"/>
      <c r="C873" s="141"/>
      <c r="D873" s="141"/>
      <c r="E873" s="141"/>
      <c r="F873" s="141"/>
      <c r="G873" s="141"/>
    </row>
    <row r="874" spans="1:7" ht="15" thickBot="1" x14ac:dyDescent="0.35">
      <c r="A874" s="141"/>
      <c r="B874" s="141"/>
      <c r="C874" s="141"/>
      <c r="D874" s="141"/>
      <c r="E874" s="141"/>
      <c r="F874" s="141"/>
      <c r="G874" s="141"/>
    </row>
    <row r="875" spans="1:7" ht="15" thickBot="1" x14ac:dyDescent="0.35">
      <c r="A875" s="141"/>
      <c r="B875" s="141"/>
      <c r="C875" s="141"/>
      <c r="D875" s="141"/>
      <c r="E875" s="141"/>
      <c r="F875" s="141"/>
      <c r="G875" s="141"/>
    </row>
    <row r="876" spans="1:7" ht="15" thickBot="1" x14ac:dyDescent="0.35">
      <c r="A876" s="141"/>
      <c r="B876" s="141"/>
      <c r="C876" s="141"/>
      <c r="D876" s="141"/>
      <c r="E876" s="141"/>
      <c r="F876" s="141"/>
      <c r="G876" s="141"/>
    </row>
    <row r="877" spans="1:7" ht="15" thickBot="1" x14ac:dyDescent="0.35">
      <c r="A877" s="141"/>
      <c r="B877" s="141"/>
      <c r="C877" s="141"/>
      <c r="D877" s="141"/>
      <c r="E877" s="141"/>
      <c r="F877" s="141"/>
      <c r="G877" s="141"/>
    </row>
    <row r="878" spans="1:7" ht="15" thickBot="1" x14ac:dyDescent="0.35">
      <c r="A878" s="141"/>
      <c r="B878" s="141"/>
      <c r="C878" s="141"/>
      <c r="D878" s="141"/>
      <c r="E878" s="141"/>
      <c r="F878" s="141"/>
      <c r="G878" s="141"/>
    </row>
    <row r="879" spans="1:7" ht="15" thickBot="1" x14ac:dyDescent="0.35">
      <c r="A879" s="141"/>
      <c r="B879" s="141"/>
      <c r="C879" s="141"/>
      <c r="D879" s="141"/>
      <c r="E879" s="141"/>
      <c r="F879" s="141"/>
      <c r="G879" s="141"/>
    </row>
    <row r="880" spans="1:7" ht="15" thickBot="1" x14ac:dyDescent="0.35">
      <c r="A880" s="141"/>
      <c r="B880" s="141"/>
      <c r="C880" s="141"/>
      <c r="D880" s="141"/>
      <c r="E880" s="141"/>
      <c r="F880" s="141"/>
      <c r="G880" s="141"/>
    </row>
    <row r="881" spans="1:7" ht="15" thickBot="1" x14ac:dyDescent="0.35">
      <c r="A881" s="141"/>
      <c r="B881" s="141"/>
      <c r="C881" s="141"/>
      <c r="D881" s="141"/>
      <c r="E881" s="141"/>
      <c r="F881" s="141"/>
      <c r="G881" s="141"/>
    </row>
    <row r="882" spans="1:7" ht="15" thickBot="1" x14ac:dyDescent="0.35">
      <c r="A882" s="141"/>
      <c r="B882" s="141"/>
      <c r="C882" s="141"/>
      <c r="D882" s="141"/>
      <c r="E882" s="141"/>
      <c r="F882" s="141"/>
      <c r="G882" s="141"/>
    </row>
    <row r="883" spans="1:7" ht="15" thickBot="1" x14ac:dyDescent="0.35">
      <c r="A883" s="141"/>
      <c r="B883" s="141"/>
      <c r="C883" s="141"/>
      <c r="D883" s="141"/>
      <c r="E883" s="141"/>
      <c r="F883" s="141"/>
      <c r="G883" s="141"/>
    </row>
    <row r="884" spans="1:7" ht="15" thickBot="1" x14ac:dyDescent="0.35">
      <c r="A884" s="141"/>
      <c r="B884" s="141"/>
      <c r="C884" s="141"/>
      <c r="D884" s="141"/>
      <c r="E884" s="141"/>
      <c r="F884" s="141"/>
      <c r="G884" s="141"/>
    </row>
    <row r="885" spans="1:7" ht="15" thickBot="1" x14ac:dyDescent="0.35">
      <c r="A885" s="141"/>
      <c r="B885" s="141"/>
      <c r="C885" s="141"/>
      <c r="D885" s="141"/>
      <c r="E885" s="141"/>
      <c r="F885" s="141"/>
      <c r="G885" s="141"/>
    </row>
    <row r="886" spans="1:7" ht="15" thickBot="1" x14ac:dyDescent="0.35">
      <c r="A886" s="141"/>
      <c r="B886" s="141"/>
      <c r="C886" s="141"/>
      <c r="D886" s="141"/>
      <c r="E886" s="141"/>
      <c r="F886" s="141"/>
      <c r="G886" s="141"/>
    </row>
    <row r="887" spans="1:7" ht="15" thickBot="1" x14ac:dyDescent="0.35">
      <c r="A887" s="141"/>
      <c r="B887" s="141"/>
      <c r="C887" s="141"/>
      <c r="D887" s="141"/>
      <c r="E887" s="141"/>
      <c r="F887" s="141"/>
      <c r="G887" s="141"/>
    </row>
    <row r="888" spans="1:7" ht="15" thickBot="1" x14ac:dyDescent="0.35">
      <c r="A888" s="141"/>
      <c r="B888" s="141"/>
      <c r="C888" s="141"/>
      <c r="D888" s="141"/>
      <c r="E888" s="141"/>
      <c r="F888" s="141"/>
      <c r="G888" s="141"/>
    </row>
    <row r="889" spans="1:7" ht="15" thickBot="1" x14ac:dyDescent="0.35">
      <c r="A889" s="141"/>
      <c r="B889" s="141"/>
      <c r="C889" s="141"/>
      <c r="D889" s="141"/>
      <c r="E889" s="141"/>
      <c r="F889" s="141"/>
      <c r="G889" s="141"/>
    </row>
    <row r="890" spans="1:7" ht="15" thickBot="1" x14ac:dyDescent="0.35">
      <c r="A890" s="141"/>
      <c r="B890" s="141"/>
      <c r="C890" s="141"/>
      <c r="D890" s="141"/>
      <c r="E890" s="141"/>
      <c r="F890" s="141"/>
      <c r="G890" s="141"/>
    </row>
    <row r="891" spans="1:7" ht="15" thickBot="1" x14ac:dyDescent="0.35">
      <c r="A891" s="141"/>
      <c r="B891" s="141"/>
      <c r="C891" s="141"/>
      <c r="D891" s="141"/>
      <c r="E891" s="141"/>
      <c r="F891" s="141"/>
      <c r="G891" s="141"/>
    </row>
    <row r="892" spans="1:7" ht="15" thickBot="1" x14ac:dyDescent="0.35">
      <c r="A892" s="141"/>
      <c r="B892" s="141"/>
      <c r="C892" s="141"/>
      <c r="D892" s="141"/>
      <c r="E892" s="141"/>
      <c r="F892" s="141"/>
      <c r="G892" s="141"/>
    </row>
    <row r="893" spans="1:7" ht="15" thickBot="1" x14ac:dyDescent="0.35">
      <c r="A893" s="141"/>
      <c r="B893" s="141"/>
      <c r="C893" s="141"/>
      <c r="D893" s="141"/>
      <c r="E893" s="141"/>
      <c r="F893" s="141"/>
      <c r="G893" s="141"/>
    </row>
    <row r="894" spans="1:7" ht="15" thickBot="1" x14ac:dyDescent="0.35">
      <c r="A894" s="141"/>
      <c r="B894" s="141"/>
      <c r="C894" s="141"/>
      <c r="D894" s="141"/>
      <c r="E894" s="141"/>
      <c r="F894" s="141"/>
      <c r="G894" s="141"/>
    </row>
    <row r="895" spans="1:7" ht="15" thickBot="1" x14ac:dyDescent="0.35">
      <c r="A895" s="141"/>
      <c r="B895" s="141"/>
      <c r="C895" s="141"/>
      <c r="D895" s="141"/>
      <c r="E895" s="141"/>
      <c r="F895" s="141"/>
      <c r="G895" s="141"/>
    </row>
    <row r="896" spans="1:7" ht="15" thickBot="1" x14ac:dyDescent="0.35">
      <c r="A896" s="141"/>
      <c r="B896" s="141"/>
      <c r="C896" s="141"/>
      <c r="D896" s="141"/>
      <c r="E896" s="141"/>
      <c r="F896" s="141"/>
      <c r="G896" s="141"/>
    </row>
    <row r="897" spans="1:7" ht="15" thickBot="1" x14ac:dyDescent="0.35">
      <c r="A897" s="141"/>
      <c r="B897" s="141"/>
      <c r="C897" s="141"/>
      <c r="D897" s="141"/>
      <c r="E897" s="141"/>
      <c r="F897" s="141"/>
      <c r="G897" s="141"/>
    </row>
    <row r="898" spans="1:7" ht="15" thickBot="1" x14ac:dyDescent="0.35">
      <c r="A898" s="141"/>
      <c r="B898" s="141"/>
      <c r="C898" s="141"/>
      <c r="D898" s="141"/>
      <c r="E898" s="141"/>
      <c r="F898" s="141"/>
      <c r="G898" s="141"/>
    </row>
    <row r="899" spans="1:7" ht="15" thickBot="1" x14ac:dyDescent="0.35">
      <c r="A899" s="141"/>
      <c r="B899" s="141"/>
      <c r="C899" s="141"/>
      <c r="D899" s="141"/>
      <c r="E899" s="141"/>
      <c r="F899" s="141"/>
      <c r="G899" s="141"/>
    </row>
    <row r="900" spans="1:7" ht="15" thickBot="1" x14ac:dyDescent="0.35">
      <c r="A900" s="141"/>
      <c r="B900" s="141"/>
      <c r="C900" s="141"/>
      <c r="D900" s="141"/>
      <c r="E900" s="141"/>
      <c r="F900" s="141"/>
      <c r="G900" s="141"/>
    </row>
    <row r="901" spans="1:7" ht="15" thickBot="1" x14ac:dyDescent="0.35">
      <c r="A901" s="141"/>
      <c r="B901" s="141"/>
      <c r="C901" s="141"/>
      <c r="D901" s="141"/>
      <c r="E901" s="141"/>
      <c r="F901" s="141"/>
      <c r="G901" s="141"/>
    </row>
    <row r="902" spans="1:7" ht="15" thickBot="1" x14ac:dyDescent="0.35">
      <c r="A902" s="141"/>
      <c r="B902" s="141"/>
      <c r="C902" s="141"/>
      <c r="D902" s="141"/>
      <c r="E902" s="141"/>
      <c r="F902" s="141"/>
      <c r="G902" s="141"/>
    </row>
    <row r="903" spans="1:7" ht="15" thickBot="1" x14ac:dyDescent="0.35">
      <c r="A903" s="141"/>
      <c r="B903" s="141"/>
      <c r="C903" s="141"/>
      <c r="D903" s="141"/>
      <c r="E903" s="141"/>
      <c r="F903" s="141"/>
      <c r="G903" s="141"/>
    </row>
    <row r="904" spans="1:7" ht="15" thickBot="1" x14ac:dyDescent="0.35">
      <c r="A904" s="141"/>
      <c r="B904" s="141"/>
      <c r="C904" s="141"/>
      <c r="D904" s="141"/>
      <c r="E904" s="141"/>
      <c r="F904" s="141"/>
      <c r="G904" s="141"/>
    </row>
    <row r="905" spans="1:7" ht="15" thickBot="1" x14ac:dyDescent="0.35">
      <c r="A905" s="141"/>
      <c r="B905" s="141"/>
      <c r="C905" s="141"/>
      <c r="D905" s="141"/>
      <c r="E905" s="141"/>
      <c r="F905" s="141"/>
      <c r="G905" s="141"/>
    </row>
    <row r="906" spans="1:7" ht="15" thickBot="1" x14ac:dyDescent="0.35">
      <c r="A906" s="141"/>
      <c r="B906" s="141"/>
      <c r="C906" s="141"/>
      <c r="D906" s="141"/>
      <c r="E906" s="141"/>
      <c r="F906" s="141"/>
      <c r="G906" s="141"/>
    </row>
    <row r="907" spans="1:7" ht="15" thickBot="1" x14ac:dyDescent="0.35">
      <c r="A907" s="141"/>
      <c r="B907" s="141"/>
      <c r="C907" s="141"/>
      <c r="D907" s="141"/>
      <c r="E907" s="141"/>
      <c r="F907" s="141"/>
      <c r="G907" s="141"/>
    </row>
    <row r="908" spans="1:7" ht="15" thickBot="1" x14ac:dyDescent="0.35">
      <c r="A908" s="141"/>
      <c r="B908" s="141"/>
      <c r="C908" s="141"/>
      <c r="D908" s="141"/>
      <c r="E908" s="141"/>
      <c r="F908" s="141"/>
      <c r="G908" s="141"/>
    </row>
    <row r="909" spans="1:7" ht="15" thickBot="1" x14ac:dyDescent="0.35">
      <c r="A909" s="141"/>
      <c r="B909" s="141"/>
      <c r="C909" s="141"/>
      <c r="D909" s="141"/>
      <c r="E909" s="141"/>
      <c r="F909" s="141"/>
      <c r="G909" s="141"/>
    </row>
    <row r="910" spans="1:7" ht="15" thickBot="1" x14ac:dyDescent="0.35">
      <c r="A910" s="141"/>
      <c r="B910" s="141"/>
      <c r="C910" s="141"/>
      <c r="D910" s="141"/>
      <c r="E910" s="141"/>
      <c r="F910" s="141"/>
      <c r="G910" s="141"/>
    </row>
    <row r="911" spans="1:7" ht="15" thickBot="1" x14ac:dyDescent="0.35">
      <c r="A911" s="141"/>
      <c r="B911" s="141"/>
      <c r="C911" s="141"/>
      <c r="D911" s="141"/>
      <c r="E911" s="141"/>
      <c r="F911" s="141"/>
      <c r="G911" s="141"/>
    </row>
    <row r="912" spans="1:7" ht="15" thickBot="1" x14ac:dyDescent="0.35">
      <c r="A912" s="141"/>
      <c r="B912" s="141"/>
      <c r="C912" s="141"/>
      <c r="D912" s="141"/>
      <c r="E912" s="141"/>
      <c r="F912" s="141"/>
      <c r="G912" s="141"/>
    </row>
    <row r="913" spans="1:7" ht="15" thickBot="1" x14ac:dyDescent="0.35">
      <c r="A913" s="141"/>
      <c r="B913" s="141"/>
      <c r="C913" s="141"/>
      <c r="D913" s="141"/>
      <c r="E913" s="141"/>
      <c r="F913" s="141"/>
      <c r="G913" s="141"/>
    </row>
    <row r="914" spans="1:7" ht="15" thickBot="1" x14ac:dyDescent="0.35">
      <c r="A914" s="141"/>
      <c r="B914" s="141"/>
      <c r="C914" s="141"/>
      <c r="D914" s="141"/>
      <c r="E914" s="141"/>
      <c r="F914" s="141"/>
      <c r="G914" s="141"/>
    </row>
    <row r="915" spans="1:7" ht="15" thickBot="1" x14ac:dyDescent="0.35">
      <c r="A915" s="141"/>
      <c r="B915" s="141"/>
      <c r="C915" s="141"/>
      <c r="D915" s="141"/>
      <c r="E915" s="141"/>
      <c r="F915" s="141"/>
      <c r="G915" s="141"/>
    </row>
    <row r="916" spans="1:7" ht="15" thickBot="1" x14ac:dyDescent="0.35">
      <c r="A916" s="141"/>
      <c r="B916" s="141"/>
      <c r="C916" s="141"/>
      <c r="D916" s="141"/>
      <c r="E916" s="141"/>
      <c r="F916" s="141"/>
      <c r="G916" s="141"/>
    </row>
    <row r="917" spans="1:7" ht="15" thickBot="1" x14ac:dyDescent="0.35">
      <c r="A917" s="141"/>
      <c r="B917" s="141"/>
      <c r="C917" s="141"/>
      <c r="D917" s="141"/>
      <c r="E917" s="141"/>
      <c r="F917" s="141"/>
      <c r="G917" s="141"/>
    </row>
    <row r="918" spans="1:7" ht="15" thickBot="1" x14ac:dyDescent="0.35">
      <c r="A918" s="141"/>
      <c r="B918" s="141"/>
      <c r="C918" s="141"/>
      <c r="D918" s="141"/>
      <c r="E918" s="141"/>
      <c r="F918" s="141"/>
      <c r="G918" s="141"/>
    </row>
    <row r="919" spans="1:7" ht="15" thickBot="1" x14ac:dyDescent="0.35">
      <c r="A919" s="141"/>
      <c r="B919" s="141"/>
      <c r="C919" s="141"/>
      <c r="D919" s="141"/>
      <c r="E919" s="141"/>
      <c r="F919" s="141"/>
      <c r="G919" s="141"/>
    </row>
    <row r="920" spans="1:7" ht="15" thickBot="1" x14ac:dyDescent="0.35">
      <c r="A920" s="141"/>
      <c r="B920" s="141"/>
      <c r="C920" s="141"/>
      <c r="D920" s="141"/>
      <c r="E920" s="141"/>
      <c r="F920" s="141"/>
      <c r="G920" s="141"/>
    </row>
    <row r="921" spans="1:7" ht="15" thickBot="1" x14ac:dyDescent="0.35">
      <c r="A921" s="141"/>
      <c r="B921" s="141"/>
      <c r="C921" s="141"/>
      <c r="D921" s="141"/>
      <c r="E921" s="141"/>
      <c r="F921" s="141"/>
      <c r="G921" s="141"/>
    </row>
    <row r="922" spans="1:7" ht="15" thickBot="1" x14ac:dyDescent="0.35">
      <c r="A922" s="141"/>
      <c r="B922" s="141"/>
      <c r="C922" s="141"/>
      <c r="D922" s="141"/>
      <c r="E922" s="141"/>
      <c r="F922" s="141"/>
      <c r="G922" s="141"/>
    </row>
    <row r="923" spans="1:7" ht="15" thickBot="1" x14ac:dyDescent="0.35">
      <c r="A923" s="141"/>
      <c r="B923" s="141"/>
      <c r="C923" s="141"/>
      <c r="D923" s="141"/>
      <c r="E923" s="141"/>
      <c r="F923" s="141"/>
      <c r="G923" s="141"/>
    </row>
    <row r="924" spans="1:7" ht="15" thickBot="1" x14ac:dyDescent="0.35">
      <c r="A924" s="141"/>
      <c r="B924" s="141"/>
      <c r="C924" s="141"/>
      <c r="D924" s="141"/>
      <c r="E924" s="141"/>
      <c r="F924" s="141"/>
      <c r="G924" s="141"/>
    </row>
    <row r="925" spans="1:7" ht="15" thickBot="1" x14ac:dyDescent="0.35">
      <c r="A925" s="141"/>
      <c r="B925" s="141"/>
      <c r="C925" s="141"/>
      <c r="D925" s="141"/>
      <c r="E925" s="141"/>
      <c r="F925" s="141"/>
      <c r="G925" s="141"/>
    </row>
    <row r="926" spans="1:7" ht="15" thickBot="1" x14ac:dyDescent="0.35">
      <c r="A926" s="141"/>
      <c r="B926" s="141"/>
      <c r="C926" s="141"/>
      <c r="D926" s="141"/>
      <c r="E926" s="141"/>
      <c r="F926" s="141"/>
      <c r="G926" s="141"/>
    </row>
    <row r="927" spans="1:7" ht="15" thickBot="1" x14ac:dyDescent="0.35">
      <c r="A927" s="141"/>
      <c r="B927" s="141"/>
      <c r="C927" s="141"/>
      <c r="D927" s="141"/>
      <c r="E927" s="141"/>
      <c r="F927" s="141"/>
      <c r="G927" s="141"/>
    </row>
    <row r="928" spans="1:7" ht="15" thickBot="1" x14ac:dyDescent="0.35">
      <c r="A928" s="141"/>
      <c r="B928" s="141"/>
      <c r="C928" s="141"/>
      <c r="D928" s="141"/>
      <c r="E928" s="141"/>
      <c r="F928" s="141"/>
      <c r="G928" s="141"/>
    </row>
    <row r="929" spans="1:7" ht="15" thickBot="1" x14ac:dyDescent="0.35">
      <c r="A929" s="141"/>
      <c r="B929" s="141"/>
      <c r="C929" s="141"/>
      <c r="D929" s="141"/>
      <c r="E929" s="141"/>
      <c r="F929" s="141"/>
      <c r="G929" s="141"/>
    </row>
    <row r="930" spans="1:7" ht="15" thickBot="1" x14ac:dyDescent="0.35">
      <c r="A930" s="141"/>
      <c r="B930" s="141"/>
      <c r="C930" s="141"/>
      <c r="D930" s="141"/>
      <c r="E930" s="141"/>
      <c r="F930" s="141"/>
      <c r="G930" s="141"/>
    </row>
    <row r="931" spans="1:7" ht="15" thickBot="1" x14ac:dyDescent="0.35">
      <c r="A931" s="141"/>
      <c r="B931" s="141"/>
      <c r="C931" s="141"/>
      <c r="D931" s="141"/>
      <c r="E931" s="141"/>
      <c r="F931" s="141"/>
      <c r="G931" s="141"/>
    </row>
    <row r="932" spans="1:7" ht="15" thickBot="1" x14ac:dyDescent="0.35">
      <c r="A932" s="141"/>
      <c r="B932" s="141"/>
      <c r="C932" s="141"/>
      <c r="D932" s="141"/>
      <c r="E932" s="141"/>
      <c r="F932" s="141"/>
      <c r="G932" s="141"/>
    </row>
    <row r="933" spans="1:7" ht="15" thickBot="1" x14ac:dyDescent="0.35">
      <c r="A933" s="141"/>
      <c r="B933" s="141"/>
      <c r="C933" s="141"/>
      <c r="D933" s="141"/>
      <c r="E933" s="141"/>
      <c r="F933" s="141"/>
      <c r="G933" s="141"/>
    </row>
    <row r="934" spans="1:7" ht="15" thickBot="1" x14ac:dyDescent="0.35">
      <c r="A934" s="141"/>
      <c r="B934" s="141"/>
      <c r="C934" s="141"/>
      <c r="D934" s="141"/>
      <c r="E934" s="141"/>
      <c r="F934" s="141"/>
      <c r="G934" s="141"/>
    </row>
    <row r="935" spans="1:7" ht="15" thickBot="1" x14ac:dyDescent="0.35">
      <c r="A935" s="141"/>
      <c r="B935" s="141"/>
      <c r="C935" s="141"/>
      <c r="D935" s="141"/>
      <c r="E935" s="141"/>
      <c r="F935" s="141"/>
      <c r="G935" s="141"/>
    </row>
    <row r="936" spans="1:7" ht="15" thickBot="1" x14ac:dyDescent="0.35">
      <c r="A936" s="141"/>
      <c r="B936" s="141"/>
      <c r="C936" s="141"/>
      <c r="D936" s="141"/>
      <c r="E936" s="141"/>
      <c r="F936" s="141"/>
      <c r="G936" s="141"/>
    </row>
    <row r="937" spans="1:7" ht="15" thickBot="1" x14ac:dyDescent="0.35">
      <c r="A937" s="141"/>
      <c r="B937" s="141"/>
      <c r="C937" s="141"/>
      <c r="D937" s="141"/>
      <c r="E937" s="141"/>
      <c r="F937" s="141"/>
      <c r="G937" s="141"/>
    </row>
    <row r="938" spans="1:7" ht="15" thickBot="1" x14ac:dyDescent="0.35">
      <c r="A938" s="141"/>
      <c r="B938" s="141"/>
      <c r="C938" s="141"/>
      <c r="D938" s="141"/>
      <c r="E938" s="141"/>
      <c r="F938" s="141"/>
      <c r="G938" s="141"/>
    </row>
    <row r="939" spans="1:7" ht="15" thickBot="1" x14ac:dyDescent="0.35">
      <c r="A939" s="141"/>
      <c r="B939" s="141"/>
      <c r="C939" s="141"/>
      <c r="D939" s="141"/>
      <c r="E939" s="141"/>
      <c r="F939" s="141"/>
      <c r="G939" s="141"/>
    </row>
    <row r="940" spans="1:7" ht="15" thickBot="1" x14ac:dyDescent="0.35">
      <c r="A940" s="141"/>
      <c r="B940" s="141"/>
      <c r="C940" s="141"/>
      <c r="D940" s="141"/>
      <c r="E940" s="141"/>
      <c r="F940" s="141"/>
      <c r="G940" s="141"/>
    </row>
    <row r="941" spans="1:7" ht="15" thickBot="1" x14ac:dyDescent="0.35">
      <c r="A941" s="141"/>
      <c r="B941" s="141"/>
      <c r="C941" s="141"/>
      <c r="D941" s="141"/>
      <c r="E941" s="141"/>
      <c r="F941" s="141"/>
      <c r="G941" s="141"/>
    </row>
    <row r="942" spans="1:7" ht="15" thickBot="1" x14ac:dyDescent="0.35">
      <c r="A942" s="141"/>
      <c r="B942" s="141"/>
      <c r="C942" s="141"/>
      <c r="D942" s="141"/>
      <c r="E942" s="141"/>
      <c r="F942" s="141"/>
      <c r="G942" s="141"/>
    </row>
    <row r="943" spans="1:7" ht="15" thickBot="1" x14ac:dyDescent="0.35">
      <c r="A943" s="141"/>
      <c r="B943" s="141"/>
      <c r="C943" s="141"/>
      <c r="D943" s="141"/>
      <c r="E943" s="141"/>
      <c r="F943" s="141"/>
      <c r="G943" s="141"/>
    </row>
    <row r="944" spans="1:7" ht="15" thickBot="1" x14ac:dyDescent="0.35">
      <c r="A944" s="141"/>
      <c r="B944" s="141"/>
      <c r="C944" s="141"/>
      <c r="D944" s="141"/>
      <c r="E944" s="141"/>
      <c r="F944" s="141"/>
      <c r="G944" s="141"/>
    </row>
    <row r="945" spans="1:7" ht="15" thickBot="1" x14ac:dyDescent="0.35">
      <c r="A945" s="141"/>
      <c r="B945" s="141"/>
      <c r="C945" s="141"/>
      <c r="D945" s="141"/>
      <c r="E945" s="141"/>
      <c r="F945" s="141"/>
      <c r="G945" s="141"/>
    </row>
    <row r="946" spans="1:7" ht="15" thickBot="1" x14ac:dyDescent="0.35">
      <c r="A946" s="141"/>
      <c r="B946" s="141"/>
      <c r="C946" s="141"/>
      <c r="D946" s="141"/>
      <c r="E946" s="141"/>
      <c r="F946" s="141"/>
      <c r="G946" s="141"/>
    </row>
    <row r="947" spans="1:7" ht="15" thickBot="1" x14ac:dyDescent="0.35">
      <c r="A947" s="141"/>
      <c r="B947" s="141"/>
      <c r="C947" s="141"/>
      <c r="D947" s="141"/>
      <c r="E947" s="141"/>
      <c r="F947" s="141"/>
      <c r="G947" s="141"/>
    </row>
    <row r="948" spans="1:7" ht="15" thickBot="1" x14ac:dyDescent="0.35">
      <c r="A948" s="141"/>
      <c r="B948" s="141"/>
      <c r="C948" s="141"/>
      <c r="D948" s="141"/>
      <c r="E948" s="141"/>
      <c r="F948" s="141"/>
      <c r="G948" s="141"/>
    </row>
    <row r="949" spans="1:7" ht="15" thickBot="1" x14ac:dyDescent="0.35">
      <c r="A949" s="141"/>
      <c r="B949" s="141"/>
      <c r="C949" s="141"/>
      <c r="D949" s="141"/>
      <c r="E949" s="141"/>
      <c r="F949" s="141"/>
      <c r="G949" s="141"/>
    </row>
    <row r="950" spans="1:7" ht="15" thickBot="1" x14ac:dyDescent="0.35">
      <c r="A950" s="141"/>
      <c r="B950" s="141"/>
      <c r="C950" s="141"/>
      <c r="D950" s="141"/>
      <c r="E950" s="141"/>
      <c r="F950" s="141"/>
      <c r="G950" s="141"/>
    </row>
    <row r="951" spans="1:7" ht="15" thickBot="1" x14ac:dyDescent="0.35">
      <c r="A951" s="141"/>
      <c r="B951" s="141"/>
      <c r="C951" s="141"/>
      <c r="D951" s="141"/>
      <c r="E951" s="141"/>
      <c r="F951" s="141"/>
      <c r="G951" s="141"/>
    </row>
    <row r="952" spans="1:7" ht="15" thickBot="1" x14ac:dyDescent="0.35">
      <c r="A952" s="141"/>
      <c r="B952" s="141"/>
      <c r="C952" s="141"/>
      <c r="D952" s="141"/>
      <c r="E952" s="141"/>
      <c r="F952" s="141"/>
      <c r="G952" s="141"/>
    </row>
    <row r="953" spans="1:7" ht="15" thickBot="1" x14ac:dyDescent="0.35">
      <c r="A953" s="141"/>
      <c r="B953" s="141"/>
      <c r="C953" s="141"/>
      <c r="D953" s="141"/>
      <c r="E953" s="141"/>
      <c r="F953" s="141"/>
      <c r="G953" s="141"/>
    </row>
    <row r="954" spans="1:7" ht="15" thickBot="1" x14ac:dyDescent="0.35">
      <c r="A954" s="141"/>
      <c r="B954" s="141"/>
      <c r="C954" s="141"/>
      <c r="D954" s="141"/>
      <c r="E954" s="141"/>
      <c r="F954" s="141"/>
      <c r="G954" s="141"/>
    </row>
    <row r="955" spans="1:7" ht="15" thickBot="1" x14ac:dyDescent="0.35">
      <c r="A955" s="141"/>
      <c r="B955" s="141"/>
      <c r="C955" s="141"/>
      <c r="D955" s="141"/>
      <c r="E955" s="141"/>
      <c r="F955" s="141"/>
      <c r="G955" s="141"/>
    </row>
    <row r="956" spans="1:7" ht="15" thickBot="1" x14ac:dyDescent="0.35">
      <c r="A956" s="141"/>
      <c r="B956" s="141"/>
      <c r="C956" s="141"/>
      <c r="D956" s="141"/>
      <c r="E956" s="141"/>
      <c r="F956" s="141"/>
      <c r="G956" s="141"/>
    </row>
    <row r="957" spans="1:7" ht="15" thickBot="1" x14ac:dyDescent="0.35">
      <c r="A957" s="141"/>
      <c r="B957" s="141"/>
      <c r="C957" s="141"/>
      <c r="D957" s="141"/>
      <c r="E957" s="141"/>
      <c r="F957" s="141"/>
      <c r="G957" s="141"/>
    </row>
    <row r="958" spans="1:7" ht="15" thickBot="1" x14ac:dyDescent="0.35">
      <c r="A958" s="141"/>
      <c r="B958" s="141"/>
      <c r="C958" s="141"/>
      <c r="D958" s="141"/>
      <c r="E958" s="141"/>
      <c r="F958" s="141"/>
      <c r="G958" s="141"/>
    </row>
    <row r="959" spans="1:7" ht="15" thickBot="1" x14ac:dyDescent="0.35">
      <c r="A959" s="141"/>
      <c r="B959" s="141"/>
      <c r="C959" s="141"/>
      <c r="D959" s="141"/>
      <c r="E959" s="141"/>
      <c r="F959" s="141"/>
      <c r="G959" s="141"/>
    </row>
    <row r="960" spans="1:7" ht="15" thickBot="1" x14ac:dyDescent="0.35">
      <c r="A960" s="141"/>
      <c r="B960" s="141"/>
      <c r="C960" s="141"/>
      <c r="D960" s="141"/>
      <c r="E960" s="141"/>
      <c r="F960" s="141"/>
      <c r="G960" s="141"/>
    </row>
    <row r="961" spans="1:7" ht="15" thickBot="1" x14ac:dyDescent="0.35">
      <c r="A961" s="141"/>
      <c r="B961" s="141"/>
      <c r="C961" s="141"/>
      <c r="D961" s="141"/>
      <c r="E961" s="141"/>
      <c r="F961" s="141"/>
      <c r="G961" s="141"/>
    </row>
    <row r="962" spans="1:7" ht="15" thickBot="1" x14ac:dyDescent="0.35">
      <c r="A962" s="141"/>
      <c r="B962" s="141"/>
      <c r="C962" s="141"/>
      <c r="D962" s="141"/>
      <c r="E962" s="141"/>
      <c r="F962" s="141"/>
      <c r="G962" s="141"/>
    </row>
    <row r="963" spans="1:7" ht="15" thickBot="1" x14ac:dyDescent="0.35">
      <c r="A963" s="141"/>
      <c r="B963" s="141"/>
      <c r="C963" s="141"/>
      <c r="D963" s="141"/>
      <c r="E963" s="141"/>
      <c r="F963" s="141"/>
      <c r="G963" s="141"/>
    </row>
    <row r="964" spans="1:7" ht="15" thickBot="1" x14ac:dyDescent="0.35">
      <c r="A964" s="141"/>
      <c r="B964" s="141"/>
      <c r="C964" s="141"/>
      <c r="D964" s="141"/>
      <c r="E964" s="141"/>
      <c r="F964" s="141"/>
      <c r="G964" s="141"/>
    </row>
    <row r="965" spans="1:7" ht="15" thickBot="1" x14ac:dyDescent="0.35">
      <c r="A965" s="141"/>
      <c r="B965" s="141"/>
      <c r="C965" s="141"/>
      <c r="D965" s="141"/>
      <c r="E965" s="141"/>
      <c r="F965" s="141"/>
      <c r="G965" s="141"/>
    </row>
    <row r="966" spans="1:7" ht="15" thickBot="1" x14ac:dyDescent="0.35">
      <c r="A966" s="141"/>
      <c r="B966" s="141"/>
      <c r="C966" s="141"/>
      <c r="D966" s="141"/>
      <c r="E966" s="141"/>
      <c r="F966" s="141"/>
      <c r="G966" s="141"/>
    </row>
    <row r="967" spans="1:7" ht="15" thickBot="1" x14ac:dyDescent="0.35">
      <c r="A967" s="141"/>
      <c r="B967" s="141"/>
      <c r="C967" s="141"/>
      <c r="D967" s="141"/>
      <c r="E967" s="141"/>
      <c r="F967" s="141"/>
      <c r="G967" s="141"/>
    </row>
    <row r="968" spans="1:7" ht="15" thickBot="1" x14ac:dyDescent="0.35">
      <c r="A968" s="141"/>
      <c r="B968" s="141"/>
      <c r="C968" s="141"/>
      <c r="D968" s="141"/>
      <c r="E968" s="141"/>
      <c r="F968" s="141"/>
      <c r="G968" s="141"/>
    </row>
    <row r="969" spans="1:7" ht="15" thickBot="1" x14ac:dyDescent="0.35">
      <c r="A969" s="141"/>
      <c r="B969" s="141"/>
      <c r="C969" s="141"/>
      <c r="D969" s="141"/>
      <c r="E969" s="141"/>
      <c r="F969" s="141"/>
      <c r="G969" s="141"/>
    </row>
    <row r="970" spans="1:7" ht="15" thickBot="1" x14ac:dyDescent="0.35">
      <c r="A970" s="141"/>
      <c r="B970" s="141"/>
      <c r="C970" s="141"/>
      <c r="D970" s="141"/>
      <c r="E970" s="141"/>
      <c r="F970" s="141"/>
      <c r="G970" s="141"/>
    </row>
    <row r="971" spans="1:7" ht="15" thickBot="1" x14ac:dyDescent="0.35">
      <c r="A971" s="141"/>
      <c r="B971" s="141"/>
      <c r="C971" s="141"/>
      <c r="D971" s="141"/>
      <c r="E971" s="141"/>
      <c r="F971" s="141"/>
      <c r="G971" s="141"/>
    </row>
    <row r="972" spans="1:7" ht="15" thickBot="1" x14ac:dyDescent="0.35">
      <c r="A972" s="141"/>
      <c r="B972" s="141"/>
      <c r="C972" s="141"/>
      <c r="D972" s="141"/>
      <c r="E972" s="141"/>
      <c r="F972" s="141"/>
      <c r="G972" s="141"/>
    </row>
    <row r="973" spans="1:7" ht="15" thickBot="1" x14ac:dyDescent="0.35">
      <c r="A973" s="141"/>
      <c r="B973" s="141"/>
      <c r="C973" s="141"/>
      <c r="D973" s="141"/>
      <c r="E973" s="141"/>
      <c r="F973" s="141"/>
      <c r="G973" s="141"/>
    </row>
    <row r="974" spans="1:7" ht="15" thickBot="1" x14ac:dyDescent="0.35">
      <c r="A974" s="141"/>
      <c r="B974" s="141"/>
      <c r="C974" s="141"/>
      <c r="D974" s="141"/>
      <c r="E974" s="141"/>
      <c r="F974" s="141"/>
      <c r="G974" s="141"/>
    </row>
    <row r="975" spans="1:7" ht="15" thickBot="1" x14ac:dyDescent="0.35">
      <c r="A975" s="141"/>
      <c r="B975" s="141"/>
      <c r="C975" s="141"/>
      <c r="D975" s="141"/>
      <c r="E975" s="141"/>
      <c r="F975" s="141"/>
      <c r="G975" s="141"/>
    </row>
    <row r="976" spans="1:7" ht="15" thickBot="1" x14ac:dyDescent="0.35">
      <c r="A976" s="141"/>
      <c r="B976" s="141"/>
      <c r="C976" s="141"/>
      <c r="D976" s="141"/>
      <c r="E976" s="141"/>
      <c r="F976" s="141"/>
      <c r="G976" s="141"/>
    </row>
    <row r="977" spans="1:7" ht="15" thickBot="1" x14ac:dyDescent="0.35">
      <c r="A977" s="141"/>
      <c r="B977" s="141"/>
      <c r="C977" s="141"/>
      <c r="D977" s="141"/>
      <c r="E977" s="141"/>
      <c r="F977" s="141"/>
      <c r="G977" s="141"/>
    </row>
    <row r="978" spans="1:7" ht="15" thickBot="1" x14ac:dyDescent="0.35">
      <c r="A978" s="141"/>
      <c r="B978" s="141"/>
      <c r="C978" s="141"/>
      <c r="D978" s="141"/>
      <c r="E978" s="141"/>
      <c r="F978" s="141"/>
      <c r="G978" s="141"/>
    </row>
    <row r="979" spans="1:7" ht="15" thickBot="1" x14ac:dyDescent="0.35">
      <c r="A979" s="141"/>
      <c r="B979" s="141"/>
      <c r="C979" s="141"/>
      <c r="D979" s="141"/>
      <c r="E979" s="141"/>
      <c r="F979" s="141"/>
      <c r="G979" s="141"/>
    </row>
    <row r="980" spans="1:7" ht="15" thickBot="1" x14ac:dyDescent="0.35">
      <c r="A980" s="141"/>
      <c r="B980" s="141"/>
      <c r="C980" s="141"/>
      <c r="D980" s="141"/>
      <c r="E980" s="141"/>
      <c r="F980" s="141"/>
      <c r="G980" s="141"/>
    </row>
    <row r="981" spans="1:7" ht="15" thickBot="1" x14ac:dyDescent="0.35">
      <c r="A981" s="141"/>
      <c r="B981" s="141"/>
      <c r="C981" s="141"/>
      <c r="D981" s="141"/>
      <c r="E981" s="141"/>
      <c r="F981" s="141"/>
      <c r="G981" s="141"/>
    </row>
    <row r="982" spans="1:7" ht="15" thickBot="1" x14ac:dyDescent="0.35">
      <c r="A982" s="141"/>
      <c r="B982" s="141"/>
      <c r="C982" s="141"/>
      <c r="D982" s="141"/>
      <c r="E982" s="141"/>
      <c r="F982" s="141"/>
      <c r="G982" s="141"/>
    </row>
    <row r="983" spans="1:7" ht="15" thickBot="1" x14ac:dyDescent="0.35">
      <c r="A983" s="141"/>
      <c r="B983" s="141"/>
      <c r="C983" s="141"/>
      <c r="D983" s="141"/>
      <c r="E983" s="141"/>
      <c r="F983" s="141"/>
      <c r="G983" s="141"/>
    </row>
    <row r="984" spans="1:7" ht="15" thickBot="1" x14ac:dyDescent="0.35">
      <c r="A984" s="141"/>
      <c r="B984" s="141"/>
      <c r="C984" s="141"/>
      <c r="D984" s="141"/>
      <c r="E984" s="141"/>
      <c r="F984" s="141"/>
      <c r="G984" s="141"/>
    </row>
    <row r="985" spans="1:7" ht="15" thickBot="1" x14ac:dyDescent="0.35">
      <c r="A985" s="141"/>
      <c r="B985" s="141"/>
      <c r="C985" s="141"/>
      <c r="D985" s="141"/>
      <c r="E985" s="141"/>
      <c r="F985" s="141"/>
      <c r="G985" s="141"/>
    </row>
    <row r="986" spans="1:7" ht="15" thickBot="1" x14ac:dyDescent="0.35">
      <c r="A986" s="141"/>
      <c r="B986" s="141"/>
      <c r="C986" s="141"/>
      <c r="D986" s="141"/>
      <c r="E986" s="141"/>
      <c r="F986" s="141"/>
      <c r="G986" s="141"/>
    </row>
    <row r="987" spans="1:7" ht="15" thickBot="1" x14ac:dyDescent="0.35">
      <c r="A987" s="141"/>
      <c r="B987" s="141"/>
      <c r="C987" s="141"/>
      <c r="D987" s="141"/>
      <c r="E987" s="141"/>
      <c r="F987" s="141"/>
      <c r="G987" s="141"/>
    </row>
    <row r="988" spans="1:7" ht="15" thickBot="1" x14ac:dyDescent="0.35">
      <c r="A988" s="141"/>
      <c r="B988" s="141"/>
      <c r="C988" s="141"/>
      <c r="D988" s="141"/>
      <c r="E988" s="141"/>
      <c r="F988" s="141"/>
      <c r="G988" s="141"/>
    </row>
    <row r="989" spans="1:7" ht="15" thickBot="1" x14ac:dyDescent="0.35">
      <c r="A989" s="141"/>
      <c r="B989" s="141"/>
      <c r="C989" s="141"/>
      <c r="D989" s="141"/>
      <c r="E989" s="141"/>
      <c r="F989" s="141"/>
      <c r="G989" s="141"/>
    </row>
    <row r="990" spans="1:7" ht="15" thickBot="1" x14ac:dyDescent="0.35">
      <c r="A990" s="141"/>
      <c r="B990" s="141"/>
      <c r="C990" s="141"/>
      <c r="D990" s="141"/>
      <c r="E990" s="141"/>
      <c r="F990" s="141"/>
      <c r="G990" s="141"/>
    </row>
  </sheetData>
  <mergeCells count="1">
    <mergeCell ref="D59:E5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62</vt:i4>
      </vt:variant>
    </vt:vector>
  </HeadingPairs>
  <TitlesOfParts>
    <vt:vector size="62" baseType="lpstr">
      <vt:lpstr>Dez 23 Mark Dig</vt:lpstr>
      <vt:lpstr>Dez 23 SSA</vt:lpstr>
      <vt:lpstr>Jan 24 Rede</vt:lpstr>
      <vt:lpstr>Jan 24 SSA</vt:lpstr>
      <vt:lpstr>Jan 24 Mark Dig</vt:lpstr>
      <vt:lpstr>Jan Sysa avulso</vt:lpstr>
      <vt:lpstr>Fev 24 Mark Dig</vt:lpstr>
      <vt:lpstr>Mark Dig Fev</vt:lpstr>
      <vt:lpstr>Fev Base PDV SSA</vt:lpstr>
      <vt:lpstr>Fev Donos de Rede</vt:lpstr>
      <vt:lpstr>Fev Sysa avulso</vt:lpstr>
      <vt:lpstr>Mar Sysa Avulso</vt:lpstr>
      <vt:lpstr>Mar Donos de Rede</vt:lpstr>
      <vt:lpstr>Mar Rede Detalhamento</vt:lpstr>
      <vt:lpstr>Mar Base PDV SSA</vt:lpstr>
      <vt:lpstr>Abr Donos de Rede</vt:lpstr>
      <vt:lpstr>Abr Sysa Avulso</vt:lpstr>
      <vt:lpstr>Abr Base PDV SSA</vt:lpstr>
      <vt:lpstr>Abr Mark Dig</vt:lpstr>
      <vt:lpstr>Mai Donos de Rede</vt:lpstr>
      <vt:lpstr>Mai Base PDV SSA</vt:lpstr>
      <vt:lpstr>Jun Donos de Rede</vt:lpstr>
      <vt:lpstr>Jun Base PDV SSA</vt:lpstr>
      <vt:lpstr>Donos de Redes jul 24</vt:lpstr>
      <vt:lpstr>Jul Base PDV SSA</vt:lpstr>
      <vt:lpstr>Comissao Errado jul</vt:lpstr>
      <vt:lpstr>Donos de Redes Ago 24</vt:lpstr>
      <vt:lpstr>Errata Agosto</vt:lpstr>
      <vt:lpstr>Base PDV SSA Ago 24</vt:lpstr>
      <vt:lpstr>Base PDV SSA Set 24</vt:lpstr>
      <vt:lpstr>Donos de Redes Set 24</vt:lpstr>
      <vt:lpstr>Comissão Errada Set</vt:lpstr>
      <vt:lpstr>Comissão Errada Dez</vt:lpstr>
      <vt:lpstr>Comissão Errada Jan 25</vt:lpstr>
      <vt:lpstr>Base PDV SSA Out 24</vt:lpstr>
      <vt:lpstr>Donos de Redes Out 24</vt:lpstr>
      <vt:lpstr>Base PDV SSA Nov 24</vt:lpstr>
      <vt:lpstr>Donos de Redes Nov 24</vt:lpstr>
      <vt:lpstr>Errata Out</vt:lpstr>
      <vt:lpstr>Detalhamento de Gastos ABR</vt:lpstr>
      <vt:lpstr>Detalhamento de Gastos ADM 43</vt:lpstr>
      <vt:lpstr>Detalhamento de Gastos MAI</vt:lpstr>
      <vt:lpstr>Detalhamento de Gastos JUN</vt:lpstr>
      <vt:lpstr>Detalhamento de Gastos JUL</vt:lpstr>
      <vt:lpstr>Detalhamento de Gastos AGO</vt:lpstr>
      <vt:lpstr>Detalhamento de Gastos SET</vt:lpstr>
      <vt:lpstr>Detalhamento de Gastos OUT</vt:lpstr>
      <vt:lpstr>Detalhamento de Gastos NOV</vt:lpstr>
      <vt:lpstr>Detalhamento de Gastos DEZ 24</vt:lpstr>
      <vt:lpstr>Detalhamento de Gastos JAN 25</vt:lpstr>
      <vt:lpstr>Detalhamento de Gastos FEV 25</vt:lpstr>
      <vt:lpstr>Detalhamento de Gastos MAR 25</vt:lpstr>
      <vt:lpstr>Detalhamento de Gastos ABR 25</vt:lpstr>
      <vt:lpstr>Detalhamento de Gastos MAIO 25</vt:lpstr>
      <vt:lpstr>Resumo</vt:lpstr>
      <vt:lpstr>Previsão</vt:lpstr>
      <vt:lpstr>Previsão 2</vt:lpstr>
      <vt:lpstr>Xtreme</vt:lpstr>
      <vt:lpstr>VIBRA</vt:lpstr>
      <vt:lpstr>Investimento</vt:lpstr>
      <vt:lpstr>Material de Publicidade</vt:lpstr>
      <vt:lpstr>ANALITICO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Macedo</dc:creator>
  <cp:lastModifiedBy>squall leonharth</cp:lastModifiedBy>
  <cp:lastPrinted>2025-04-03T17:20:52Z</cp:lastPrinted>
  <dcterms:created xsi:type="dcterms:W3CDTF">2024-02-12T12:44:20Z</dcterms:created>
  <dcterms:modified xsi:type="dcterms:W3CDTF">2025-05-02T15:12:55Z</dcterms:modified>
</cp:coreProperties>
</file>