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uno\Desktop\Projecto Casuarina final\Geral\dados\"/>
    </mc:Choice>
  </mc:AlternateContent>
  <bookViews>
    <workbookView xWindow="0" yWindow="0" windowWidth="19200" windowHeight="11595"/>
  </bookViews>
  <sheets>
    <sheet name="Lípidos" sheetId="1" r:id="rId1"/>
    <sheet name="Isótopos +ARA" sheetId="2" r:id="rId2"/>
    <sheet name="Fotossíntesse I" sheetId="3" r:id="rId3"/>
    <sheet name="Fotossíntese II (PAM)" sheetId="6" r:id="rId4"/>
    <sheet name="Antioxidantes" sheetId="5" r:id="rId5"/>
    <sheet name="Todos Açúcares Soluvei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4" i="8" l="1"/>
  <c r="H153" i="8" s="1"/>
  <c r="I153" i="8" s="1"/>
  <c r="L146" i="8"/>
  <c r="K146" i="8"/>
  <c r="J146" i="8"/>
  <c r="I146" i="8"/>
  <c r="H146" i="8"/>
  <c r="G146" i="8"/>
  <c r="F146" i="8"/>
  <c r="E146" i="8"/>
  <c r="D146" i="8"/>
  <c r="L145" i="8"/>
  <c r="K145" i="8"/>
  <c r="J145" i="8"/>
  <c r="I145" i="8"/>
  <c r="H145" i="8"/>
  <c r="G145" i="8"/>
  <c r="F145" i="8"/>
  <c r="E145" i="8"/>
  <c r="D145" i="8"/>
  <c r="T144" i="8"/>
  <c r="AE144" i="8" s="1"/>
  <c r="AS144" i="8" s="1"/>
  <c r="BC144" i="8" s="1"/>
  <c r="S144" i="8"/>
  <c r="AD144" i="8" s="1"/>
  <c r="AR144" i="8" s="1"/>
  <c r="BB144" i="8" s="1"/>
  <c r="R144" i="8"/>
  <c r="AC144" i="8" s="1"/>
  <c r="AQ144" i="8" s="1"/>
  <c r="BA144" i="8" s="1"/>
  <c r="Q144" i="8"/>
  <c r="AB144" i="8" s="1"/>
  <c r="AP144" i="8" s="1"/>
  <c r="AZ144" i="8" s="1"/>
  <c r="P144" i="8"/>
  <c r="AA144" i="8" s="1"/>
  <c r="AO144" i="8" s="1"/>
  <c r="AY144" i="8" s="1"/>
  <c r="O144" i="8"/>
  <c r="Z144" i="8" s="1"/>
  <c r="AN144" i="8" s="1"/>
  <c r="AX144" i="8" s="1"/>
  <c r="N144" i="8"/>
  <c r="Y144" i="8" s="1"/>
  <c r="AM144" i="8" s="1"/>
  <c r="AW144" i="8" s="1"/>
  <c r="U143" i="8"/>
  <c r="AF143" i="8" s="1"/>
  <c r="AT143" i="8" s="1"/>
  <c r="BD143" i="8" s="1"/>
  <c r="T143" i="8"/>
  <c r="AE143" i="8" s="1"/>
  <c r="AS143" i="8" s="1"/>
  <c r="BC143" i="8" s="1"/>
  <c r="S143" i="8"/>
  <c r="AD143" i="8" s="1"/>
  <c r="AR143" i="8" s="1"/>
  <c r="BB143" i="8" s="1"/>
  <c r="R143" i="8"/>
  <c r="AC143" i="8" s="1"/>
  <c r="AQ143" i="8" s="1"/>
  <c r="BA143" i="8" s="1"/>
  <c r="Q143" i="8"/>
  <c r="AB143" i="8" s="1"/>
  <c r="AP143" i="8" s="1"/>
  <c r="AZ143" i="8" s="1"/>
  <c r="P143" i="8"/>
  <c r="AA143" i="8" s="1"/>
  <c r="AO143" i="8" s="1"/>
  <c r="AY143" i="8" s="1"/>
  <c r="O143" i="8"/>
  <c r="Z143" i="8" s="1"/>
  <c r="AN143" i="8" s="1"/>
  <c r="AX143" i="8" s="1"/>
  <c r="N143" i="8"/>
  <c r="Y143" i="8" s="1"/>
  <c r="AM143" i="8" s="1"/>
  <c r="AW143" i="8" s="1"/>
  <c r="T142" i="8"/>
  <c r="AE142" i="8" s="1"/>
  <c r="AS142" i="8" s="1"/>
  <c r="BC142" i="8" s="1"/>
  <c r="S142" i="8"/>
  <c r="AD142" i="8" s="1"/>
  <c r="AR142" i="8" s="1"/>
  <c r="BB142" i="8" s="1"/>
  <c r="R142" i="8"/>
  <c r="Q142" i="8"/>
  <c r="AB142" i="8" s="1"/>
  <c r="AP142" i="8" s="1"/>
  <c r="AZ142" i="8" s="1"/>
  <c r="P142" i="8"/>
  <c r="AA142" i="8" s="1"/>
  <c r="AO142" i="8" s="1"/>
  <c r="AY142" i="8" s="1"/>
  <c r="O142" i="8"/>
  <c r="Z142" i="8" s="1"/>
  <c r="AN142" i="8" s="1"/>
  <c r="AX142" i="8" s="1"/>
  <c r="N142" i="8"/>
  <c r="Y142" i="8" s="1"/>
  <c r="AM142" i="8" s="1"/>
  <c r="AW142" i="8" s="1"/>
  <c r="U141" i="8"/>
  <c r="AF141" i="8" s="1"/>
  <c r="AT141" i="8" s="1"/>
  <c r="BD141" i="8" s="1"/>
  <c r="T141" i="8"/>
  <c r="AE141" i="8" s="1"/>
  <c r="AS141" i="8" s="1"/>
  <c r="BC141" i="8" s="1"/>
  <c r="R141" i="8"/>
  <c r="AC141" i="8" s="1"/>
  <c r="AQ141" i="8" s="1"/>
  <c r="BA141" i="8" s="1"/>
  <c r="Q141" i="8"/>
  <c r="AB141" i="8" s="1"/>
  <c r="AP141" i="8" s="1"/>
  <c r="AZ141" i="8" s="1"/>
  <c r="P141" i="8"/>
  <c r="AA141" i="8" s="1"/>
  <c r="AO141" i="8" s="1"/>
  <c r="AY141" i="8" s="1"/>
  <c r="O141" i="8"/>
  <c r="Z141" i="8" s="1"/>
  <c r="AN141" i="8" s="1"/>
  <c r="AX141" i="8" s="1"/>
  <c r="N141" i="8"/>
  <c r="Y141" i="8" s="1"/>
  <c r="AM141" i="8" s="1"/>
  <c r="AW141" i="8" s="1"/>
  <c r="T140" i="8"/>
  <c r="AE140" i="8" s="1"/>
  <c r="AS140" i="8" s="1"/>
  <c r="BC140" i="8" s="1"/>
  <c r="S140" i="8"/>
  <c r="AD140" i="8" s="1"/>
  <c r="AR140" i="8" s="1"/>
  <c r="BB140" i="8" s="1"/>
  <c r="R140" i="8"/>
  <c r="AC140" i="8" s="1"/>
  <c r="AQ140" i="8" s="1"/>
  <c r="BA140" i="8" s="1"/>
  <c r="Q140" i="8"/>
  <c r="AB140" i="8" s="1"/>
  <c r="AP140" i="8" s="1"/>
  <c r="AZ140" i="8" s="1"/>
  <c r="P140" i="8"/>
  <c r="AA140" i="8" s="1"/>
  <c r="AO140" i="8" s="1"/>
  <c r="AY140" i="8" s="1"/>
  <c r="O140" i="8"/>
  <c r="Z140" i="8" s="1"/>
  <c r="AN140" i="8" s="1"/>
  <c r="AX140" i="8" s="1"/>
  <c r="N140" i="8"/>
  <c r="Y140" i="8" s="1"/>
  <c r="AM140" i="8" s="1"/>
  <c r="AW140" i="8" s="1"/>
  <c r="Y139" i="8"/>
  <c r="AM139" i="8" s="1"/>
  <c r="AW139" i="8" s="1"/>
  <c r="T139" i="8"/>
  <c r="AE139" i="8" s="1"/>
  <c r="AS139" i="8" s="1"/>
  <c r="BC139" i="8" s="1"/>
  <c r="S139" i="8"/>
  <c r="AD139" i="8" s="1"/>
  <c r="AR139" i="8" s="1"/>
  <c r="BB139" i="8" s="1"/>
  <c r="R139" i="8"/>
  <c r="AC139" i="8" s="1"/>
  <c r="AQ139" i="8" s="1"/>
  <c r="BA139" i="8" s="1"/>
  <c r="Q139" i="8"/>
  <c r="AB139" i="8" s="1"/>
  <c r="AP139" i="8" s="1"/>
  <c r="AZ139" i="8" s="1"/>
  <c r="P139" i="8"/>
  <c r="AA139" i="8" s="1"/>
  <c r="AO139" i="8" s="1"/>
  <c r="AY139" i="8" s="1"/>
  <c r="O139" i="8"/>
  <c r="Z139" i="8" s="1"/>
  <c r="AN139" i="8" s="1"/>
  <c r="AX139" i="8" s="1"/>
  <c r="N139" i="8"/>
  <c r="T138" i="8"/>
  <c r="AE138" i="8" s="1"/>
  <c r="AS138" i="8" s="1"/>
  <c r="BC138" i="8" s="1"/>
  <c r="S138" i="8"/>
  <c r="AD138" i="8" s="1"/>
  <c r="AR138" i="8" s="1"/>
  <c r="BB138" i="8" s="1"/>
  <c r="R138" i="8"/>
  <c r="AC138" i="8" s="1"/>
  <c r="AQ138" i="8" s="1"/>
  <c r="BA138" i="8" s="1"/>
  <c r="Q138" i="8"/>
  <c r="AB138" i="8" s="1"/>
  <c r="AP138" i="8" s="1"/>
  <c r="AZ138" i="8" s="1"/>
  <c r="P138" i="8"/>
  <c r="AA138" i="8" s="1"/>
  <c r="AO138" i="8" s="1"/>
  <c r="AY138" i="8" s="1"/>
  <c r="O138" i="8"/>
  <c r="Z138" i="8" s="1"/>
  <c r="AN138" i="8" s="1"/>
  <c r="AX138" i="8" s="1"/>
  <c r="N138" i="8"/>
  <c r="Y138" i="8" s="1"/>
  <c r="AM138" i="8" s="1"/>
  <c r="AW138" i="8" s="1"/>
  <c r="T137" i="8"/>
  <c r="AE137" i="8" s="1"/>
  <c r="AS137" i="8" s="1"/>
  <c r="BC137" i="8" s="1"/>
  <c r="S137" i="8"/>
  <c r="AD137" i="8" s="1"/>
  <c r="AR137" i="8" s="1"/>
  <c r="BB137" i="8" s="1"/>
  <c r="R137" i="8"/>
  <c r="AC137" i="8" s="1"/>
  <c r="AQ137" i="8" s="1"/>
  <c r="BA137" i="8" s="1"/>
  <c r="Q137" i="8"/>
  <c r="AB137" i="8" s="1"/>
  <c r="AP137" i="8" s="1"/>
  <c r="AZ137" i="8" s="1"/>
  <c r="P137" i="8"/>
  <c r="AA137" i="8" s="1"/>
  <c r="AO137" i="8" s="1"/>
  <c r="AY137" i="8" s="1"/>
  <c r="O137" i="8"/>
  <c r="Z137" i="8" s="1"/>
  <c r="AN137" i="8" s="1"/>
  <c r="AX137" i="8" s="1"/>
  <c r="N137" i="8"/>
  <c r="Y137" i="8" s="1"/>
  <c r="AM137" i="8" s="1"/>
  <c r="AW137" i="8" s="1"/>
  <c r="R136" i="8"/>
  <c r="AC136" i="8" s="1"/>
  <c r="AQ136" i="8" s="1"/>
  <c r="BA136" i="8" s="1"/>
  <c r="Q136" i="8"/>
  <c r="AB136" i="8" s="1"/>
  <c r="AP136" i="8" s="1"/>
  <c r="AZ136" i="8" s="1"/>
  <c r="P136" i="8"/>
  <c r="AA136" i="8" s="1"/>
  <c r="AO136" i="8" s="1"/>
  <c r="AY136" i="8" s="1"/>
  <c r="O136" i="8"/>
  <c r="Z136" i="8" s="1"/>
  <c r="AN136" i="8" s="1"/>
  <c r="AX136" i="8" s="1"/>
  <c r="N136" i="8"/>
  <c r="Y136" i="8" s="1"/>
  <c r="AM136" i="8" s="1"/>
  <c r="AW136" i="8" s="1"/>
  <c r="U135" i="8"/>
  <c r="AF135" i="8" s="1"/>
  <c r="AT135" i="8" s="1"/>
  <c r="BD135" i="8" s="1"/>
  <c r="S135" i="8"/>
  <c r="AD135" i="8" s="1"/>
  <c r="AR135" i="8" s="1"/>
  <c r="BB135" i="8" s="1"/>
  <c r="R135" i="8"/>
  <c r="AC135" i="8" s="1"/>
  <c r="AQ135" i="8" s="1"/>
  <c r="BA135" i="8" s="1"/>
  <c r="Q135" i="8"/>
  <c r="AB135" i="8" s="1"/>
  <c r="AP135" i="8" s="1"/>
  <c r="AZ135" i="8" s="1"/>
  <c r="P135" i="8"/>
  <c r="AA135" i="8" s="1"/>
  <c r="AO135" i="8" s="1"/>
  <c r="AY135" i="8" s="1"/>
  <c r="O135" i="8"/>
  <c r="Z135" i="8" s="1"/>
  <c r="AN135" i="8" s="1"/>
  <c r="AX135" i="8" s="1"/>
  <c r="N135" i="8"/>
  <c r="Y135" i="8" s="1"/>
  <c r="AM135" i="8" s="1"/>
  <c r="AW135" i="8" s="1"/>
  <c r="S134" i="8"/>
  <c r="AD134" i="8" s="1"/>
  <c r="AR134" i="8" s="1"/>
  <c r="BB134" i="8" s="1"/>
  <c r="R134" i="8"/>
  <c r="AC134" i="8" s="1"/>
  <c r="AQ134" i="8" s="1"/>
  <c r="BA134" i="8" s="1"/>
  <c r="Q134" i="8"/>
  <c r="AB134" i="8" s="1"/>
  <c r="AP134" i="8" s="1"/>
  <c r="AZ134" i="8" s="1"/>
  <c r="P134" i="8"/>
  <c r="AA134" i="8" s="1"/>
  <c r="AO134" i="8" s="1"/>
  <c r="AY134" i="8" s="1"/>
  <c r="O134" i="8"/>
  <c r="Z134" i="8" s="1"/>
  <c r="AN134" i="8" s="1"/>
  <c r="AX134" i="8" s="1"/>
  <c r="N134" i="8"/>
  <c r="Y134" i="8" s="1"/>
  <c r="AM134" i="8" s="1"/>
  <c r="AW134" i="8" s="1"/>
  <c r="AB133" i="8"/>
  <c r="AP133" i="8" s="1"/>
  <c r="AZ133" i="8" s="1"/>
  <c r="U133" i="8"/>
  <c r="AF133" i="8" s="1"/>
  <c r="AT133" i="8" s="1"/>
  <c r="BD133" i="8" s="1"/>
  <c r="T133" i="8"/>
  <c r="S133" i="8"/>
  <c r="AD133" i="8" s="1"/>
  <c r="AR133" i="8" s="1"/>
  <c r="BB133" i="8" s="1"/>
  <c r="R133" i="8"/>
  <c r="AC133" i="8" s="1"/>
  <c r="AQ133" i="8" s="1"/>
  <c r="BA133" i="8" s="1"/>
  <c r="Q133" i="8"/>
  <c r="P133" i="8"/>
  <c r="AA133" i="8" s="1"/>
  <c r="AO133" i="8" s="1"/>
  <c r="AY133" i="8" s="1"/>
  <c r="O133" i="8"/>
  <c r="Z133" i="8" s="1"/>
  <c r="AN133" i="8" s="1"/>
  <c r="AX133" i="8" s="1"/>
  <c r="N133" i="8"/>
  <c r="Y133" i="8" s="1"/>
  <c r="AM133" i="8" s="1"/>
  <c r="AW133" i="8" s="1"/>
  <c r="S132" i="8"/>
  <c r="AD132" i="8" s="1"/>
  <c r="AR132" i="8" s="1"/>
  <c r="BB132" i="8" s="1"/>
  <c r="R132" i="8"/>
  <c r="AC132" i="8" s="1"/>
  <c r="AQ132" i="8" s="1"/>
  <c r="BA132" i="8" s="1"/>
  <c r="Q132" i="8"/>
  <c r="AB132" i="8" s="1"/>
  <c r="AP132" i="8" s="1"/>
  <c r="AZ132" i="8" s="1"/>
  <c r="P132" i="8"/>
  <c r="AA132" i="8" s="1"/>
  <c r="AO132" i="8" s="1"/>
  <c r="AY132" i="8" s="1"/>
  <c r="O132" i="8"/>
  <c r="Z132" i="8" s="1"/>
  <c r="AN132" i="8" s="1"/>
  <c r="AX132" i="8" s="1"/>
  <c r="N132" i="8"/>
  <c r="Y132" i="8" s="1"/>
  <c r="AM132" i="8" s="1"/>
  <c r="AW132" i="8" s="1"/>
  <c r="AA131" i="8"/>
  <c r="AO131" i="8" s="1"/>
  <c r="AY131" i="8" s="1"/>
  <c r="U131" i="8"/>
  <c r="AF131" i="8" s="1"/>
  <c r="AT131" i="8" s="1"/>
  <c r="BD131" i="8" s="1"/>
  <c r="S131" i="8"/>
  <c r="AD131" i="8" s="1"/>
  <c r="AR131" i="8" s="1"/>
  <c r="BB131" i="8" s="1"/>
  <c r="R131" i="8"/>
  <c r="AC131" i="8" s="1"/>
  <c r="AQ131" i="8" s="1"/>
  <c r="BA131" i="8" s="1"/>
  <c r="Q131" i="8"/>
  <c r="AB131" i="8" s="1"/>
  <c r="AP131" i="8" s="1"/>
  <c r="AZ131" i="8" s="1"/>
  <c r="P131" i="8"/>
  <c r="O131" i="8"/>
  <c r="Z131" i="8" s="1"/>
  <c r="AN131" i="8" s="1"/>
  <c r="AX131" i="8" s="1"/>
  <c r="N131" i="8"/>
  <c r="Y131" i="8" s="1"/>
  <c r="AM131" i="8" s="1"/>
  <c r="AW131" i="8" s="1"/>
  <c r="AD130" i="8"/>
  <c r="AR130" i="8" s="1"/>
  <c r="BB130" i="8" s="1"/>
  <c r="S130" i="8"/>
  <c r="R130" i="8"/>
  <c r="AC130" i="8" s="1"/>
  <c r="AQ130" i="8" s="1"/>
  <c r="BA130" i="8" s="1"/>
  <c r="Q130" i="8"/>
  <c r="AB130" i="8" s="1"/>
  <c r="AP130" i="8" s="1"/>
  <c r="AZ130" i="8" s="1"/>
  <c r="P130" i="8"/>
  <c r="AA130" i="8" s="1"/>
  <c r="AO130" i="8" s="1"/>
  <c r="AY130" i="8" s="1"/>
  <c r="O130" i="8"/>
  <c r="Z130" i="8" s="1"/>
  <c r="AN130" i="8" s="1"/>
  <c r="AX130" i="8" s="1"/>
  <c r="N130" i="8"/>
  <c r="Y130" i="8" s="1"/>
  <c r="AM130" i="8" s="1"/>
  <c r="AW130" i="8" s="1"/>
  <c r="U129" i="8"/>
  <c r="AF129" i="8" s="1"/>
  <c r="S129" i="8"/>
  <c r="R129" i="8"/>
  <c r="AC129" i="8" s="1"/>
  <c r="Q129" i="8"/>
  <c r="P129" i="8"/>
  <c r="AA129" i="8" s="1"/>
  <c r="O129" i="8"/>
  <c r="N129" i="8"/>
  <c r="Y129" i="8" s="1"/>
  <c r="L128" i="8"/>
  <c r="K128" i="8"/>
  <c r="J128" i="8"/>
  <c r="I128" i="8"/>
  <c r="H128" i="8"/>
  <c r="G128" i="8"/>
  <c r="F128" i="8"/>
  <c r="E128" i="8"/>
  <c r="D128" i="8"/>
  <c r="L127" i="8"/>
  <c r="K127" i="8"/>
  <c r="J127" i="8"/>
  <c r="I127" i="8"/>
  <c r="H127" i="8"/>
  <c r="G127" i="8"/>
  <c r="F127" i="8"/>
  <c r="E127" i="8"/>
  <c r="D127" i="8"/>
  <c r="Y126" i="8"/>
  <c r="AM126" i="8" s="1"/>
  <c r="AW126" i="8" s="1"/>
  <c r="T126" i="8"/>
  <c r="AE126" i="8" s="1"/>
  <c r="AS126" i="8" s="1"/>
  <c r="BC126" i="8" s="1"/>
  <c r="S126" i="8"/>
  <c r="AD126" i="8" s="1"/>
  <c r="AR126" i="8" s="1"/>
  <c r="BB126" i="8" s="1"/>
  <c r="R126" i="8"/>
  <c r="AC126" i="8" s="1"/>
  <c r="AQ126" i="8" s="1"/>
  <c r="BA126" i="8" s="1"/>
  <c r="Q126" i="8"/>
  <c r="AB126" i="8" s="1"/>
  <c r="AP126" i="8" s="1"/>
  <c r="AZ126" i="8" s="1"/>
  <c r="P126" i="8"/>
  <c r="AA126" i="8" s="1"/>
  <c r="AO126" i="8" s="1"/>
  <c r="AY126" i="8" s="1"/>
  <c r="O126" i="8"/>
  <c r="Z126" i="8" s="1"/>
  <c r="AN126" i="8" s="1"/>
  <c r="AX126" i="8" s="1"/>
  <c r="N126" i="8"/>
  <c r="T125" i="8"/>
  <c r="AE125" i="8" s="1"/>
  <c r="AS125" i="8" s="1"/>
  <c r="BC125" i="8" s="1"/>
  <c r="S125" i="8"/>
  <c r="AD125" i="8" s="1"/>
  <c r="AR125" i="8" s="1"/>
  <c r="BB125" i="8" s="1"/>
  <c r="R125" i="8"/>
  <c r="AC125" i="8" s="1"/>
  <c r="AQ125" i="8" s="1"/>
  <c r="BA125" i="8" s="1"/>
  <c r="Q125" i="8"/>
  <c r="AB125" i="8" s="1"/>
  <c r="AP125" i="8" s="1"/>
  <c r="AZ125" i="8" s="1"/>
  <c r="P125" i="8"/>
  <c r="AA125" i="8" s="1"/>
  <c r="AO125" i="8" s="1"/>
  <c r="AY125" i="8" s="1"/>
  <c r="O125" i="8"/>
  <c r="Z125" i="8" s="1"/>
  <c r="AN125" i="8" s="1"/>
  <c r="AX125" i="8" s="1"/>
  <c r="N125" i="8"/>
  <c r="Y125" i="8" s="1"/>
  <c r="AM125" i="8" s="1"/>
  <c r="AW125" i="8" s="1"/>
  <c r="Z124" i="8"/>
  <c r="AN124" i="8" s="1"/>
  <c r="AX124" i="8" s="1"/>
  <c r="S124" i="8"/>
  <c r="AD124" i="8" s="1"/>
  <c r="AR124" i="8" s="1"/>
  <c r="BB124" i="8" s="1"/>
  <c r="R124" i="8"/>
  <c r="AC124" i="8" s="1"/>
  <c r="AQ124" i="8" s="1"/>
  <c r="BA124" i="8" s="1"/>
  <c r="Q124" i="8"/>
  <c r="AB124" i="8" s="1"/>
  <c r="AP124" i="8" s="1"/>
  <c r="AZ124" i="8" s="1"/>
  <c r="P124" i="8"/>
  <c r="AA124" i="8" s="1"/>
  <c r="AO124" i="8" s="1"/>
  <c r="AY124" i="8" s="1"/>
  <c r="O124" i="8"/>
  <c r="N124" i="8"/>
  <c r="Y124" i="8" s="1"/>
  <c r="AM124" i="8" s="1"/>
  <c r="AW124" i="8" s="1"/>
  <c r="T123" i="8"/>
  <c r="AE123" i="8" s="1"/>
  <c r="AS123" i="8" s="1"/>
  <c r="BC123" i="8" s="1"/>
  <c r="S123" i="8"/>
  <c r="AD123" i="8" s="1"/>
  <c r="AR123" i="8" s="1"/>
  <c r="BB123" i="8" s="1"/>
  <c r="R123" i="8"/>
  <c r="AC123" i="8" s="1"/>
  <c r="AQ123" i="8" s="1"/>
  <c r="BA123" i="8" s="1"/>
  <c r="Q123" i="8"/>
  <c r="AB123" i="8" s="1"/>
  <c r="AP123" i="8" s="1"/>
  <c r="AZ123" i="8" s="1"/>
  <c r="P123" i="8"/>
  <c r="AA123" i="8" s="1"/>
  <c r="AO123" i="8" s="1"/>
  <c r="AY123" i="8" s="1"/>
  <c r="O123" i="8"/>
  <c r="Z123" i="8" s="1"/>
  <c r="AN123" i="8" s="1"/>
  <c r="AX123" i="8" s="1"/>
  <c r="N123" i="8"/>
  <c r="Y123" i="8" s="1"/>
  <c r="AM123" i="8" s="1"/>
  <c r="AW123" i="8" s="1"/>
  <c r="T122" i="8"/>
  <c r="AE122" i="8" s="1"/>
  <c r="AS122" i="8" s="1"/>
  <c r="BC122" i="8" s="1"/>
  <c r="S122" i="8"/>
  <c r="AD122" i="8" s="1"/>
  <c r="AR122" i="8" s="1"/>
  <c r="BB122" i="8" s="1"/>
  <c r="R122" i="8"/>
  <c r="AC122" i="8" s="1"/>
  <c r="AQ122" i="8" s="1"/>
  <c r="BA122" i="8" s="1"/>
  <c r="Q122" i="8"/>
  <c r="AB122" i="8" s="1"/>
  <c r="AP122" i="8" s="1"/>
  <c r="AZ122" i="8" s="1"/>
  <c r="P122" i="8"/>
  <c r="AA122" i="8" s="1"/>
  <c r="AO122" i="8" s="1"/>
  <c r="AY122" i="8" s="1"/>
  <c r="O122" i="8"/>
  <c r="Z122" i="8" s="1"/>
  <c r="AN122" i="8" s="1"/>
  <c r="AX122" i="8" s="1"/>
  <c r="N122" i="8"/>
  <c r="Y122" i="8" s="1"/>
  <c r="AM122" i="8" s="1"/>
  <c r="AW122" i="8" s="1"/>
  <c r="U121" i="8"/>
  <c r="T121" i="8"/>
  <c r="AE121" i="8" s="1"/>
  <c r="AS121" i="8" s="1"/>
  <c r="BC121" i="8" s="1"/>
  <c r="S121" i="8"/>
  <c r="AD121" i="8" s="1"/>
  <c r="AR121" i="8" s="1"/>
  <c r="BB121" i="8" s="1"/>
  <c r="R121" i="8"/>
  <c r="AC121" i="8" s="1"/>
  <c r="AQ121" i="8" s="1"/>
  <c r="BA121" i="8" s="1"/>
  <c r="Q121" i="8"/>
  <c r="AB121" i="8" s="1"/>
  <c r="AP121" i="8" s="1"/>
  <c r="AZ121" i="8" s="1"/>
  <c r="P121" i="8"/>
  <c r="AA121" i="8" s="1"/>
  <c r="AO121" i="8" s="1"/>
  <c r="AY121" i="8" s="1"/>
  <c r="O121" i="8"/>
  <c r="Z121" i="8" s="1"/>
  <c r="AN121" i="8" s="1"/>
  <c r="AX121" i="8" s="1"/>
  <c r="N121" i="8"/>
  <c r="Y121" i="8" s="1"/>
  <c r="AM121" i="8" s="1"/>
  <c r="AW121" i="8" s="1"/>
  <c r="T120" i="8"/>
  <c r="S120" i="8"/>
  <c r="AD120" i="8" s="1"/>
  <c r="AR120" i="8" s="1"/>
  <c r="BB120" i="8" s="1"/>
  <c r="R120" i="8"/>
  <c r="AC120" i="8" s="1"/>
  <c r="AQ120" i="8" s="1"/>
  <c r="BA120" i="8" s="1"/>
  <c r="Q120" i="8"/>
  <c r="AB120" i="8" s="1"/>
  <c r="AP120" i="8" s="1"/>
  <c r="AZ120" i="8" s="1"/>
  <c r="P120" i="8"/>
  <c r="AA120" i="8" s="1"/>
  <c r="AO120" i="8" s="1"/>
  <c r="AY120" i="8" s="1"/>
  <c r="O120" i="8"/>
  <c r="Z120" i="8" s="1"/>
  <c r="AN120" i="8" s="1"/>
  <c r="AX120" i="8" s="1"/>
  <c r="N120" i="8"/>
  <c r="Y120" i="8" s="1"/>
  <c r="AM120" i="8" s="1"/>
  <c r="AW120" i="8" s="1"/>
  <c r="U119" i="8"/>
  <c r="AF119" i="8" s="1"/>
  <c r="AT119" i="8" s="1"/>
  <c r="BD119" i="8" s="1"/>
  <c r="S119" i="8"/>
  <c r="AD119" i="8" s="1"/>
  <c r="AR119" i="8" s="1"/>
  <c r="BB119" i="8" s="1"/>
  <c r="R119" i="8"/>
  <c r="AC119" i="8" s="1"/>
  <c r="AQ119" i="8" s="1"/>
  <c r="BA119" i="8" s="1"/>
  <c r="Q119" i="8"/>
  <c r="AB119" i="8" s="1"/>
  <c r="AP119" i="8" s="1"/>
  <c r="AZ119" i="8" s="1"/>
  <c r="P119" i="8"/>
  <c r="AA119" i="8" s="1"/>
  <c r="AO119" i="8" s="1"/>
  <c r="AY119" i="8" s="1"/>
  <c r="O119" i="8"/>
  <c r="Z119" i="8" s="1"/>
  <c r="AN119" i="8" s="1"/>
  <c r="AX119" i="8" s="1"/>
  <c r="N119" i="8"/>
  <c r="Y119" i="8" s="1"/>
  <c r="AM119" i="8" s="1"/>
  <c r="AW119" i="8" s="1"/>
  <c r="S118" i="8"/>
  <c r="AD118" i="8" s="1"/>
  <c r="AR118" i="8" s="1"/>
  <c r="BB118" i="8" s="1"/>
  <c r="R118" i="8"/>
  <c r="AC118" i="8" s="1"/>
  <c r="AQ118" i="8" s="1"/>
  <c r="BA118" i="8" s="1"/>
  <c r="Q118" i="8"/>
  <c r="AB118" i="8" s="1"/>
  <c r="AP118" i="8" s="1"/>
  <c r="AZ118" i="8" s="1"/>
  <c r="P118" i="8"/>
  <c r="AA118" i="8" s="1"/>
  <c r="AO118" i="8" s="1"/>
  <c r="AY118" i="8" s="1"/>
  <c r="O118" i="8"/>
  <c r="Z118" i="8" s="1"/>
  <c r="AN118" i="8" s="1"/>
  <c r="AX118" i="8" s="1"/>
  <c r="N118" i="8"/>
  <c r="Y118" i="8" s="1"/>
  <c r="AM118" i="8" s="1"/>
  <c r="AW118" i="8" s="1"/>
  <c r="Y117" i="8"/>
  <c r="AM117" i="8" s="1"/>
  <c r="AW117" i="8" s="1"/>
  <c r="U117" i="8"/>
  <c r="AF117" i="8" s="1"/>
  <c r="AT117" i="8" s="1"/>
  <c r="BD117" i="8" s="1"/>
  <c r="S117" i="8"/>
  <c r="AD117" i="8" s="1"/>
  <c r="AR117" i="8" s="1"/>
  <c r="BB117" i="8" s="1"/>
  <c r="R117" i="8"/>
  <c r="AC117" i="8" s="1"/>
  <c r="AQ117" i="8" s="1"/>
  <c r="BA117" i="8" s="1"/>
  <c r="Q117" i="8"/>
  <c r="AB117" i="8" s="1"/>
  <c r="AP117" i="8" s="1"/>
  <c r="AZ117" i="8" s="1"/>
  <c r="P117" i="8"/>
  <c r="AA117" i="8" s="1"/>
  <c r="AO117" i="8" s="1"/>
  <c r="AY117" i="8" s="1"/>
  <c r="O117" i="8"/>
  <c r="Z117" i="8" s="1"/>
  <c r="AN117" i="8" s="1"/>
  <c r="AX117" i="8" s="1"/>
  <c r="N117" i="8"/>
  <c r="AD116" i="8"/>
  <c r="AR116" i="8" s="1"/>
  <c r="BB116" i="8" s="1"/>
  <c r="S116" i="8"/>
  <c r="R116" i="8"/>
  <c r="AC116" i="8" s="1"/>
  <c r="AQ116" i="8" s="1"/>
  <c r="BA116" i="8" s="1"/>
  <c r="Q116" i="8"/>
  <c r="AB116" i="8" s="1"/>
  <c r="AP116" i="8" s="1"/>
  <c r="AZ116" i="8" s="1"/>
  <c r="P116" i="8"/>
  <c r="AA116" i="8" s="1"/>
  <c r="AO116" i="8" s="1"/>
  <c r="AY116" i="8" s="1"/>
  <c r="O116" i="8"/>
  <c r="Z116" i="8" s="1"/>
  <c r="AN116" i="8" s="1"/>
  <c r="AX116" i="8" s="1"/>
  <c r="N116" i="8"/>
  <c r="Y116" i="8" s="1"/>
  <c r="AM116" i="8" s="1"/>
  <c r="AW116" i="8" s="1"/>
  <c r="U115" i="8"/>
  <c r="AF115" i="8" s="1"/>
  <c r="AT115" i="8" s="1"/>
  <c r="BD115" i="8" s="1"/>
  <c r="S115" i="8"/>
  <c r="AD115" i="8" s="1"/>
  <c r="AR115" i="8" s="1"/>
  <c r="BB115" i="8" s="1"/>
  <c r="R115" i="8"/>
  <c r="AC115" i="8" s="1"/>
  <c r="AQ115" i="8" s="1"/>
  <c r="BA115" i="8" s="1"/>
  <c r="Q115" i="8"/>
  <c r="AB115" i="8" s="1"/>
  <c r="AP115" i="8" s="1"/>
  <c r="AZ115" i="8" s="1"/>
  <c r="P115" i="8"/>
  <c r="AA115" i="8" s="1"/>
  <c r="AO115" i="8" s="1"/>
  <c r="AY115" i="8" s="1"/>
  <c r="O115" i="8"/>
  <c r="Z115" i="8" s="1"/>
  <c r="AN115" i="8" s="1"/>
  <c r="AX115" i="8" s="1"/>
  <c r="N115" i="8"/>
  <c r="Y115" i="8" s="1"/>
  <c r="AM115" i="8" s="1"/>
  <c r="AW115" i="8" s="1"/>
  <c r="AB114" i="8"/>
  <c r="AP114" i="8" s="1"/>
  <c r="AZ114" i="8" s="1"/>
  <c r="S114" i="8"/>
  <c r="AD114" i="8" s="1"/>
  <c r="AR114" i="8" s="1"/>
  <c r="BB114" i="8" s="1"/>
  <c r="R114" i="8"/>
  <c r="AC114" i="8" s="1"/>
  <c r="AQ114" i="8" s="1"/>
  <c r="BA114" i="8" s="1"/>
  <c r="Q114" i="8"/>
  <c r="P114" i="8"/>
  <c r="AA114" i="8" s="1"/>
  <c r="AO114" i="8" s="1"/>
  <c r="AY114" i="8" s="1"/>
  <c r="O114" i="8"/>
  <c r="Z114" i="8" s="1"/>
  <c r="AN114" i="8" s="1"/>
  <c r="AX114" i="8" s="1"/>
  <c r="N114" i="8"/>
  <c r="Y114" i="8" s="1"/>
  <c r="AM114" i="8" s="1"/>
  <c r="AW114" i="8" s="1"/>
  <c r="AA113" i="8"/>
  <c r="AO113" i="8" s="1"/>
  <c r="AY113" i="8" s="1"/>
  <c r="U113" i="8"/>
  <c r="AF113" i="8" s="1"/>
  <c r="AT113" i="8" s="1"/>
  <c r="BD113" i="8" s="1"/>
  <c r="S113" i="8"/>
  <c r="AD113" i="8" s="1"/>
  <c r="AR113" i="8" s="1"/>
  <c r="BB113" i="8" s="1"/>
  <c r="R113" i="8"/>
  <c r="AC113" i="8" s="1"/>
  <c r="AQ113" i="8" s="1"/>
  <c r="BA113" i="8" s="1"/>
  <c r="Q113" i="8"/>
  <c r="AB113" i="8" s="1"/>
  <c r="AP113" i="8" s="1"/>
  <c r="AZ113" i="8" s="1"/>
  <c r="P113" i="8"/>
  <c r="O113" i="8"/>
  <c r="Z113" i="8" s="1"/>
  <c r="AN113" i="8" s="1"/>
  <c r="AX113" i="8" s="1"/>
  <c r="N113" i="8"/>
  <c r="Y113" i="8" s="1"/>
  <c r="AM113" i="8" s="1"/>
  <c r="AW113" i="8" s="1"/>
  <c r="S112" i="8"/>
  <c r="AD112" i="8" s="1"/>
  <c r="AR112" i="8" s="1"/>
  <c r="BB112" i="8" s="1"/>
  <c r="R112" i="8"/>
  <c r="AC112" i="8" s="1"/>
  <c r="AQ112" i="8" s="1"/>
  <c r="BA112" i="8" s="1"/>
  <c r="Q112" i="8"/>
  <c r="AB112" i="8" s="1"/>
  <c r="AP112" i="8" s="1"/>
  <c r="AZ112" i="8" s="1"/>
  <c r="P112" i="8"/>
  <c r="AA112" i="8" s="1"/>
  <c r="AO112" i="8" s="1"/>
  <c r="AY112" i="8" s="1"/>
  <c r="O112" i="8"/>
  <c r="Z112" i="8" s="1"/>
  <c r="AN112" i="8" s="1"/>
  <c r="AX112" i="8" s="1"/>
  <c r="N112" i="8"/>
  <c r="Y112" i="8" s="1"/>
  <c r="AM112" i="8" s="1"/>
  <c r="AW112" i="8" s="1"/>
  <c r="U111" i="8"/>
  <c r="AF111" i="8" s="1"/>
  <c r="S111" i="8"/>
  <c r="R111" i="8"/>
  <c r="AC111" i="8" s="1"/>
  <c r="Q111" i="8"/>
  <c r="P111" i="8"/>
  <c r="O111" i="8"/>
  <c r="N111" i="8"/>
  <c r="Y111" i="8" s="1"/>
  <c r="AE110" i="8"/>
  <c r="T110" i="8"/>
  <c r="L110" i="8"/>
  <c r="K110" i="8"/>
  <c r="J110" i="8"/>
  <c r="I110" i="8"/>
  <c r="H110" i="8"/>
  <c r="G110" i="8"/>
  <c r="F110" i="8"/>
  <c r="E110" i="8"/>
  <c r="D110" i="8"/>
  <c r="AE109" i="8"/>
  <c r="T109" i="8"/>
  <c r="L109" i="8"/>
  <c r="K109" i="8"/>
  <c r="J109" i="8"/>
  <c r="I109" i="8"/>
  <c r="H109" i="8"/>
  <c r="G109" i="8"/>
  <c r="F109" i="8"/>
  <c r="E109" i="8"/>
  <c r="D109" i="8"/>
  <c r="S108" i="8"/>
  <c r="AD108" i="8" s="1"/>
  <c r="AR108" i="8" s="1"/>
  <c r="BB108" i="8" s="1"/>
  <c r="R108" i="8"/>
  <c r="AC108" i="8" s="1"/>
  <c r="AQ108" i="8" s="1"/>
  <c r="BA108" i="8" s="1"/>
  <c r="Q108" i="8"/>
  <c r="P108" i="8"/>
  <c r="AA108" i="8" s="1"/>
  <c r="AO108" i="8" s="1"/>
  <c r="AY108" i="8" s="1"/>
  <c r="O108" i="8"/>
  <c r="Z108" i="8" s="1"/>
  <c r="AN108" i="8" s="1"/>
  <c r="AX108" i="8" s="1"/>
  <c r="N108" i="8"/>
  <c r="Y108" i="8" s="1"/>
  <c r="AM108" i="8" s="1"/>
  <c r="AW108" i="8" s="1"/>
  <c r="U107" i="8"/>
  <c r="AF107" i="8" s="1"/>
  <c r="AT107" i="8" s="1"/>
  <c r="BD107" i="8" s="1"/>
  <c r="S107" i="8"/>
  <c r="AD107" i="8" s="1"/>
  <c r="AR107" i="8" s="1"/>
  <c r="BB107" i="8" s="1"/>
  <c r="R107" i="8"/>
  <c r="AC107" i="8" s="1"/>
  <c r="AQ107" i="8" s="1"/>
  <c r="BA107" i="8" s="1"/>
  <c r="Q107" i="8"/>
  <c r="AB107" i="8" s="1"/>
  <c r="AP107" i="8" s="1"/>
  <c r="AZ107" i="8" s="1"/>
  <c r="P107" i="8"/>
  <c r="AA107" i="8" s="1"/>
  <c r="AO107" i="8" s="1"/>
  <c r="AY107" i="8" s="1"/>
  <c r="O107" i="8"/>
  <c r="Z107" i="8" s="1"/>
  <c r="AN107" i="8" s="1"/>
  <c r="AX107" i="8" s="1"/>
  <c r="N107" i="8"/>
  <c r="Y107" i="8" s="1"/>
  <c r="AM107" i="8" s="1"/>
  <c r="AW107" i="8" s="1"/>
  <c r="S106" i="8"/>
  <c r="AD106" i="8" s="1"/>
  <c r="AR106" i="8" s="1"/>
  <c r="BB106" i="8" s="1"/>
  <c r="R106" i="8"/>
  <c r="AC106" i="8" s="1"/>
  <c r="AQ106" i="8" s="1"/>
  <c r="BA106" i="8" s="1"/>
  <c r="Q106" i="8"/>
  <c r="AB106" i="8" s="1"/>
  <c r="AP106" i="8" s="1"/>
  <c r="AZ106" i="8" s="1"/>
  <c r="P106" i="8"/>
  <c r="AA106" i="8" s="1"/>
  <c r="AO106" i="8" s="1"/>
  <c r="AY106" i="8" s="1"/>
  <c r="O106" i="8"/>
  <c r="Z106" i="8" s="1"/>
  <c r="AN106" i="8" s="1"/>
  <c r="AX106" i="8" s="1"/>
  <c r="N106" i="8"/>
  <c r="Y106" i="8" s="1"/>
  <c r="AM106" i="8" s="1"/>
  <c r="AW106" i="8" s="1"/>
  <c r="U105" i="8"/>
  <c r="AF105" i="8" s="1"/>
  <c r="AT105" i="8" s="1"/>
  <c r="BD105" i="8" s="1"/>
  <c r="S105" i="8"/>
  <c r="AD105" i="8" s="1"/>
  <c r="AR105" i="8" s="1"/>
  <c r="BB105" i="8" s="1"/>
  <c r="R105" i="8"/>
  <c r="AC105" i="8" s="1"/>
  <c r="AQ105" i="8" s="1"/>
  <c r="BA105" i="8" s="1"/>
  <c r="Q105" i="8"/>
  <c r="AB105" i="8" s="1"/>
  <c r="AP105" i="8" s="1"/>
  <c r="AZ105" i="8" s="1"/>
  <c r="P105" i="8"/>
  <c r="AA105" i="8" s="1"/>
  <c r="AO105" i="8" s="1"/>
  <c r="AY105" i="8" s="1"/>
  <c r="O105" i="8"/>
  <c r="Z105" i="8" s="1"/>
  <c r="AN105" i="8" s="1"/>
  <c r="AX105" i="8" s="1"/>
  <c r="N105" i="8"/>
  <c r="Y105" i="8" s="1"/>
  <c r="AM105" i="8" s="1"/>
  <c r="AW105" i="8" s="1"/>
  <c r="S104" i="8"/>
  <c r="AD104" i="8" s="1"/>
  <c r="AR104" i="8" s="1"/>
  <c r="BB104" i="8" s="1"/>
  <c r="R104" i="8"/>
  <c r="AC104" i="8" s="1"/>
  <c r="AQ104" i="8" s="1"/>
  <c r="BA104" i="8" s="1"/>
  <c r="Q104" i="8"/>
  <c r="AB104" i="8" s="1"/>
  <c r="AP104" i="8" s="1"/>
  <c r="AZ104" i="8" s="1"/>
  <c r="P104" i="8"/>
  <c r="AA104" i="8" s="1"/>
  <c r="AO104" i="8" s="1"/>
  <c r="AY104" i="8" s="1"/>
  <c r="O104" i="8"/>
  <c r="Z104" i="8" s="1"/>
  <c r="AN104" i="8" s="1"/>
  <c r="AX104" i="8" s="1"/>
  <c r="N104" i="8"/>
  <c r="Y104" i="8" s="1"/>
  <c r="AM104" i="8" s="1"/>
  <c r="AW104" i="8" s="1"/>
  <c r="S103" i="8"/>
  <c r="AD103" i="8" s="1"/>
  <c r="AR103" i="8" s="1"/>
  <c r="BB103" i="8" s="1"/>
  <c r="R103" i="8"/>
  <c r="AC103" i="8" s="1"/>
  <c r="AQ103" i="8" s="1"/>
  <c r="BA103" i="8" s="1"/>
  <c r="Q103" i="8"/>
  <c r="AB103" i="8" s="1"/>
  <c r="AP103" i="8" s="1"/>
  <c r="AZ103" i="8" s="1"/>
  <c r="P103" i="8"/>
  <c r="AA103" i="8" s="1"/>
  <c r="AO103" i="8" s="1"/>
  <c r="AY103" i="8" s="1"/>
  <c r="O103" i="8"/>
  <c r="Z103" i="8" s="1"/>
  <c r="AN103" i="8" s="1"/>
  <c r="AX103" i="8" s="1"/>
  <c r="N103" i="8"/>
  <c r="Y103" i="8" s="1"/>
  <c r="AM103" i="8" s="1"/>
  <c r="AW103" i="8" s="1"/>
  <c r="S102" i="8"/>
  <c r="AD102" i="8" s="1"/>
  <c r="AR102" i="8" s="1"/>
  <c r="BB102" i="8" s="1"/>
  <c r="R102" i="8"/>
  <c r="AC102" i="8" s="1"/>
  <c r="AQ102" i="8" s="1"/>
  <c r="BA102" i="8" s="1"/>
  <c r="Q102" i="8"/>
  <c r="AB102" i="8" s="1"/>
  <c r="AP102" i="8" s="1"/>
  <c r="AZ102" i="8" s="1"/>
  <c r="P102" i="8"/>
  <c r="AA102" i="8" s="1"/>
  <c r="AO102" i="8" s="1"/>
  <c r="AY102" i="8" s="1"/>
  <c r="O102" i="8"/>
  <c r="Z102" i="8" s="1"/>
  <c r="AN102" i="8" s="1"/>
  <c r="AX102" i="8" s="1"/>
  <c r="N102" i="8"/>
  <c r="Y102" i="8" s="1"/>
  <c r="AM102" i="8" s="1"/>
  <c r="AW102" i="8" s="1"/>
  <c r="R101" i="8"/>
  <c r="AC101" i="8" s="1"/>
  <c r="AQ101" i="8" s="1"/>
  <c r="BA101" i="8" s="1"/>
  <c r="Q101" i="8"/>
  <c r="AB101" i="8" s="1"/>
  <c r="AP101" i="8" s="1"/>
  <c r="AZ101" i="8" s="1"/>
  <c r="P101" i="8"/>
  <c r="AA101" i="8" s="1"/>
  <c r="AO101" i="8" s="1"/>
  <c r="AY101" i="8" s="1"/>
  <c r="O101" i="8"/>
  <c r="Z101" i="8" s="1"/>
  <c r="AN101" i="8" s="1"/>
  <c r="AX101" i="8" s="1"/>
  <c r="N101" i="8"/>
  <c r="Y101" i="8" s="1"/>
  <c r="AM101" i="8" s="1"/>
  <c r="AW101" i="8" s="1"/>
  <c r="S100" i="8"/>
  <c r="AD100" i="8" s="1"/>
  <c r="AR100" i="8" s="1"/>
  <c r="BB100" i="8" s="1"/>
  <c r="R100" i="8"/>
  <c r="AC100" i="8" s="1"/>
  <c r="AQ100" i="8" s="1"/>
  <c r="BA100" i="8" s="1"/>
  <c r="Q100" i="8"/>
  <c r="AB100" i="8" s="1"/>
  <c r="AP100" i="8" s="1"/>
  <c r="AZ100" i="8" s="1"/>
  <c r="P100" i="8"/>
  <c r="AA100" i="8" s="1"/>
  <c r="AO100" i="8" s="1"/>
  <c r="AY100" i="8" s="1"/>
  <c r="O100" i="8"/>
  <c r="Z100" i="8" s="1"/>
  <c r="AN100" i="8" s="1"/>
  <c r="AX100" i="8" s="1"/>
  <c r="N100" i="8"/>
  <c r="Y100" i="8" s="1"/>
  <c r="AM100" i="8" s="1"/>
  <c r="AW100" i="8" s="1"/>
  <c r="S99" i="8"/>
  <c r="AD99" i="8" s="1"/>
  <c r="AR99" i="8" s="1"/>
  <c r="BB99" i="8" s="1"/>
  <c r="R99" i="8"/>
  <c r="AC99" i="8" s="1"/>
  <c r="AQ99" i="8" s="1"/>
  <c r="BA99" i="8" s="1"/>
  <c r="Q99" i="8"/>
  <c r="AB99" i="8" s="1"/>
  <c r="AP99" i="8" s="1"/>
  <c r="AZ99" i="8" s="1"/>
  <c r="P99" i="8"/>
  <c r="AA99" i="8" s="1"/>
  <c r="AO99" i="8" s="1"/>
  <c r="AY99" i="8" s="1"/>
  <c r="O99" i="8"/>
  <c r="Z99" i="8" s="1"/>
  <c r="AN99" i="8" s="1"/>
  <c r="AX99" i="8" s="1"/>
  <c r="N99" i="8"/>
  <c r="Y99" i="8" s="1"/>
  <c r="AM99" i="8" s="1"/>
  <c r="AW99" i="8" s="1"/>
  <c r="S98" i="8"/>
  <c r="AD98" i="8" s="1"/>
  <c r="AR98" i="8" s="1"/>
  <c r="BB98" i="8" s="1"/>
  <c r="R98" i="8"/>
  <c r="AC98" i="8" s="1"/>
  <c r="AQ98" i="8" s="1"/>
  <c r="BA98" i="8" s="1"/>
  <c r="Q98" i="8"/>
  <c r="AB98" i="8" s="1"/>
  <c r="AP98" i="8" s="1"/>
  <c r="AZ98" i="8" s="1"/>
  <c r="P98" i="8"/>
  <c r="AA98" i="8" s="1"/>
  <c r="AO98" i="8" s="1"/>
  <c r="AY98" i="8" s="1"/>
  <c r="O98" i="8"/>
  <c r="Z98" i="8" s="1"/>
  <c r="AN98" i="8" s="1"/>
  <c r="AX98" i="8" s="1"/>
  <c r="N98" i="8"/>
  <c r="Y98" i="8" s="1"/>
  <c r="AM98" i="8" s="1"/>
  <c r="AW98" i="8" s="1"/>
  <c r="S97" i="8"/>
  <c r="AD97" i="8" s="1"/>
  <c r="AR97" i="8" s="1"/>
  <c r="BB97" i="8" s="1"/>
  <c r="R97" i="8"/>
  <c r="AC97" i="8" s="1"/>
  <c r="AQ97" i="8" s="1"/>
  <c r="BA97" i="8" s="1"/>
  <c r="Q97" i="8"/>
  <c r="AB97" i="8" s="1"/>
  <c r="AP97" i="8" s="1"/>
  <c r="AZ97" i="8" s="1"/>
  <c r="P97" i="8"/>
  <c r="AA97" i="8" s="1"/>
  <c r="AO97" i="8" s="1"/>
  <c r="AY97" i="8" s="1"/>
  <c r="O97" i="8"/>
  <c r="Z97" i="8" s="1"/>
  <c r="AN97" i="8" s="1"/>
  <c r="AX97" i="8" s="1"/>
  <c r="N97" i="8"/>
  <c r="Y97" i="8" s="1"/>
  <c r="AM97" i="8" s="1"/>
  <c r="AW97" i="8" s="1"/>
  <c r="S96" i="8"/>
  <c r="AD96" i="8" s="1"/>
  <c r="AR96" i="8" s="1"/>
  <c r="BB96" i="8" s="1"/>
  <c r="R96" i="8"/>
  <c r="AC96" i="8" s="1"/>
  <c r="AQ96" i="8" s="1"/>
  <c r="BA96" i="8" s="1"/>
  <c r="Q96" i="8"/>
  <c r="AB96" i="8" s="1"/>
  <c r="AP96" i="8" s="1"/>
  <c r="AZ96" i="8" s="1"/>
  <c r="P96" i="8"/>
  <c r="AA96" i="8" s="1"/>
  <c r="AO96" i="8" s="1"/>
  <c r="AY96" i="8" s="1"/>
  <c r="O96" i="8"/>
  <c r="Z96" i="8" s="1"/>
  <c r="AN96" i="8" s="1"/>
  <c r="AX96" i="8" s="1"/>
  <c r="N96" i="8"/>
  <c r="Y96" i="8" s="1"/>
  <c r="AM96" i="8" s="1"/>
  <c r="AW96" i="8" s="1"/>
  <c r="S95" i="8"/>
  <c r="AD95" i="8" s="1"/>
  <c r="AR95" i="8" s="1"/>
  <c r="BB95" i="8" s="1"/>
  <c r="R95" i="8"/>
  <c r="AC95" i="8" s="1"/>
  <c r="AQ95" i="8" s="1"/>
  <c r="BA95" i="8" s="1"/>
  <c r="Q95" i="8"/>
  <c r="AB95" i="8" s="1"/>
  <c r="AP95" i="8" s="1"/>
  <c r="AZ95" i="8" s="1"/>
  <c r="P95" i="8"/>
  <c r="AA95" i="8" s="1"/>
  <c r="AO95" i="8" s="1"/>
  <c r="AY95" i="8" s="1"/>
  <c r="O95" i="8"/>
  <c r="Z95" i="8" s="1"/>
  <c r="AN95" i="8" s="1"/>
  <c r="AX95" i="8" s="1"/>
  <c r="N95" i="8"/>
  <c r="Y95" i="8" s="1"/>
  <c r="AM95" i="8" s="1"/>
  <c r="AW95" i="8" s="1"/>
  <c r="S94" i="8"/>
  <c r="AD94" i="8" s="1"/>
  <c r="AR94" i="8" s="1"/>
  <c r="BB94" i="8" s="1"/>
  <c r="R94" i="8"/>
  <c r="AC94" i="8" s="1"/>
  <c r="AQ94" i="8" s="1"/>
  <c r="BA94" i="8" s="1"/>
  <c r="Q94" i="8"/>
  <c r="AB94" i="8" s="1"/>
  <c r="AP94" i="8" s="1"/>
  <c r="AZ94" i="8" s="1"/>
  <c r="P94" i="8"/>
  <c r="AA94" i="8" s="1"/>
  <c r="AO94" i="8" s="1"/>
  <c r="AY94" i="8" s="1"/>
  <c r="O94" i="8"/>
  <c r="Z94" i="8" s="1"/>
  <c r="AN94" i="8" s="1"/>
  <c r="AX94" i="8" s="1"/>
  <c r="N94" i="8"/>
  <c r="Y94" i="8" s="1"/>
  <c r="AM94" i="8" s="1"/>
  <c r="AW94" i="8" s="1"/>
  <c r="U93" i="8"/>
  <c r="S93" i="8"/>
  <c r="AD93" i="8" s="1"/>
  <c r="R93" i="8"/>
  <c r="Q93" i="8"/>
  <c r="AB93" i="8" s="1"/>
  <c r="P93" i="8"/>
  <c r="O93" i="8"/>
  <c r="Z93" i="8" s="1"/>
  <c r="N93" i="8"/>
  <c r="L92" i="8"/>
  <c r="K92" i="8"/>
  <c r="J92" i="8"/>
  <c r="I92" i="8"/>
  <c r="H92" i="8"/>
  <c r="G92" i="8"/>
  <c r="F92" i="8"/>
  <c r="E92" i="8"/>
  <c r="D92" i="8"/>
  <c r="L91" i="8"/>
  <c r="K91" i="8"/>
  <c r="J91" i="8"/>
  <c r="I91" i="8"/>
  <c r="H91" i="8"/>
  <c r="G91" i="8"/>
  <c r="F91" i="8"/>
  <c r="E91" i="8"/>
  <c r="D91" i="8"/>
  <c r="S90" i="8"/>
  <c r="AD90" i="8" s="1"/>
  <c r="AR90" i="8" s="1"/>
  <c r="BB90" i="8" s="1"/>
  <c r="R90" i="8"/>
  <c r="AC90" i="8" s="1"/>
  <c r="AQ90" i="8" s="1"/>
  <c r="BA90" i="8" s="1"/>
  <c r="Q90" i="8"/>
  <c r="AB90" i="8" s="1"/>
  <c r="AP90" i="8" s="1"/>
  <c r="AZ90" i="8" s="1"/>
  <c r="P90" i="8"/>
  <c r="AA90" i="8" s="1"/>
  <c r="AO90" i="8" s="1"/>
  <c r="AY90" i="8" s="1"/>
  <c r="O90" i="8"/>
  <c r="Z90" i="8" s="1"/>
  <c r="AN90" i="8" s="1"/>
  <c r="AX90" i="8" s="1"/>
  <c r="N90" i="8"/>
  <c r="Y90" i="8" s="1"/>
  <c r="AM90" i="8" s="1"/>
  <c r="AW90" i="8" s="1"/>
  <c r="T89" i="8"/>
  <c r="AE89" i="8" s="1"/>
  <c r="AS89" i="8" s="1"/>
  <c r="BC89" i="8" s="1"/>
  <c r="S89" i="8"/>
  <c r="AD89" i="8" s="1"/>
  <c r="AR89" i="8" s="1"/>
  <c r="BB89" i="8" s="1"/>
  <c r="R89" i="8"/>
  <c r="AC89" i="8" s="1"/>
  <c r="AQ89" i="8" s="1"/>
  <c r="BA89" i="8" s="1"/>
  <c r="Q89" i="8"/>
  <c r="AB89" i="8" s="1"/>
  <c r="AP89" i="8" s="1"/>
  <c r="AZ89" i="8" s="1"/>
  <c r="P89" i="8"/>
  <c r="AA89" i="8" s="1"/>
  <c r="AO89" i="8" s="1"/>
  <c r="AY89" i="8" s="1"/>
  <c r="O89" i="8"/>
  <c r="Z89" i="8" s="1"/>
  <c r="AN89" i="8" s="1"/>
  <c r="AX89" i="8" s="1"/>
  <c r="N89" i="8"/>
  <c r="Y89" i="8" s="1"/>
  <c r="AM89" i="8" s="1"/>
  <c r="AW89" i="8" s="1"/>
  <c r="T88" i="8"/>
  <c r="AE88" i="8" s="1"/>
  <c r="AS88" i="8" s="1"/>
  <c r="S88" i="8"/>
  <c r="AD88" i="8" s="1"/>
  <c r="AR88" i="8" s="1"/>
  <c r="BB88" i="8" s="1"/>
  <c r="R88" i="8"/>
  <c r="AC88" i="8" s="1"/>
  <c r="AQ88" i="8" s="1"/>
  <c r="BA88" i="8" s="1"/>
  <c r="Q88" i="8"/>
  <c r="AB88" i="8" s="1"/>
  <c r="AP88" i="8" s="1"/>
  <c r="AZ88" i="8" s="1"/>
  <c r="P88" i="8"/>
  <c r="AA88" i="8" s="1"/>
  <c r="AO88" i="8" s="1"/>
  <c r="AY88" i="8" s="1"/>
  <c r="O88" i="8"/>
  <c r="Z88" i="8" s="1"/>
  <c r="AN88" i="8" s="1"/>
  <c r="AX88" i="8" s="1"/>
  <c r="N88" i="8"/>
  <c r="Y88" i="8" s="1"/>
  <c r="AM88" i="8" s="1"/>
  <c r="AW88" i="8" s="1"/>
  <c r="T87" i="8"/>
  <c r="AE87" i="8" s="1"/>
  <c r="AS87" i="8" s="1"/>
  <c r="BC87" i="8" s="1"/>
  <c r="S87" i="8"/>
  <c r="AD87" i="8" s="1"/>
  <c r="AR87" i="8" s="1"/>
  <c r="BB87" i="8" s="1"/>
  <c r="R87" i="8"/>
  <c r="AC87" i="8" s="1"/>
  <c r="AQ87" i="8" s="1"/>
  <c r="BA87" i="8" s="1"/>
  <c r="Q87" i="8"/>
  <c r="AB87" i="8" s="1"/>
  <c r="AP87" i="8" s="1"/>
  <c r="AZ87" i="8" s="1"/>
  <c r="P87" i="8"/>
  <c r="AA87" i="8" s="1"/>
  <c r="AO87" i="8" s="1"/>
  <c r="AY87" i="8" s="1"/>
  <c r="O87" i="8"/>
  <c r="Z87" i="8" s="1"/>
  <c r="AN87" i="8" s="1"/>
  <c r="AX87" i="8" s="1"/>
  <c r="N87" i="8"/>
  <c r="Y87" i="8" s="1"/>
  <c r="AM87" i="8" s="1"/>
  <c r="AW87" i="8" s="1"/>
  <c r="AA86" i="8"/>
  <c r="AO86" i="8" s="1"/>
  <c r="AY86" i="8" s="1"/>
  <c r="T86" i="8"/>
  <c r="AE86" i="8" s="1"/>
  <c r="AS86" i="8" s="1"/>
  <c r="BC86" i="8" s="1"/>
  <c r="S86" i="8"/>
  <c r="AD86" i="8" s="1"/>
  <c r="AR86" i="8" s="1"/>
  <c r="BB86" i="8" s="1"/>
  <c r="R86" i="8"/>
  <c r="AC86" i="8" s="1"/>
  <c r="AQ86" i="8" s="1"/>
  <c r="BA86" i="8" s="1"/>
  <c r="Q86" i="8"/>
  <c r="AB86" i="8" s="1"/>
  <c r="AP86" i="8" s="1"/>
  <c r="AZ86" i="8" s="1"/>
  <c r="P86" i="8"/>
  <c r="O86" i="8"/>
  <c r="Z86" i="8" s="1"/>
  <c r="AN86" i="8" s="1"/>
  <c r="AX86" i="8" s="1"/>
  <c r="N86" i="8"/>
  <c r="Y86" i="8" s="1"/>
  <c r="AM86" i="8" s="1"/>
  <c r="AW86" i="8" s="1"/>
  <c r="U85" i="8"/>
  <c r="AF85" i="8" s="1"/>
  <c r="AT85" i="8" s="1"/>
  <c r="BD85" i="8" s="1"/>
  <c r="T85" i="8"/>
  <c r="AE85" i="8" s="1"/>
  <c r="AS85" i="8" s="1"/>
  <c r="BC85" i="8" s="1"/>
  <c r="S85" i="8"/>
  <c r="AD85" i="8" s="1"/>
  <c r="AR85" i="8" s="1"/>
  <c r="BB85" i="8" s="1"/>
  <c r="R85" i="8"/>
  <c r="AC85" i="8" s="1"/>
  <c r="AQ85" i="8" s="1"/>
  <c r="BA85" i="8" s="1"/>
  <c r="Q85" i="8"/>
  <c r="AB85" i="8" s="1"/>
  <c r="AP85" i="8" s="1"/>
  <c r="AZ85" i="8" s="1"/>
  <c r="P85" i="8"/>
  <c r="AA85" i="8" s="1"/>
  <c r="AO85" i="8" s="1"/>
  <c r="AY85" i="8" s="1"/>
  <c r="O85" i="8"/>
  <c r="Z85" i="8" s="1"/>
  <c r="AN85" i="8" s="1"/>
  <c r="AX85" i="8" s="1"/>
  <c r="N85" i="8"/>
  <c r="Y85" i="8" s="1"/>
  <c r="AM85" i="8" s="1"/>
  <c r="AW85" i="8" s="1"/>
  <c r="S84" i="8"/>
  <c r="AD84" i="8" s="1"/>
  <c r="AR84" i="8" s="1"/>
  <c r="BB84" i="8" s="1"/>
  <c r="R84" i="8"/>
  <c r="AC84" i="8" s="1"/>
  <c r="AQ84" i="8" s="1"/>
  <c r="BA84" i="8" s="1"/>
  <c r="Q84" i="8"/>
  <c r="AB84" i="8" s="1"/>
  <c r="AP84" i="8" s="1"/>
  <c r="AZ84" i="8" s="1"/>
  <c r="P84" i="8"/>
  <c r="AA84" i="8" s="1"/>
  <c r="AO84" i="8" s="1"/>
  <c r="AY84" i="8" s="1"/>
  <c r="O84" i="8"/>
  <c r="Z84" i="8" s="1"/>
  <c r="AN84" i="8" s="1"/>
  <c r="AX84" i="8" s="1"/>
  <c r="N84" i="8"/>
  <c r="Y84" i="8" s="1"/>
  <c r="AM84" i="8" s="1"/>
  <c r="AW84" i="8" s="1"/>
  <c r="Z83" i="8"/>
  <c r="AN83" i="8" s="1"/>
  <c r="AX83" i="8" s="1"/>
  <c r="U83" i="8"/>
  <c r="AF83" i="8" s="1"/>
  <c r="AT83" i="8" s="1"/>
  <c r="BD83" i="8" s="1"/>
  <c r="T83" i="8"/>
  <c r="AE83" i="8" s="1"/>
  <c r="AS83" i="8" s="1"/>
  <c r="BC83" i="8" s="1"/>
  <c r="S83" i="8"/>
  <c r="AD83" i="8" s="1"/>
  <c r="AR83" i="8" s="1"/>
  <c r="BB83" i="8" s="1"/>
  <c r="R83" i="8"/>
  <c r="AC83" i="8" s="1"/>
  <c r="AQ83" i="8" s="1"/>
  <c r="BA83" i="8" s="1"/>
  <c r="Q83" i="8"/>
  <c r="AB83" i="8" s="1"/>
  <c r="AP83" i="8" s="1"/>
  <c r="AZ83" i="8" s="1"/>
  <c r="P83" i="8"/>
  <c r="AA83" i="8" s="1"/>
  <c r="AO83" i="8" s="1"/>
  <c r="AY83" i="8" s="1"/>
  <c r="O83" i="8"/>
  <c r="N83" i="8"/>
  <c r="Y83" i="8" s="1"/>
  <c r="AM83" i="8" s="1"/>
  <c r="AW83" i="8" s="1"/>
  <c r="S82" i="8"/>
  <c r="AD82" i="8" s="1"/>
  <c r="AR82" i="8" s="1"/>
  <c r="BB82" i="8" s="1"/>
  <c r="R82" i="8"/>
  <c r="AC82" i="8" s="1"/>
  <c r="AQ82" i="8" s="1"/>
  <c r="BA82" i="8" s="1"/>
  <c r="Q82" i="8"/>
  <c r="AB82" i="8" s="1"/>
  <c r="AP82" i="8" s="1"/>
  <c r="AZ82" i="8" s="1"/>
  <c r="P82" i="8"/>
  <c r="AA82" i="8" s="1"/>
  <c r="AO82" i="8" s="1"/>
  <c r="AY82" i="8" s="1"/>
  <c r="O82" i="8"/>
  <c r="Z82" i="8" s="1"/>
  <c r="AN82" i="8" s="1"/>
  <c r="AX82" i="8" s="1"/>
  <c r="N82" i="8"/>
  <c r="Y82" i="8" s="1"/>
  <c r="AM82" i="8" s="1"/>
  <c r="AW82" i="8" s="1"/>
  <c r="U81" i="8"/>
  <c r="AF81" i="8" s="1"/>
  <c r="AT81" i="8" s="1"/>
  <c r="BD81" i="8" s="1"/>
  <c r="T81" i="8"/>
  <c r="AE81" i="8" s="1"/>
  <c r="AS81" i="8" s="1"/>
  <c r="BC81" i="8" s="1"/>
  <c r="S81" i="8"/>
  <c r="AD81" i="8" s="1"/>
  <c r="AR81" i="8" s="1"/>
  <c r="BB81" i="8" s="1"/>
  <c r="R81" i="8"/>
  <c r="AC81" i="8" s="1"/>
  <c r="AQ81" i="8" s="1"/>
  <c r="BA81" i="8" s="1"/>
  <c r="Q81" i="8"/>
  <c r="AB81" i="8" s="1"/>
  <c r="AP81" i="8" s="1"/>
  <c r="AZ81" i="8" s="1"/>
  <c r="P81" i="8"/>
  <c r="AA81" i="8" s="1"/>
  <c r="AO81" i="8" s="1"/>
  <c r="AY81" i="8" s="1"/>
  <c r="O81" i="8"/>
  <c r="Z81" i="8" s="1"/>
  <c r="AN81" i="8" s="1"/>
  <c r="AX81" i="8" s="1"/>
  <c r="N81" i="8"/>
  <c r="Y81" i="8" s="1"/>
  <c r="AM81" i="8" s="1"/>
  <c r="AW81" i="8" s="1"/>
  <c r="S80" i="8"/>
  <c r="AD80" i="8" s="1"/>
  <c r="AR80" i="8" s="1"/>
  <c r="BB80" i="8" s="1"/>
  <c r="R80" i="8"/>
  <c r="AC80" i="8" s="1"/>
  <c r="AQ80" i="8" s="1"/>
  <c r="BA80" i="8" s="1"/>
  <c r="Q80" i="8"/>
  <c r="AB80" i="8" s="1"/>
  <c r="AP80" i="8" s="1"/>
  <c r="AZ80" i="8" s="1"/>
  <c r="P80" i="8"/>
  <c r="AA80" i="8" s="1"/>
  <c r="AO80" i="8" s="1"/>
  <c r="AY80" i="8" s="1"/>
  <c r="O80" i="8"/>
  <c r="Z80" i="8" s="1"/>
  <c r="AN80" i="8" s="1"/>
  <c r="AX80" i="8" s="1"/>
  <c r="N80" i="8"/>
  <c r="Y80" i="8" s="1"/>
  <c r="AM80" i="8" s="1"/>
  <c r="AW80" i="8" s="1"/>
  <c r="Z79" i="8"/>
  <c r="AN79" i="8" s="1"/>
  <c r="AX79" i="8" s="1"/>
  <c r="U79" i="8"/>
  <c r="AF79" i="8" s="1"/>
  <c r="AT79" i="8" s="1"/>
  <c r="BD79" i="8" s="1"/>
  <c r="T79" i="8"/>
  <c r="AE79" i="8" s="1"/>
  <c r="AS79" i="8" s="1"/>
  <c r="BC79" i="8" s="1"/>
  <c r="S79" i="8"/>
  <c r="AD79" i="8" s="1"/>
  <c r="AR79" i="8" s="1"/>
  <c r="BB79" i="8" s="1"/>
  <c r="R79" i="8"/>
  <c r="AC79" i="8" s="1"/>
  <c r="AQ79" i="8" s="1"/>
  <c r="BA79" i="8" s="1"/>
  <c r="Q79" i="8"/>
  <c r="AB79" i="8" s="1"/>
  <c r="AP79" i="8" s="1"/>
  <c r="AZ79" i="8" s="1"/>
  <c r="P79" i="8"/>
  <c r="AA79" i="8" s="1"/>
  <c r="AO79" i="8" s="1"/>
  <c r="AY79" i="8" s="1"/>
  <c r="O79" i="8"/>
  <c r="N79" i="8"/>
  <c r="Y79" i="8" s="1"/>
  <c r="AM79" i="8" s="1"/>
  <c r="AW79" i="8" s="1"/>
  <c r="Y78" i="8"/>
  <c r="AM78" i="8" s="1"/>
  <c r="AW78" i="8" s="1"/>
  <c r="T78" i="8"/>
  <c r="AE78" i="8" s="1"/>
  <c r="AS78" i="8" s="1"/>
  <c r="BC78" i="8" s="1"/>
  <c r="S78" i="8"/>
  <c r="AD78" i="8" s="1"/>
  <c r="AR78" i="8" s="1"/>
  <c r="BB78" i="8" s="1"/>
  <c r="R78" i="8"/>
  <c r="AC78" i="8" s="1"/>
  <c r="AQ78" i="8" s="1"/>
  <c r="BA78" i="8" s="1"/>
  <c r="Q78" i="8"/>
  <c r="AB78" i="8" s="1"/>
  <c r="AP78" i="8" s="1"/>
  <c r="AZ78" i="8" s="1"/>
  <c r="P78" i="8"/>
  <c r="AA78" i="8" s="1"/>
  <c r="AO78" i="8" s="1"/>
  <c r="AY78" i="8" s="1"/>
  <c r="O78" i="8"/>
  <c r="Z78" i="8" s="1"/>
  <c r="AN78" i="8" s="1"/>
  <c r="AX78" i="8" s="1"/>
  <c r="N78" i="8"/>
  <c r="T77" i="8"/>
  <c r="AE77" i="8" s="1"/>
  <c r="AS77" i="8" s="1"/>
  <c r="BC77" i="8" s="1"/>
  <c r="S77" i="8"/>
  <c r="AD77" i="8" s="1"/>
  <c r="AR77" i="8" s="1"/>
  <c r="BB77" i="8" s="1"/>
  <c r="R77" i="8"/>
  <c r="AC77" i="8" s="1"/>
  <c r="AQ77" i="8" s="1"/>
  <c r="BA77" i="8" s="1"/>
  <c r="Q77" i="8"/>
  <c r="AB77" i="8" s="1"/>
  <c r="AP77" i="8" s="1"/>
  <c r="AZ77" i="8" s="1"/>
  <c r="P77" i="8"/>
  <c r="AA77" i="8" s="1"/>
  <c r="AO77" i="8" s="1"/>
  <c r="AY77" i="8" s="1"/>
  <c r="O77" i="8"/>
  <c r="Z77" i="8" s="1"/>
  <c r="AN77" i="8" s="1"/>
  <c r="AX77" i="8" s="1"/>
  <c r="N77" i="8"/>
  <c r="Y77" i="8" s="1"/>
  <c r="AM77" i="8" s="1"/>
  <c r="AW77" i="8" s="1"/>
  <c r="S76" i="8"/>
  <c r="AD76" i="8" s="1"/>
  <c r="AR76" i="8" s="1"/>
  <c r="BB76" i="8" s="1"/>
  <c r="R76" i="8"/>
  <c r="AC76" i="8" s="1"/>
  <c r="AQ76" i="8" s="1"/>
  <c r="BA76" i="8" s="1"/>
  <c r="Q76" i="8"/>
  <c r="AB76" i="8" s="1"/>
  <c r="AP76" i="8" s="1"/>
  <c r="AZ76" i="8" s="1"/>
  <c r="P76" i="8"/>
  <c r="AA76" i="8" s="1"/>
  <c r="AO76" i="8" s="1"/>
  <c r="AY76" i="8" s="1"/>
  <c r="O76" i="8"/>
  <c r="Z76" i="8" s="1"/>
  <c r="AN76" i="8" s="1"/>
  <c r="AX76" i="8" s="1"/>
  <c r="N76" i="8"/>
  <c r="Y76" i="8" s="1"/>
  <c r="AM76" i="8" s="1"/>
  <c r="AW76" i="8" s="1"/>
  <c r="U75" i="8"/>
  <c r="U92" i="8" s="1"/>
  <c r="T75" i="8"/>
  <c r="S75" i="8"/>
  <c r="R75" i="8"/>
  <c r="Q75" i="8"/>
  <c r="P75" i="8"/>
  <c r="O75" i="8"/>
  <c r="N75" i="8"/>
  <c r="L74" i="8"/>
  <c r="K74" i="8"/>
  <c r="J74" i="8"/>
  <c r="I74" i="8"/>
  <c r="H74" i="8"/>
  <c r="G74" i="8"/>
  <c r="F74" i="8"/>
  <c r="E74" i="8"/>
  <c r="D74" i="8"/>
  <c r="L73" i="8"/>
  <c r="K73" i="8"/>
  <c r="J73" i="8"/>
  <c r="I73" i="8"/>
  <c r="H73" i="8"/>
  <c r="G73" i="8"/>
  <c r="F73" i="8"/>
  <c r="E73" i="8"/>
  <c r="D73" i="8"/>
  <c r="T72" i="8"/>
  <c r="AE72" i="8" s="1"/>
  <c r="AS72" i="8" s="1"/>
  <c r="BC72" i="8" s="1"/>
  <c r="S72" i="8"/>
  <c r="AD72" i="8" s="1"/>
  <c r="AR72" i="8" s="1"/>
  <c r="BB72" i="8" s="1"/>
  <c r="R72" i="8"/>
  <c r="AC72" i="8" s="1"/>
  <c r="AQ72" i="8" s="1"/>
  <c r="BA72" i="8" s="1"/>
  <c r="Q72" i="8"/>
  <c r="AB72" i="8" s="1"/>
  <c r="AP72" i="8" s="1"/>
  <c r="AZ72" i="8" s="1"/>
  <c r="P72" i="8"/>
  <c r="AA72" i="8" s="1"/>
  <c r="AO72" i="8" s="1"/>
  <c r="AY72" i="8" s="1"/>
  <c r="O72" i="8"/>
  <c r="Z72" i="8" s="1"/>
  <c r="AN72" i="8" s="1"/>
  <c r="AX72" i="8" s="1"/>
  <c r="N72" i="8"/>
  <c r="Y72" i="8" s="1"/>
  <c r="AM72" i="8" s="1"/>
  <c r="AW72" i="8" s="1"/>
  <c r="U71" i="8"/>
  <c r="AF71" i="8" s="1"/>
  <c r="AT71" i="8" s="1"/>
  <c r="BD71" i="8" s="1"/>
  <c r="T71" i="8"/>
  <c r="AE71" i="8" s="1"/>
  <c r="AS71" i="8" s="1"/>
  <c r="BC71" i="8" s="1"/>
  <c r="S71" i="8"/>
  <c r="AD71" i="8" s="1"/>
  <c r="AR71" i="8" s="1"/>
  <c r="BB71" i="8" s="1"/>
  <c r="R71" i="8"/>
  <c r="AC71" i="8" s="1"/>
  <c r="AQ71" i="8" s="1"/>
  <c r="BA71" i="8" s="1"/>
  <c r="Q71" i="8"/>
  <c r="AB71" i="8" s="1"/>
  <c r="AP71" i="8" s="1"/>
  <c r="AZ71" i="8" s="1"/>
  <c r="P71" i="8"/>
  <c r="AA71" i="8" s="1"/>
  <c r="AO71" i="8" s="1"/>
  <c r="AY71" i="8" s="1"/>
  <c r="O71" i="8"/>
  <c r="Z71" i="8" s="1"/>
  <c r="AN71" i="8" s="1"/>
  <c r="AX71" i="8" s="1"/>
  <c r="N71" i="8"/>
  <c r="Y71" i="8" s="1"/>
  <c r="AM71" i="8" s="1"/>
  <c r="AW71" i="8" s="1"/>
  <c r="Y70" i="8"/>
  <c r="AM70" i="8" s="1"/>
  <c r="AW70" i="8" s="1"/>
  <c r="T70" i="8"/>
  <c r="AE70" i="8" s="1"/>
  <c r="AS70" i="8" s="1"/>
  <c r="BC70" i="8" s="1"/>
  <c r="S70" i="8"/>
  <c r="AD70" i="8" s="1"/>
  <c r="AR70" i="8" s="1"/>
  <c r="BB70" i="8" s="1"/>
  <c r="R70" i="8"/>
  <c r="AC70" i="8" s="1"/>
  <c r="AQ70" i="8" s="1"/>
  <c r="BA70" i="8" s="1"/>
  <c r="Q70" i="8"/>
  <c r="AB70" i="8" s="1"/>
  <c r="AP70" i="8" s="1"/>
  <c r="AZ70" i="8" s="1"/>
  <c r="P70" i="8"/>
  <c r="AA70" i="8" s="1"/>
  <c r="AO70" i="8" s="1"/>
  <c r="AY70" i="8" s="1"/>
  <c r="O70" i="8"/>
  <c r="Z70" i="8" s="1"/>
  <c r="AN70" i="8" s="1"/>
  <c r="AX70" i="8" s="1"/>
  <c r="N70" i="8"/>
  <c r="U69" i="8"/>
  <c r="AF69" i="8" s="1"/>
  <c r="AT69" i="8" s="1"/>
  <c r="BD69" i="8" s="1"/>
  <c r="T69" i="8"/>
  <c r="AE69" i="8" s="1"/>
  <c r="AS69" i="8" s="1"/>
  <c r="BC69" i="8" s="1"/>
  <c r="R69" i="8"/>
  <c r="AC69" i="8" s="1"/>
  <c r="AQ69" i="8" s="1"/>
  <c r="BA69" i="8" s="1"/>
  <c r="Q69" i="8"/>
  <c r="AB69" i="8" s="1"/>
  <c r="AP69" i="8" s="1"/>
  <c r="AZ69" i="8" s="1"/>
  <c r="P69" i="8"/>
  <c r="AA69" i="8" s="1"/>
  <c r="AO69" i="8" s="1"/>
  <c r="AY69" i="8" s="1"/>
  <c r="O69" i="8"/>
  <c r="Z69" i="8" s="1"/>
  <c r="AN69" i="8" s="1"/>
  <c r="AX69" i="8" s="1"/>
  <c r="N69" i="8"/>
  <c r="Y69" i="8" s="1"/>
  <c r="AM69" i="8" s="1"/>
  <c r="AW69" i="8" s="1"/>
  <c r="S68" i="8"/>
  <c r="AD68" i="8" s="1"/>
  <c r="AR68" i="8" s="1"/>
  <c r="BB68" i="8" s="1"/>
  <c r="R68" i="8"/>
  <c r="AC68" i="8" s="1"/>
  <c r="AQ68" i="8" s="1"/>
  <c r="BA68" i="8" s="1"/>
  <c r="Q68" i="8"/>
  <c r="AB68" i="8" s="1"/>
  <c r="AP68" i="8" s="1"/>
  <c r="AZ68" i="8" s="1"/>
  <c r="P68" i="8"/>
  <c r="AA68" i="8" s="1"/>
  <c r="AO68" i="8" s="1"/>
  <c r="AY68" i="8" s="1"/>
  <c r="O68" i="8"/>
  <c r="Z68" i="8" s="1"/>
  <c r="AN68" i="8" s="1"/>
  <c r="AX68" i="8" s="1"/>
  <c r="N68" i="8"/>
  <c r="Y68" i="8" s="1"/>
  <c r="AM68" i="8" s="1"/>
  <c r="AW68" i="8" s="1"/>
  <c r="T67" i="8"/>
  <c r="AE67" i="8" s="1"/>
  <c r="AS67" i="8" s="1"/>
  <c r="BC67" i="8" s="1"/>
  <c r="S67" i="8"/>
  <c r="AD67" i="8" s="1"/>
  <c r="AR67" i="8" s="1"/>
  <c r="BB67" i="8" s="1"/>
  <c r="R67" i="8"/>
  <c r="AC67" i="8" s="1"/>
  <c r="AQ67" i="8" s="1"/>
  <c r="BA67" i="8" s="1"/>
  <c r="Q67" i="8"/>
  <c r="AB67" i="8" s="1"/>
  <c r="AP67" i="8" s="1"/>
  <c r="AZ67" i="8" s="1"/>
  <c r="P67" i="8"/>
  <c r="AA67" i="8" s="1"/>
  <c r="AO67" i="8" s="1"/>
  <c r="AY67" i="8" s="1"/>
  <c r="O67" i="8"/>
  <c r="Z67" i="8" s="1"/>
  <c r="AN67" i="8" s="1"/>
  <c r="AX67" i="8" s="1"/>
  <c r="N67" i="8"/>
  <c r="Y67" i="8" s="1"/>
  <c r="AM67" i="8" s="1"/>
  <c r="AW67" i="8" s="1"/>
  <c r="Z66" i="8"/>
  <c r="AN66" i="8" s="1"/>
  <c r="AX66" i="8" s="1"/>
  <c r="S66" i="8"/>
  <c r="AD66" i="8" s="1"/>
  <c r="AR66" i="8" s="1"/>
  <c r="BB66" i="8" s="1"/>
  <c r="R66" i="8"/>
  <c r="AC66" i="8" s="1"/>
  <c r="AQ66" i="8" s="1"/>
  <c r="BA66" i="8" s="1"/>
  <c r="Q66" i="8"/>
  <c r="AB66" i="8" s="1"/>
  <c r="AP66" i="8" s="1"/>
  <c r="AZ66" i="8" s="1"/>
  <c r="P66" i="8"/>
  <c r="AA66" i="8" s="1"/>
  <c r="AO66" i="8" s="1"/>
  <c r="AY66" i="8" s="1"/>
  <c r="O66" i="8"/>
  <c r="N66" i="8"/>
  <c r="Y66" i="8" s="1"/>
  <c r="AM66" i="8" s="1"/>
  <c r="AW66" i="8" s="1"/>
  <c r="T65" i="8"/>
  <c r="AE65" i="8" s="1"/>
  <c r="AS65" i="8" s="1"/>
  <c r="BC65" i="8" s="1"/>
  <c r="S65" i="8"/>
  <c r="AD65" i="8" s="1"/>
  <c r="AR65" i="8" s="1"/>
  <c r="BB65" i="8" s="1"/>
  <c r="R65" i="8"/>
  <c r="AC65" i="8" s="1"/>
  <c r="AQ65" i="8" s="1"/>
  <c r="BA65" i="8" s="1"/>
  <c r="Q65" i="8"/>
  <c r="AB65" i="8" s="1"/>
  <c r="AP65" i="8" s="1"/>
  <c r="AZ65" i="8" s="1"/>
  <c r="P65" i="8"/>
  <c r="AA65" i="8" s="1"/>
  <c r="AO65" i="8" s="1"/>
  <c r="AY65" i="8" s="1"/>
  <c r="O65" i="8"/>
  <c r="Z65" i="8" s="1"/>
  <c r="AN65" i="8" s="1"/>
  <c r="AX65" i="8" s="1"/>
  <c r="N65" i="8"/>
  <c r="Y65" i="8" s="1"/>
  <c r="AM65" i="8" s="1"/>
  <c r="AW65" i="8" s="1"/>
  <c r="S64" i="8"/>
  <c r="AD64" i="8" s="1"/>
  <c r="AR64" i="8" s="1"/>
  <c r="BB64" i="8" s="1"/>
  <c r="R64" i="8"/>
  <c r="AC64" i="8" s="1"/>
  <c r="AQ64" i="8" s="1"/>
  <c r="BA64" i="8" s="1"/>
  <c r="Q64" i="8"/>
  <c r="AB64" i="8" s="1"/>
  <c r="AP64" i="8" s="1"/>
  <c r="AZ64" i="8" s="1"/>
  <c r="P64" i="8"/>
  <c r="AA64" i="8" s="1"/>
  <c r="AO64" i="8" s="1"/>
  <c r="AY64" i="8" s="1"/>
  <c r="O64" i="8"/>
  <c r="Z64" i="8" s="1"/>
  <c r="AN64" i="8" s="1"/>
  <c r="AX64" i="8" s="1"/>
  <c r="N64" i="8"/>
  <c r="Y64" i="8" s="1"/>
  <c r="AM64" i="8" s="1"/>
  <c r="AW64" i="8" s="1"/>
  <c r="Y63" i="8"/>
  <c r="AM63" i="8" s="1"/>
  <c r="AW63" i="8" s="1"/>
  <c r="T63" i="8"/>
  <c r="AE63" i="8" s="1"/>
  <c r="AS63" i="8" s="1"/>
  <c r="BC63" i="8" s="1"/>
  <c r="S63" i="8"/>
  <c r="AD63" i="8" s="1"/>
  <c r="AR63" i="8" s="1"/>
  <c r="BB63" i="8" s="1"/>
  <c r="R63" i="8"/>
  <c r="AC63" i="8" s="1"/>
  <c r="AQ63" i="8" s="1"/>
  <c r="BA63" i="8" s="1"/>
  <c r="Q63" i="8"/>
  <c r="AB63" i="8" s="1"/>
  <c r="AP63" i="8" s="1"/>
  <c r="AZ63" i="8" s="1"/>
  <c r="P63" i="8"/>
  <c r="AA63" i="8" s="1"/>
  <c r="AO63" i="8" s="1"/>
  <c r="AY63" i="8" s="1"/>
  <c r="O63" i="8"/>
  <c r="Z63" i="8" s="1"/>
  <c r="AN63" i="8" s="1"/>
  <c r="AX63" i="8" s="1"/>
  <c r="N63" i="8"/>
  <c r="S62" i="8"/>
  <c r="AD62" i="8" s="1"/>
  <c r="AR62" i="8" s="1"/>
  <c r="BB62" i="8" s="1"/>
  <c r="R62" i="8"/>
  <c r="AC62" i="8" s="1"/>
  <c r="AQ62" i="8" s="1"/>
  <c r="BA62" i="8" s="1"/>
  <c r="Q62" i="8"/>
  <c r="AB62" i="8" s="1"/>
  <c r="AP62" i="8" s="1"/>
  <c r="AZ62" i="8" s="1"/>
  <c r="P62" i="8"/>
  <c r="AA62" i="8" s="1"/>
  <c r="AO62" i="8" s="1"/>
  <c r="AY62" i="8" s="1"/>
  <c r="O62" i="8"/>
  <c r="Z62" i="8" s="1"/>
  <c r="AN62" i="8" s="1"/>
  <c r="AX62" i="8" s="1"/>
  <c r="N62" i="8"/>
  <c r="Y62" i="8" s="1"/>
  <c r="AM62" i="8" s="1"/>
  <c r="AW62" i="8" s="1"/>
  <c r="AY61" i="8"/>
  <c r="Y61" i="8"/>
  <c r="AM61" i="8" s="1"/>
  <c r="AW61" i="8" s="1"/>
  <c r="T61" i="8"/>
  <c r="AE61" i="8" s="1"/>
  <c r="S61" i="8"/>
  <c r="AD61" i="8" s="1"/>
  <c r="AR61" i="8" s="1"/>
  <c r="BB61" i="8" s="1"/>
  <c r="R61" i="8"/>
  <c r="AC61" i="8" s="1"/>
  <c r="AQ61" i="8" s="1"/>
  <c r="BA61" i="8" s="1"/>
  <c r="Q61" i="8"/>
  <c r="AB61" i="8" s="1"/>
  <c r="AP61" i="8" s="1"/>
  <c r="AZ61" i="8" s="1"/>
  <c r="P61" i="8"/>
  <c r="AA61" i="8" s="1"/>
  <c r="AO61" i="8" s="1"/>
  <c r="O61" i="8"/>
  <c r="Z61" i="8" s="1"/>
  <c r="AN61" i="8" s="1"/>
  <c r="AX61" i="8" s="1"/>
  <c r="N61" i="8"/>
  <c r="S60" i="8"/>
  <c r="AD60" i="8" s="1"/>
  <c r="AR60" i="8" s="1"/>
  <c r="BB60" i="8" s="1"/>
  <c r="R60" i="8"/>
  <c r="AC60" i="8" s="1"/>
  <c r="AQ60" i="8" s="1"/>
  <c r="BA60" i="8" s="1"/>
  <c r="Q60" i="8"/>
  <c r="AB60" i="8" s="1"/>
  <c r="AP60" i="8" s="1"/>
  <c r="AZ60" i="8" s="1"/>
  <c r="P60" i="8"/>
  <c r="AA60" i="8" s="1"/>
  <c r="AO60" i="8" s="1"/>
  <c r="AY60" i="8" s="1"/>
  <c r="O60" i="8"/>
  <c r="Z60" i="8" s="1"/>
  <c r="AN60" i="8" s="1"/>
  <c r="AX60" i="8" s="1"/>
  <c r="BF60" i="8" s="1"/>
  <c r="N60" i="8"/>
  <c r="Y60" i="8" s="1"/>
  <c r="AM60" i="8" s="1"/>
  <c r="AW60" i="8" s="1"/>
  <c r="U59" i="8"/>
  <c r="U73" i="8" s="1"/>
  <c r="R59" i="8"/>
  <c r="AC59" i="8" s="1"/>
  <c r="AQ59" i="8" s="1"/>
  <c r="BA59" i="8" s="1"/>
  <c r="Q59" i="8"/>
  <c r="AB59" i="8" s="1"/>
  <c r="AP59" i="8" s="1"/>
  <c r="AZ59" i="8" s="1"/>
  <c r="P59" i="8"/>
  <c r="AA59" i="8" s="1"/>
  <c r="AO59" i="8" s="1"/>
  <c r="AY59" i="8" s="1"/>
  <c r="O59" i="8"/>
  <c r="Z59" i="8" s="1"/>
  <c r="AN59" i="8" s="1"/>
  <c r="AX59" i="8" s="1"/>
  <c r="BF59" i="8" s="1"/>
  <c r="N59" i="8"/>
  <c r="Y59" i="8" s="1"/>
  <c r="AM59" i="8" s="1"/>
  <c r="AW59" i="8" s="1"/>
  <c r="S58" i="8"/>
  <c r="AD58" i="8" s="1"/>
  <c r="AR58" i="8" s="1"/>
  <c r="BB58" i="8" s="1"/>
  <c r="R58" i="8"/>
  <c r="AC58" i="8" s="1"/>
  <c r="AQ58" i="8" s="1"/>
  <c r="BA58" i="8" s="1"/>
  <c r="Q58" i="8"/>
  <c r="AB58" i="8" s="1"/>
  <c r="AP58" i="8" s="1"/>
  <c r="AZ58" i="8" s="1"/>
  <c r="P58" i="8"/>
  <c r="AA58" i="8" s="1"/>
  <c r="AO58" i="8" s="1"/>
  <c r="AY58" i="8" s="1"/>
  <c r="O58" i="8"/>
  <c r="Z58" i="8" s="1"/>
  <c r="AN58" i="8" s="1"/>
  <c r="AX58" i="8" s="1"/>
  <c r="N58" i="8"/>
  <c r="Y58" i="8" s="1"/>
  <c r="AM58" i="8" s="1"/>
  <c r="AW58" i="8" s="1"/>
  <c r="S57" i="8"/>
  <c r="S73" i="8" s="1"/>
  <c r="R57" i="8"/>
  <c r="Q57" i="8"/>
  <c r="Q73" i="8" s="1"/>
  <c r="P57" i="8"/>
  <c r="O57" i="8"/>
  <c r="O73" i="8" s="1"/>
  <c r="N57" i="8"/>
  <c r="BC56" i="8"/>
  <c r="AE56" i="8"/>
  <c r="T56" i="8"/>
  <c r="L56" i="8"/>
  <c r="K56" i="8"/>
  <c r="J56" i="8"/>
  <c r="I56" i="8"/>
  <c r="H56" i="8"/>
  <c r="G56" i="8"/>
  <c r="F56" i="8"/>
  <c r="E56" i="8"/>
  <c r="D56" i="8"/>
  <c r="BC55" i="8"/>
  <c r="AE55" i="8"/>
  <c r="T55" i="8"/>
  <c r="L55" i="8"/>
  <c r="K55" i="8"/>
  <c r="J55" i="8"/>
  <c r="I55" i="8"/>
  <c r="H55" i="8"/>
  <c r="G55" i="8"/>
  <c r="F55" i="8"/>
  <c r="E55" i="8"/>
  <c r="D55" i="8"/>
  <c r="S54" i="8"/>
  <c r="AD54" i="8" s="1"/>
  <c r="AR54" i="8" s="1"/>
  <c r="BB54" i="8" s="1"/>
  <c r="R54" i="8"/>
  <c r="AC54" i="8" s="1"/>
  <c r="AQ54" i="8" s="1"/>
  <c r="BA54" i="8" s="1"/>
  <c r="Q54" i="8"/>
  <c r="AB54" i="8" s="1"/>
  <c r="AP54" i="8" s="1"/>
  <c r="AZ54" i="8" s="1"/>
  <c r="P54" i="8"/>
  <c r="AA54" i="8" s="1"/>
  <c r="AO54" i="8" s="1"/>
  <c r="AY54" i="8" s="1"/>
  <c r="O54" i="8"/>
  <c r="Z54" i="8" s="1"/>
  <c r="AN54" i="8" s="1"/>
  <c r="AX54" i="8" s="1"/>
  <c r="N54" i="8"/>
  <c r="Y54" i="8" s="1"/>
  <c r="AM54" i="8" s="1"/>
  <c r="AW54" i="8" s="1"/>
  <c r="S53" i="8"/>
  <c r="AD53" i="8" s="1"/>
  <c r="AR53" i="8" s="1"/>
  <c r="BB53" i="8" s="1"/>
  <c r="R53" i="8"/>
  <c r="AC53" i="8" s="1"/>
  <c r="AQ53" i="8" s="1"/>
  <c r="BA53" i="8" s="1"/>
  <c r="Q53" i="8"/>
  <c r="AB53" i="8" s="1"/>
  <c r="AP53" i="8" s="1"/>
  <c r="AZ53" i="8" s="1"/>
  <c r="P53" i="8"/>
  <c r="AA53" i="8" s="1"/>
  <c r="AO53" i="8" s="1"/>
  <c r="AY53" i="8" s="1"/>
  <c r="O53" i="8"/>
  <c r="Z53" i="8" s="1"/>
  <c r="AN53" i="8" s="1"/>
  <c r="AX53" i="8" s="1"/>
  <c r="N53" i="8"/>
  <c r="Y53" i="8" s="1"/>
  <c r="AM53" i="8" s="1"/>
  <c r="AW53" i="8" s="1"/>
  <c r="S52" i="8"/>
  <c r="AD52" i="8" s="1"/>
  <c r="AR52" i="8" s="1"/>
  <c r="BB52" i="8" s="1"/>
  <c r="R52" i="8"/>
  <c r="AC52" i="8" s="1"/>
  <c r="AQ52" i="8" s="1"/>
  <c r="BA52" i="8" s="1"/>
  <c r="Q52" i="8"/>
  <c r="AB52" i="8" s="1"/>
  <c r="AP52" i="8" s="1"/>
  <c r="AZ52" i="8" s="1"/>
  <c r="P52" i="8"/>
  <c r="AA52" i="8" s="1"/>
  <c r="AO52" i="8" s="1"/>
  <c r="AY52" i="8" s="1"/>
  <c r="O52" i="8"/>
  <c r="Z52" i="8" s="1"/>
  <c r="AN52" i="8" s="1"/>
  <c r="AX52" i="8" s="1"/>
  <c r="N52" i="8"/>
  <c r="Y52" i="8" s="1"/>
  <c r="AM52" i="8" s="1"/>
  <c r="AW52" i="8" s="1"/>
  <c r="S51" i="8"/>
  <c r="AD51" i="8" s="1"/>
  <c r="AR51" i="8" s="1"/>
  <c r="BB51" i="8" s="1"/>
  <c r="R51" i="8"/>
  <c r="AC51" i="8" s="1"/>
  <c r="AQ51" i="8" s="1"/>
  <c r="BA51" i="8" s="1"/>
  <c r="Q51" i="8"/>
  <c r="AB51" i="8" s="1"/>
  <c r="AP51" i="8" s="1"/>
  <c r="AZ51" i="8" s="1"/>
  <c r="P51" i="8"/>
  <c r="AA51" i="8" s="1"/>
  <c r="AO51" i="8" s="1"/>
  <c r="AY51" i="8" s="1"/>
  <c r="O51" i="8"/>
  <c r="Z51" i="8" s="1"/>
  <c r="AN51" i="8" s="1"/>
  <c r="AX51" i="8" s="1"/>
  <c r="N51" i="8"/>
  <c r="Y51" i="8" s="1"/>
  <c r="AM51" i="8" s="1"/>
  <c r="AW51" i="8" s="1"/>
  <c r="S50" i="8"/>
  <c r="AD50" i="8" s="1"/>
  <c r="AR50" i="8" s="1"/>
  <c r="BB50" i="8" s="1"/>
  <c r="R50" i="8"/>
  <c r="AC50" i="8" s="1"/>
  <c r="AQ50" i="8" s="1"/>
  <c r="BA50" i="8" s="1"/>
  <c r="Q50" i="8"/>
  <c r="AB50" i="8" s="1"/>
  <c r="AP50" i="8" s="1"/>
  <c r="AZ50" i="8" s="1"/>
  <c r="P50" i="8"/>
  <c r="AA50" i="8" s="1"/>
  <c r="AO50" i="8" s="1"/>
  <c r="AY50" i="8" s="1"/>
  <c r="O50" i="8"/>
  <c r="Z50" i="8" s="1"/>
  <c r="AN50" i="8" s="1"/>
  <c r="AX50" i="8" s="1"/>
  <c r="N50" i="8"/>
  <c r="Y50" i="8" s="1"/>
  <c r="AM50" i="8" s="1"/>
  <c r="AW50" i="8" s="1"/>
  <c r="S49" i="8"/>
  <c r="AD49" i="8" s="1"/>
  <c r="AR49" i="8" s="1"/>
  <c r="BB49" i="8" s="1"/>
  <c r="R49" i="8"/>
  <c r="AC49" i="8" s="1"/>
  <c r="AQ49" i="8" s="1"/>
  <c r="BA49" i="8" s="1"/>
  <c r="Q49" i="8"/>
  <c r="AB49" i="8" s="1"/>
  <c r="AP49" i="8" s="1"/>
  <c r="AZ49" i="8" s="1"/>
  <c r="P49" i="8"/>
  <c r="AA49" i="8" s="1"/>
  <c r="AO49" i="8" s="1"/>
  <c r="AY49" i="8" s="1"/>
  <c r="O49" i="8"/>
  <c r="Z49" i="8" s="1"/>
  <c r="AN49" i="8" s="1"/>
  <c r="AX49" i="8" s="1"/>
  <c r="N49" i="8"/>
  <c r="Y49" i="8" s="1"/>
  <c r="AM49" i="8" s="1"/>
  <c r="AW49" i="8" s="1"/>
  <c r="S48" i="8"/>
  <c r="AD48" i="8" s="1"/>
  <c r="AR48" i="8" s="1"/>
  <c r="BB48" i="8" s="1"/>
  <c r="R48" i="8"/>
  <c r="AC48" i="8" s="1"/>
  <c r="AQ48" i="8" s="1"/>
  <c r="BA48" i="8" s="1"/>
  <c r="Q48" i="8"/>
  <c r="AB48" i="8" s="1"/>
  <c r="AP48" i="8" s="1"/>
  <c r="AZ48" i="8" s="1"/>
  <c r="P48" i="8"/>
  <c r="AA48" i="8" s="1"/>
  <c r="AO48" i="8" s="1"/>
  <c r="AY48" i="8" s="1"/>
  <c r="O48" i="8"/>
  <c r="Z48" i="8" s="1"/>
  <c r="AN48" i="8" s="1"/>
  <c r="AX48" i="8" s="1"/>
  <c r="N48" i="8"/>
  <c r="Y48" i="8" s="1"/>
  <c r="AM48" i="8" s="1"/>
  <c r="AW48" i="8" s="1"/>
  <c r="AA47" i="8"/>
  <c r="AO47" i="8" s="1"/>
  <c r="AY47" i="8" s="1"/>
  <c r="U47" i="8"/>
  <c r="AF47" i="8" s="1"/>
  <c r="AT47" i="8" s="1"/>
  <c r="BD47" i="8" s="1"/>
  <c r="S47" i="8"/>
  <c r="AD47" i="8" s="1"/>
  <c r="AR47" i="8" s="1"/>
  <c r="BB47" i="8" s="1"/>
  <c r="R47" i="8"/>
  <c r="AC47" i="8" s="1"/>
  <c r="AQ47" i="8" s="1"/>
  <c r="BA47" i="8" s="1"/>
  <c r="Q47" i="8"/>
  <c r="AB47" i="8" s="1"/>
  <c r="AP47" i="8" s="1"/>
  <c r="AZ47" i="8" s="1"/>
  <c r="P47" i="8"/>
  <c r="O47" i="8"/>
  <c r="Z47" i="8" s="1"/>
  <c r="AN47" i="8" s="1"/>
  <c r="AX47" i="8" s="1"/>
  <c r="N47" i="8"/>
  <c r="Y47" i="8" s="1"/>
  <c r="AM47" i="8" s="1"/>
  <c r="AW47" i="8" s="1"/>
  <c r="S46" i="8"/>
  <c r="AD46" i="8" s="1"/>
  <c r="AR46" i="8" s="1"/>
  <c r="BB46" i="8" s="1"/>
  <c r="R46" i="8"/>
  <c r="AC46" i="8" s="1"/>
  <c r="AQ46" i="8" s="1"/>
  <c r="BA46" i="8" s="1"/>
  <c r="Q46" i="8"/>
  <c r="AB46" i="8" s="1"/>
  <c r="AP46" i="8" s="1"/>
  <c r="AZ46" i="8" s="1"/>
  <c r="P46" i="8"/>
  <c r="AA46" i="8" s="1"/>
  <c r="AO46" i="8" s="1"/>
  <c r="AY46" i="8" s="1"/>
  <c r="O46" i="8"/>
  <c r="Z46" i="8" s="1"/>
  <c r="AN46" i="8" s="1"/>
  <c r="AX46" i="8" s="1"/>
  <c r="N46" i="8"/>
  <c r="Y46" i="8" s="1"/>
  <c r="AM46" i="8" s="1"/>
  <c r="AW46" i="8" s="1"/>
  <c r="U45" i="8"/>
  <c r="AF45" i="8" s="1"/>
  <c r="AT45" i="8" s="1"/>
  <c r="BD45" i="8" s="1"/>
  <c r="S45" i="8"/>
  <c r="AD45" i="8" s="1"/>
  <c r="AR45" i="8" s="1"/>
  <c r="BB45" i="8" s="1"/>
  <c r="R45" i="8"/>
  <c r="AC45" i="8" s="1"/>
  <c r="AQ45" i="8" s="1"/>
  <c r="BA45" i="8" s="1"/>
  <c r="Q45" i="8"/>
  <c r="AB45" i="8" s="1"/>
  <c r="AP45" i="8" s="1"/>
  <c r="AZ45" i="8" s="1"/>
  <c r="P45" i="8"/>
  <c r="AA45" i="8" s="1"/>
  <c r="AO45" i="8" s="1"/>
  <c r="AY45" i="8" s="1"/>
  <c r="O45" i="8"/>
  <c r="Z45" i="8" s="1"/>
  <c r="AN45" i="8" s="1"/>
  <c r="AX45" i="8" s="1"/>
  <c r="N45" i="8"/>
  <c r="Y45" i="8" s="1"/>
  <c r="AM45" i="8" s="1"/>
  <c r="AW45" i="8" s="1"/>
  <c r="S44" i="8"/>
  <c r="AD44" i="8" s="1"/>
  <c r="AR44" i="8" s="1"/>
  <c r="BB44" i="8" s="1"/>
  <c r="R44" i="8"/>
  <c r="AC44" i="8" s="1"/>
  <c r="AQ44" i="8" s="1"/>
  <c r="BA44" i="8" s="1"/>
  <c r="Q44" i="8"/>
  <c r="AB44" i="8" s="1"/>
  <c r="AP44" i="8" s="1"/>
  <c r="AZ44" i="8" s="1"/>
  <c r="P44" i="8"/>
  <c r="AA44" i="8" s="1"/>
  <c r="AO44" i="8" s="1"/>
  <c r="AY44" i="8" s="1"/>
  <c r="O44" i="8"/>
  <c r="Z44" i="8" s="1"/>
  <c r="AN44" i="8" s="1"/>
  <c r="AX44" i="8" s="1"/>
  <c r="N44" i="8"/>
  <c r="Y44" i="8" s="1"/>
  <c r="AM44" i="8" s="1"/>
  <c r="AW44" i="8" s="1"/>
  <c r="U43" i="8"/>
  <c r="AF43" i="8" s="1"/>
  <c r="AT43" i="8" s="1"/>
  <c r="BD43" i="8" s="1"/>
  <c r="S43" i="8"/>
  <c r="AD43" i="8" s="1"/>
  <c r="AR43" i="8" s="1"/>
  <c r="BB43" i="8" s="1"/>
  <c r="R43" i="8"/>
  <c r="AC43" i="8" s="1"/>
  <c r="AQ43" i="8" s="1"/>
  <c r="BA43" i="8" s="1"/>
  <c r="Q43" i="8"/>
  <c r="AB43" i="8" s="1"/>
  <c r="AP43" i="8" s="1"/>
  <c r="AZ43" i="8" s="1"/>
  <c r="P43" i="8"/>
  <c r="AA43" i="8" s="1"/>
  <c r="AO43" i="8" s="1"/>
  <c r="AY43" i="8" s="1"/>
  <c r="O43" i="8"/>
  <c r="Z43" i="8" s="1"/>
  <c r="AN43" i="8" s="1"/>
  <c r="AX43" i="8" s="1"/>
  <c r="N43" i="8"/>
  <c r="Y43" i="8" s="1"/>
  <c r="AM43" i="8" s="1"/>
  <c r="AW43" i="8" s="1"/>
  <c r="S42" i="8"/>
  <c r="AD42" i="8" s="1"/>
  <c r="AR42" i="8" s="1"/>
  <c r="BB42" i="8" s="1"/>
  <c r="R42" i="8"/>
  <c r="AC42" i="8" s="1"/>
  <c r="AQ42" i="8" s="1"/>
  <c r="BA42" i="8" s="1"/>
  <c r="Q42" i="8"/>
  <c r="AB42" i="8" s="1"/>
  <c r="AP42" i="8" s="1"/>
  <c r="AZ42" i="8" s="1"/>
  <c r="P42" i="8"/>
  <c r="AA42" i="8" s="1"/>
  <c r="AO42" i="8" s="1"/>
  <c r="AY42" i="8" s="1"/>
  <c r="O42" i="8"/>
  <c r="Z42" i="8" s="1"/>
  <c r="AN42" i="8" s="1"/>
  <c r="AX42" i="8" s="1"/>
  <c r="N42" i="8"/>
  <c r="Y42" i="8" s="1"/>
  <c r="AM42" i="8" s="1"/>
  <c r="AW42" i="8" s="1"/>
  <c r="Y41" i="8"/>
  <c r="AM41" i="8" s="1"/>
  <c r="AW41" i="8" s="1"/>
  <c r="U41" i="8"/>
  <c r="AF41" i="8" s="1"/>
  <c r="AT41" i="8" s="1"/>
  <c r="BD41" i="8" s="1"/>
  <c r="S41" i="8"/>
  <c r="AD41" i="8" s="1"/>
  <c r="AR41" i="8" s="1"/>
  <c r="BB41" i="8" s="1"/>
  <c r="R41" i="8"/>
  <c r="AC41" i="8" s="1"/>
  <c r="AQ41" i="8" s="1"/>
  <c r="BA41" i="8" s="1"/>
  <c r="Q41" i="8"/>
  <c r="AB41" i="8" s="1"/>
  <c r="AP41" i="8" s="1"/>
  <c r="AZ41" i="8" s="1"/>
  <c r="P41" i="8"/>
  <c r="AA41" i="8" s="1"/>
  <c r="AO41" i="8" s="1"/>
  <c r="AY41" i="8" s="1"/>
  <c r="O41" i="8"/>
  <c r="Z41" i="8" s="1"/>
  <c r="AN41" i="8" s="1"/>
  <c r="AX41" i="8" s="1"/>
  <c r="N41" i="8"/>
  <c r="S40" i="8"/>
  <c r="AD40" i="8" s="1"/>
  <c r="AR40" i="8" s="1"/>
  <c r="BB40" i="8" s="1"/>
  <c r="R40" i="8"/>
  <c r="AC40" i="8" s="1"/>
  <c r="AQ40" i="8" s="1"/>
  <c r="BA40" i="8" s="1"/>
  <c r="Q40" i="8"/>
  <c r="AB40" i="8" s="1"/>
  <c r="AP40" i="8" s="1"/>
  <c r="AZ40" i="8" s="1"/>
  <c r="P40" i="8"/>
  <c r="AA40" i="8" s="1"/>
  <c r="AO40" i="8" s="1"/>
  <c r="AY40" i="8" s="1"/>
  <c r="O40" i="8"/>
  <c r="Z40" i="8" s="1"/>
  <c r="AN40" i="8" s="1"/>
  <c r="AX40" i="8" s="1"/>
  <c r="N40" i="8"/>
  <c r="Y40" i="8" s="1"/>
  <c r="AM40" i="8" s="1"/>
  <c r="AW40" i="8" s="1"/>
  <c r="U39" i="8"/>
  <c r="U56" i="8" s="1"/>
  <c r="S39" i="8"/>
  <c r="R39" i="8"/>
  <c r="R55" i="8" s="1"/>
  <c r="Q39" i="8"/>
  <c r="P39" i="8"/>
  <c r="P55" i="8" s="1"/>
  <c r="O39" i="8"/>
  <c r="N39" i="8"/>
  <c r="L38" i="8"/>
  <c r="K38" i="8"/>
  <c r="J38" i="8"/>
  <c r="I38" i="8"/>
  <c r="H38" i="8"/>
  <c r="G38" i="8"/>
  <c r="F38" i="8"/>
  <c r="E38" i="8"/>
  <c r="D38" i="8"/>
  <c r="L37" i="8"/>
  <c r="K37" i="8"/>
  <c r="J37" i="8"/>
  <c r="I37" i="8"/>
  <c r="H37" i="8"/>
  <c r="G37" i="8"/>
  <c r="F37" i="8"/>
  <c r="E37" i="8"/>
  <c r="D37" i="8"/>
  <c r="S36" i="8"/>
  <c r="AD36" i="8" s="1"/>
  <c r="AR36" i="8" s="1"/>
  <c r="BB36" i="8" s="1"/>
  <c r="R36" i="8"/>
  <c r="AC36" i="8" s="1"/>
  <c r="AQ36" i="8" s="1"/>
  <c r="BA36" i="8" s="1"/>
  <c r="Q36" i="8"/>
  <c r="AB36" i="8" s="1"/>
  <c r="AP36" i="8" s="1"/>
  <c r="AZ36" i="8" s="1"/>
  <c r="P36" i="8"/>
  <c r="AA36" i="8" s="1"/>
  <c r="AO36" i="8" s="1"/>
  <c r="AY36" i="8" s="1"/>
  <c r="O36" i="8"/>
  <c r="Z36" i="8" s="1"/>
  <c r="AN36" i="8" s="1"/>
  <c r="AX36" i="8" s="1"/>
  <c r="N36" i="8"/>
  <c r="Y36" i="8" s="1"/>
  <c r="AM36" i="8" s="1"/>
  <c r="AW36" i="8" s="1"/>
  <c r="S35" i="8"/>
  <c r="AD35" i="8" s="1"/>
  <c r="AR35" i="8" s="1"/>
  <c r="BB35" i="8" s="1"/>
  <c r="R35" i="8"/>
  <c r="AC35" i="8" s="1"/>
  <c r="AQ35" i="8" s="1"/>
  <c r="BA35" i="8" s="1"/>
  <c r="Q35" i="8"/>
  <c r="AB35" i="8" s="1"/>
  <c r="AP35" i="8" s="1"/>
  <c r="AZ35" i="8" s="1"/>
  <c r="P35" i="8"/>
  <c r="AA35" i="8" s="1"/>
  <c r="AO35" i="8" s="1"/>
  <c r="AY35" i="8" s="1"/>
  <c r="O35" i="8"/>
  <c r="Z35" i="8" s="1"/>
  <c r="AN35" i="8" s="1"/>
  <c r="AX35" i="8" s="1"/>
  <c r="N35" i="8"/>
  <c r="Y35" i="8" s="1"/>
  <c r="AM35" i="8" s="1"/>
  <c r="AW35" i="8" s="1"/>
  <c r="S34" i="8"/>
  <c r="AD34" i="8" s="1"/>
  <c r="AR34" i="8" s="1"/>
  <c r="BB34" i="8" s="1"/>
  <c r="R34" i="8"/>
  <c r="AC34" i="8" s="1"/>
  <c r="AQ34" i="8" s="1"/>
  <c r="BA34" i="8" s="1"/>
  <c r="Q34" i="8"/>
  <c r="AB34" i="8" s="1"/>
  <c r="AP34" i="8" s="1"/>
  <c r="AZ34" i="8" s="1"/>
  <c r="P34" i="8"/>
  <c r="AA34" i="8" s="1"/>
  <c r="AO34" i="8" s="1"/>
  <c r="AY34" i="8" s="1"/>
  <c r="O34" i="8"/>
  <c r="Z34" i="8" s="1"/>
  <c r="AN34" i="8" s="1"/>
  <c r="AX34" i="8" s="1"/>
  <c r="N34" i="8"/>
  <c r="Y34" i="8" s="1"/>
  <c r="AM34" i="8" s="1"/>
  <c r="AW34" i="8" s="1"/>
  <c r="U33" i="8"/>
  <c r="AF33" i="8" s="1"/>
  <c r="AT33" i="8" s="1"/>
  <c r="BD33" i="8" s="1"/>
  <c r="S33" i="8"/>
  <c r="AD33" i="8" s="1"/>
  <c r="AR33" i="8" s="1"/>
  <c r="BB33" i="8" s="1"/>
  <c r="R33" i="8"/>
  <c r="AC33" i="8" s="1"/>
  <c r="AQ33" i="8" s="1"/>
  <c r="BA33" i="8" s="1"/>
  <c r="Q33" i="8"/>
  <c r="AB33" i="8" s="1"/>
  <c r="AP33" i="8" s="1"/>
  <c r="AZ33" i="8" s="1"/>
  <c r="P33" i="8"/>
  <c r="AA33" i="8" s="1"/>
  <c r="AO33" i="8" s="1"/>
  <c r="AY33" i="8" s="1"/>
  <c r="O33" i="8"/>
  <c r="Z33" i="8" s="1"/>
  <c r="AN33" i="8" s="1"/>
  <c r="AX33" i="8" s="1"/>
  <c r="N33" i="8"/>
  <c r="Y33" i="8" s="1"/>
  <c r="AM33" i="8" s="1"/>
  <c r="AW33" i="8" s="1"/>
  <c r="Z32" i="8"/>
  <c r="AN32" i="8" s="1"/>
  <c r="AX32" i="8" s="1"/>
  <c r="S32" i="8"/>
  <c r="AD32" i="8" s="1"/>
  <c r="AR32" i="8" s="1"/>
  <c r="BB32" i="8" s="1"/>
  <c r="R32" i="8"/>
  <c r="AC32" i="8" s="1"/>
  <c r="AQ32" i="8" s="1"/>
  <c r="BA32" i="8" s="1"/>
  <c r="Q32" i="8"/>
  <c r="AB32" i="8" s="1"/>
  <c r="AP32" i="8" s="1"/>
  <c r="AZ32" i="8" s="1"/>
  <c r="P32" i="8"/>
  <c r="AA32" i="8" s="1"/>
  <c r="AO32" i="8" s="1"/>
  <c r="AY32" i="8" s="1"/>
  <c r="O32" i="8"/>
  <c r="N32" i="8"/>
  <c r="Y32" i="8" s="1"/>
  <c r="AM32" i="8" s="1"/>
  <c r="AW32" i="8" s="1"/>
  <c r="Y31" i="8"/>
  <c r="AM31" i="8" s="1"/>
  <c r="AW31" i="8" s="1"/>
  <c r="U31" i="8"/>
  <c r="AF31" i="8" s="1"/>
  <c r="AT31" i="8" s="1"/>
  <c r="BD31" i="8" s="1"/>
  <c r="S31" i="8"/>
  <c r="AD31" i="8" s="1"/>
  <c r="AR31" i="8" s="1"/>
  <c r="BB31" i="8" s="1"/>
  <c r="R31" i="8"/>
  <c r="AC31" i="8" s="1"/>
  <c r="AQ31" i="8" s="1"/>
  <c r="BA31" i="8" s="1"/>
  <c r="Q31" i="8"/>
  <c r="AB31" i="8" s="1"/>
  <c r="AP31" i="8" s="1"/>
  <c r="AZ31" i="8" s="1"/>
  <c r="P31" i="8"/>
  <c r="AA31" i="8" s="1"/>
  <c r="AO31" i="8" s="1"/>
  <c r="AY31" i="8" s="1"/>
  <c r="O31" i="8"/>
  <c r="Z31" i="8" s="1"/>
  <c r="AN31" i="8" s="1"/>
  <c r="AX31" i="8" s="1"/>
  <c r="N31" i="8"/>
  <c r="S30" i="8"/>
  <c r="AD30" i="8" s="1"/>
  <c r="AR30" i="8" s="1"/>
  <c r="BB30" i="8" s="1"/>
  <c r="R30" i="8"/>
  <c r="AC30" i="8" s="1"/>
  <c r="AQ30" i="8" s="1"/>
  <c r="BA30" i="8" s="1"/>
  <c r="Q30" i="8"/>
  <c r="AB30" i="8" s="1"/>
  <c r="AP30" i="8" s="1"/>
  <c r="AZ30" i="8" s="1"/>
  <c r="P30" i="8"/>
  <c r="AA30" i="8" s="1"/>
  <c r="AO30" i="8" s="1"/>
  <c r="AY30" i="8" s="1"/>
  <c r="O30" i="8"/>
  <c r="Z30" i="8" s="1"/>
  <c r="AN30" i="8" s="1"/>
  <c r="AX30" i="8" s="1"/>
  <c r="BF30" i="8" s="1"/>
  <c r="N30" i="8"/>
  <c r="Y30" i="8" s="1"/>
  <c r="AM30" i="8" s="1"/>
  <c r="AW30" i="8" s="1"/>
  <c r="U29" i="8"/>
  <c r="AF29" i="8" s="1"/>
  <c r="AT29" i="8" s="1"/>
  <c r="BD29" i="8" s="1"/>
  <c r="S29" i="8"/>
  <c r="AD29" i="8" s="1"/>
  <c r="AR29" i="8" s="1"/>
  <c r="BB29" i="8" s="1"/>
  <c r="R29" i="8"/>
  <c r="AC29" i="8" s="1"/>
  <c r="AQ29" i="8" s="1"/>
  <c r="BA29" i="8" s="1"/>
  <c r="Q29" i="8"/>
  <c r="AB29" i="8" s="1"/>
  <c r="AP29" i="8" s="1"/>
  <c r="AZ29" i="8" s="1"/>
  <c r="P29" i="8"/>
  <c r="AA29" i="8" s="1"/>
  <c r="AO29" i="8" s="1"/>
  <c r="AY29" i="8" s="1"/>
  <c r="O29" i="8"/>
  <c r="Z29" i="8" s="1"/>
  <c r="AN29" i="8" s="1"/>
  <c r="AX29" i="8" s="1"/>
  <c r="N29" i="8"/>
  <c r="Y29" i="8" s="1"/>
  <c r="AM29" i="8" s="1"/>
  <c r="AW29" i="8" s="1"/>
  <c r="S28" i="8"/>
  <c r="AD28" i="8" s="1"/>
  <c r="AR28" i="8" s="1"/>
  <c r="BB28" i="8" s="1"/>
  <c r="R28" i="8"/>
  <c r="AC28" i="8" s="1"/>
  <c r="AQ28" i="8" s="1"/>
  <c r="BA28" i="8" s="1"/>
  <c r="Q28" i="8"/>
  <c r="AB28" i="8" s="1"/>
  <c r="AP28" i="8" s="1"/>
  <c r="AZ28" i="8" s="1"/>
  <c r="P28" i="8"/>
  <c r="AA28" i="8" s="1"/>
  <c r="AO28" i="8" s="1"/>
  <c r="AY28" i="8" s="1"/>
  <c r="O28" i="8"/>
  <c r="Z28" i="8" s="1"/>
  <c r="AN28" i="8" s="1"/>
  <c r="AX28" i="8" s="1"/>
  <c r="N28" i="8"/>
  <c r="Y28" i="8" s="1"/>
  <c r="AM28" i="8" s="1"/>
  <c r="AW28" i="8" s="1"/>
  <c r="S27" i="8"/>
  <c r="AD27" i="8" s="1"/>
  <c r="AR27" i="8" s="1"/>
  <c r="BB27" i="8" s="1"/>
  <c r="R27" i="8"/>
  <c r="AC27" i="8" s="1"/>
  <c r="AQ27" i="8" s="1"/>
  <c r="BA27" i="8" s="1"/>
  <c r="Q27" i="8"/>
  <c r="AB27" i="8" s="1"/>
  <c r="AP27" i="8" s="1"/>
  <c r="AZ27" i="8" s="1"/>
  <c r="P27" i="8"/>
  <c r="AA27" i="8" s="1"/>
  <c r="AO27" i="8" s="1"/>
  <c r="AY27" i="8" s="1"/>
  <c r="O27" i="8"/>
  <c r="Z27" i="8" s="1"/>
  <c r="AN27" i="8" s="1"/>
  <c r="AX27" i="8" s="1"/>
  <c r="N27" i="8"/>
  <c r="Y27" i="8" s="1"/>
  <c r="AM27" i="8" s="1"/>
  <c r="AW27" i="8" s="1"/>
  <c r="S26" i="8"/>
  <c r="AD26" i="8" s="1"/>
  <c r="AR26" i="8" s="1"/>
  <c r="BB26" i="8" s="1"/>
  <c r="R26" i="8"/>
  <c r="AC26" i="8" s="1"/>
  <c r="AQ26" i="8" s="1"/>
  <c r="BA26" i="8" s="1"/>
  <c r="Q26" i="8"/>
  <c r="AB26" i="8" s="1"/>
  <c r="AP26" i="8" s="1"/>
  <c r="AZ26" i="8" s="1"/>
  <c r="P26" i="8"/>
  <c r="AA26" i="8" s="1"/>
  <c r="AO26" i="8" s="1"/>
  <c r="AY26" i="8" s="1"/>
  <c r="O26" i="8"/>
  <c r="Z26" i="8" s="1"/>
  <c r="AN26" i="8" s="1"/>
  <c r="AX26" i="8" s="1"/>
  <c r="N26" i="8"/>
  <c r="Y26" i="8" s="1"/>
  <c r="AM26" i="8" s="1"/>
  <c r="AW26" i="8" s="1"/>
  <c r="S25" i="8"/>
  <c r="AD25" i="8" s="1"/>
  <c r="AR25" i="8" s="1"/>
  <c r="BB25" i="8" s="1"/>
  <c r="R25" i="8"/>
  <c r="AC25" i="8" s="1"/>
  <c r="AQ25" i="8" s="1"/>
  <c r="BA25" i="8" s="1"/>
  <c r="Q25" i="8"/>
  <c r="AB25" i="8" s="1"/>
  <c r="AP25" i="8" s="1"/>
  <c r="AZ25" i="8" s="1"/>
  <c r="P25" i="8"/>
  <c r="AA25" i="8" s="1"/>
  <c r="AO25" i="8" s="1"/>
  <c r="AY25" i="8" s="1"/>
  <c r="O25" i="8"/>
  <c r="Z25" i="8" s="1"/>
  <c r="AN25" i="8" s="1"/>
  <c r="AX25" i="8" s="1"/>
  <c r="N25" i="8"/>
  <c r="Y25" i="8" s="1"/>
  <c r="AM25" i="8" s="1"/>
  <c r="AW25" i="8" s="1"/>
  <c r="T24" i="8"/>
  <c r="AE24" i="8" s="1"/>
  <c r="AS24" i="8" s="1"/>
  <c r="BC24" i="8" s="1"/>
  <c r="S24" i="8"/>
  <c r="AD24" i="8" s="1"/>
  <c r="AR24" i="8" s="1"/>
  <c r="BB24" i="8" s="1"/>
  <c r="R24" i="8"/>
  <c r="AC24" i="8" s="1"/>
  <c r="AQ24" i="8" s="1"/>
  <c r="BA24" i="8" s="1"/>
  <c r="Q24" i="8"/>
  <c r="AB24" i="8" s="1"/>
  <c r="AP24" i="8" s="1"/>
  <c r="AZ24" i="8" s="1"/>
  <c r="P24" i="8"/>
  <c r="AA24" i="8" s="1"/>
  <c r="AO24" i="8" s="1"/>
  <c r="AY24" i="8" s="1"/>
  <c r="O24" i="8"/>
  <c r="Z24" i="8" s="1"/>
  <c r="AN24" i="8" s="1"/>
  <c r="AX24" i="8" s="1"/>
  <c r="N24" i="8"/>
  <c r="Y24" i="8" s="1"/>
  <c r="AM24" i="8" s="1"/>
  <c r="AW24" i="8" s="1"/>
  <c r="Z23" i="8"/>
  <c r="AN23" i="8" s="1"/>
  <c r="AX23" i="8" s="1"/>
  <c r="U23" i="8"/>
  <c r="AF23" i="8" s="1"/>
  <c r="AT23" i="8" s="1"/>
  <c r="BD23" i="8" s="1"/>
  <c r="T23" i="8"/>
  <c r="AE23" i="8" s="1"/>
  <c r="AS23" i="8" s="1"/>
  <c r="BC23" i="8" s="1"/>
  <c r="S23" i="8"/>
  <c r="AD23" i="8" s="1"/>
  <c r="AR23" i="8" s="1"/>
  <c r="BB23" i="8" s="1"/>
  <c r="R23" i="8"/>
  <c r="AC23" i="8" s="1"/>
  <c r="AQ23" i="8" s="1"/>
  <c r="BA23" i="8" s="1"/>
  <c r="Q23" i="8"/>
  <c r="AB23" i="8" s="1"/>
  <c r="AP23" i="8" s="1"/>
  <c r="AZ23" i="8" s="1"/>
  <c r="P23" i="8"/>
  <c r="AA23" i="8" s="1"/>
  <c r="AO23" i="8" s="1"/>
  <c r="AY23" i="8" s="1"/>
  <c r="O23" i="8"/>
  <c r="N23" i="8"/>
  <c r="Y23" i="8" s="1"/>
  <c r="AM23" i="8" s="1"/>
  <c r="AW23" i="8" s="1"/>
  <c r="Y22" i="8"/>
  <c r="AM22" i="8" s="1"/>
  <c r="AW22" i="8" s="1"/>
  <c r="T22" i="8"/>
  <c r="AE22" i="8" s="1"/>
  <c r="AS22" i="8" s="1"/>
  <c r="BC22" i="8" s="1"/>
  <c r="S22" i="8"/>
  <c r="AD22" i="8" s="1"/>
  <c r="AR22" i="8" s="1"/>
  <c r="BB22" i="8" s="1"/>
  <c r="R22" i="8"/>
  <c r="AC22" i="8" s="1"/>
  <c r="AQ22" i="8" s="1"/>
  <c r="BA22" i="8" s="1"/>
  <c r="Q22" i="8"/>
  <c r="AB22" i="8" s="1"/>
  <c r="AP22" i="8" s="1"/>
  <c r="AZ22" i="8" s="1"/>
  <c r="P22" i="8"/>
  <c r="AA22" i="8" s="1"/>
  <c r="AO22" i="8" s="1"/>
  <c r="AY22" i="8" s="1"/>
  <c r="O22" i="8"/>
  <c r="Z22" i="8" s="1"/>
  <c r="AN22" i="8" s="1"/>
  <c r="AX22" i="8" s="1"/>
  <c r="N22" i="8"/>
  <c r="U21" i="8"/>
  <c r="U37" i="8" s="1"/>
  <c r="T21" i="8"/>
  <c r="S21" i="8"/>
  <c r="AD21" i="8" s="1"/>
  <c r="R21" i="8"/>
  <c r="Q21" i="8"/>
  <c r="P21" i="8"/>
  <c r="O21" i="8"/>
  <c r="Z21" i="8" s="1"/>
  <c r="N21" i="8"/>
  <c r="L20" i="8"/>
  <c r="K20" i="8"/>
  <c r="J20" i="8"/>
  <c r="I20" i="8"/>
  <c r="H20" i="8"/>
  <c r="G20" i="8"/>
  <c r="F20" i="8"/>
  <c r="E20" i="8"/>
  <c r="D20" i="8"/>
  <c r="L19" i="8"/>
  <c r="K19" i="8"/>
  <c r="J19" i="8"/>
  <c r="I19" i="8"/>
  <c r="H19" i="8"/>
  <c r="G19" i="8"/>
  <c r="F19" i="8"/>
  <c r="E19" i="8"/>
  <c r="D19" i="8"/>
  <c r="S18" i="8"/>
  <c r="AD18" i="8" s="1"/>
  <c r="AR18" i="8" s="1"/>
  <c r="R18" i="8"/>
  <c r="AC18" i="8" s="1"/>
  <c r="AQ18" i="8" s="1"/>
  <c r="Q18" i="8"/>
  <c r="AB18" i="8" s="1"/>
  <c r="AP18" i="8" s="1"/>
  <c r="P18" i="8"/>
  <c r="AA18" i="8" s="1"/>
  <c r="AO18" i="8" s="1"/>
  <c r="O18" i="8"/>
  <c r="Z18" i="8" s="1"/>
  <c r="AN18" i="8" s="1"/>
  <c r="N18" i="8"/>
  <c r="Y18" i="8" s="1"/>
  <c r="AM18" i="8" s="1"/>
  <c r="U17" i="8"/>
  <c r="AF17" i="8" s="1"/>
  <c r="AT17" i="8" s="1"/>
  <c r="S17" i="8"/>
  <c r="AD17" i="8" s="1"/>
  <c r="AR17" i="8" s="1"/>
  <c r="R17" i="8"/>
  <c r="AC17" i="8" s="1"/>
  <c r="AQ17" i="8" s="1"/>
  <c r="Q17" i="8"/>
  <c r="AB17" i="8" s="1"/>
  <c r="AP17" i="8" s="1"/>
  <c r="P17" i="8"/>
  <c r="AA17" i="8" s="1"/>
  <c r="AO17" i="8" s="1"/>
  <c r="O17" i="8"/>
  <c r="Z17" i="8" s="1"/>
  <c r="AN17" i="8" s="1"/>
  <c r="N17" i="8"/>
  <c r="Y17" i="8" s="1"/>
  <c r="AM17" i="8" s="1"/>
  <c r="S16" i="8"/>
  <c r="AD16" i="8" s="1"/>
  <c r="AR16" i="8" s="1"/>
  <c r="R16" i="8"/>
  <c r="AC16" i="8" s="1"/>
  <c r="AQ16" i="8" s="1"/>
  <c r="Q16" i="8"/>
  <c r="AB16" i="8" s="1"/>
  <c r="AP16" i="8" s="1"/>
  <c r="P16" i="8"/>
  <c r="AA16" i="8" s="1"/>
  <c r="AO16" i="8" s="1"/>
  <c r="O16" i="8"/>
  <c r="Z16" i="8" s="1"/>
  <c r="AN16" i="8" s="1"/>
  <c r="N16" i="8"/>
  <c r="Y16" i="8" s="1"/>
  <c r="AM16" i="8" s="1"/>
  <c r="Y15" i="8"/>
  <c r="AM15" i="8" s="1"/>
  <c r="U15" i="8"/>
  <c r="AF15" i="8" s="1"/>
  <c r="AT15" i="8" s="1"/>
  <c r="S15" i="8"/>
  <c r="AD15" i="8" s="1"/>
  <c r="AR15" i="8" s="1"/>
  <c r="R15" i="8"/>
  <c r="AC15" i="8" s="1"/>
  <c r="AQ15" i="8" s="1"/>
  <c r="Q15" i="8"/>
  <c r="AB15" i="8" s="1"/>
  <c r="AP15" i="8" s="1"/>
  <c r="P15" i="8"/>
  <c r="AA15" i="8" s="1"/>
  <c r="AO15" i="8" s="1"/>
  <c r="O15" i="8"/>
  <c r="Z15" i="8" s="1"/>
  <c r="AN15" i="8" s="1"/>
  <c r="N15" i="8"/>
  <c r="T14" i="8"/>
  <c r="AE14" i="8" s="1"/>
  <c r="AS14" i="8" s="1"/>
  <c r="R14" i="8"/>
  <c r="AC14" i="8" s="1"/>
  <c r="AQ14" i="8" s="1"/>
  <c r="Q14" i="8"/>
  <c r="AB14" i="8" s="1"/>
  <c r="AP14" i="8" s="1"/>
  <c r="P14" i="8"/>
  <c r="AA14" i="8" s="1"/>
  <c r="AO14" i="8" s="1"/>
  <c r="O14" i="8"/>
  <c r="Z14" i="8" s="1"/>
  <c r="AN14" i="8" s="1"/>
  <c r="N14" i="8"/>
  <c r="Y14" i="8" s="1"/>
  <c r="AM14" i="8" s="1"/>
  <c r="U13" i="8"/>
  <c r="U19" i="8" s="1"/>
  <c r="T13" i="8"/>
  <c r="AE13" i="8" s="1"/>
  <c r="AS13" i="8" s="1"/>
  <c r="R13" i="8"/>
  <c r="AC13" i="8" s="1"/>
  <c r="AQ13" i="8" s="1"/>
  <c r="Q13" i="8"/>
  <c r="AB13" i="8" s="1"/>
  <c r="AP13" i="8" s="1"/>
  <c r="P13" i="8"/>
  <c r="AA13" i="8" s="1"/>
  <c r="AO13" i="8" s="1"/>
  <c r="O13" i="8"/>
  <c r="Z13" i="8" s="1"/>
  <c r="AN13" i="8" s="1"/>
  <c r="N13" i="8"/>
  <c r="Y13" i="8" s="1"/>
  <c r="AM13" i="8" s="1"/>
  <c r="T12" i="8"/>
  <c r="AE12" i="8" s="1"/>
  <c r="AS12" i="8" s="1"/>
  <c r="R12" i="8"/>
  <c r="AC12" i="8" s="1"/>
  <c r="AQ12" i="8" s="1"/>
  <c r="Q12" i="8"/>
  <c r="AB12" i="8" s="1"/>
  <c r="AP12" i="8" s="1"/>
  <c r="P12" i="8"/>
  <c r="AA12" i="8" s="1"/>
  <c r="AO12" i="8" s="1"/>
  <c r="O12" i="8"/>
  <c r="Z12" i="8" s="1"/>
  <c r="AN12" i="8" s="1"/>
  <c r="N12" i="8"/>
  <c r="Y12" i="8" s="1"/>
  <c r="AM12" i="8" s="1"/>
  <c r="Y11" i="8"/>
  <c r="AM11" i="8" s="1"/>
  <c r="T11" i="8"/>
  <c r="AE11" i="8" s="1"/>
  <c r="AS11" i="8" s="1"/>
  <c r="S11" i="8"/>
  <c r="AD11" i="8" s="1"/>
  <c r="AR11" i="8" s="1"/>
  <c r="R11" i="8"/>
  <c r="AC11" i="8" s="1"/>
  <c r="AQ11" i="8" s="1"/>
  <c r="Q11" i="8"/>
  <c r="AB11" i="8" s="1"/>
  <c r="AP11" i="8" s="1"/>
  <c r="P11" i="8"/>
  <c r="AA11" i="8" s="1"/>
  <c r="AO11" i="8" s="1"/>
  <c r="O11" i="8"/>
  <c r="Z11" i="8" s="1"/>
  <c r="AN11" i="8" s="1"/>
  <c r="N11" i="8"/>
  <c r="R10" i="8"/>
  <c r="AC10" i="8" s="1"/>
  <c r="AQ10" i="8" s="1"/>
  <c r="Q10" i="8"/>
  <c r="AB10" i="8" s="1"/>
  <c r="AP10" i="8" s="1"/>
  <c r="P10" i="8"/>
  <c r="AA10" i="8" s="1"/>
  <c r="AO10" i="8" s="1"/>
  <c r="O10" i="8"/>
  <c r="Z10" i="8" s="1"/>
  <c r="AN10" i="8" s="1"/>
  <c r="N10" i="8"/>
  <c r="Y10" i="8" s="1"/>
  <c r="AM10" i="8" s="1"/>
  <c r="T9" i="8"/>
  <c r="AE9" i="8" s="1"/>
  <c r="AS9" i="8" s="1"/>
  <c r="S9" i="8"/>
  <c r="AD9" i="8" s="1"/>
  <c r="AR9" i="8" s="1"/>
  <c r="R9" i="8"/>
  <c r="AC9" i="8" s="1"/>
  <c r="AQ9" i="8" s="1"/>
  <c r="Q9" i="8"/>
  <c r="AB9" i="8" s="1"/>
  <c r="AP9" i="8" s="1"/>
  <c r="P9" i="8"/>
  <c r="AA9" i="8" s="1"/>
  <c r="AO9" i="8" s="1"/>
  <c r="O9" i="8"/>
  <c r="Z9" i="8" s="1"/>
  <c r="AN9" i="8" s="1"/>
  <c r="N9" i="8"/>
  <c r="Y9" i="8" s="1"/>
  <c r="AM9" i="8" s="1"/>
  <c r="T8" i="8"/>
  <c r="AE8" i="8" s="1"/>
  <c r="AS8" i="8" s="1"/>
  <c r="S8" i="8"/>
  <c r="AD8" i="8" s="1"/>
  <c r="AR8" i="8" s="1"/>
  <c r="R8" i="8"/>
  <c r="AC8" i="8" s="1"/>
  <c r="AQ8" i="8" s="1"/>
  <c r="Q8" i="8"/>
  <c r="AB8" i="8" s="1"/>
  <c r="AP8" i="8" s="1"/>
  <c r="P8" i="8"/>
  <c r="AA8" i="8" s="1"/>
  <c r="AO8" i="8" s="1"/>
  <c r="O8" i="8"/>
  <c r="Z8" i="8" s="1"/>
  <c r="AN8" i="8" s="1"/>
  <c r="N8" i="8"/>
  <c r="Y8" i="8" s="1"/>
  <c r="AM8" i="8" s="1"/>
  <c r="T7" i="8"/>
  <c r="AE7" i="8" s="1"/>
  <c r="AS7" i="8" s="1"/>
  <c r="S7" i="8"/>
  <c r="AD7" i="8" s="1"/>
  <c r="AR7" i="8" s="1"/>
  <c r="R7" i="8"/>
  <c r="AC7" i="8" s="1"/>
  <c r="AQ7" i="8" s="1"/>
  <c r="Q7" i="8"/>
  <c r="AB7" i="8" s="1"/>
  <c r="AP7" i="8" s="1"/>
  <c r="P7" i="8"/>
  <c r="AA7" i="8" s="1"/>
  <c r="AO7" i="8" s="1"/>
  <c r="O7" i="8"/>
  <c r="Z7" i="8" s="1"/>
  <c r="AN7" i="8" s="1"/>
  <c r="N7" i="8"/>
  <c r="Y7" i="8" s="1"/>
  <c r="AM7" i="8" s="1"/>
  <c r="S6" i="8"/>
  <c r="AD6" i="8" s="1"/>
  <c r="AR6" i="8" s="1"/>
  <c r="R6" i="8"/>
  <c r="AC6" i="8" s="1"/>
  <c r="AQ6" i="8" s="1"/>
  <c r="Q6" i="8"/>
  <c r="AB6" i="8" s="1"/>
  <c r="AP6" i="8" s="1"/>
  <c r="P6" i="8"/>
  <c r="AA6" i="8" s="1"/>
  <c r="AO6" i="8" s="1"/>
  <c r="O6" i="8"/>
  <c r="Z6" i="8" s="1"/>
  <c r="AN6" i="8" s="1"/>
  <c r="N6" i="8"/>
  <c r="Y6" i="8" s="1"/>
  <c r="AM6" i="8" s="1"/>
  <c r="S5" i="8"/>
  <c r="AD5" i="8" s="1"/>
  <c r="AR5" i="8" s="1"/>
  <c r="R5" i="8"/>
  <c r="AC5" i="8" s="1"/>
  <c r="AQ5" i="8" s="1"/>
  <c r="Q5" i="8"/>
  <c r="AB5" i="8" s="1"/>
  <c r="AP5" i="8" s="1"/>
  <c r="P5" i="8"/>
  <c r="AA5" i="8" s="1"/>
  <c r="AO5" i="8" s="1"/>
  <c r="O5" i="8"/>
  <c r="Z5" i="8" s="1"/>
  <c r="AN5" i="8" s="1"/>
  <c r="N5" i="8"/>
  <c r="Y5" i="8" s="1"/>
  <c r="AM5" i="8" s="1"/>
  <c r="S4" i="8"/>
  <c r="AD4" i="8" s="1"/>
  <c r="AR4" i="8" s="1"/>
  <c r="R4" i="8"/>
  <c r="AC4" i="8" s="1"/>
  <c r="AQ4" i="8" s="1"/>
  <c r="Q4" i="8"/>
  <c r="AB4" i="8" s="1"/>
  <c r="AP4" i="8" s="1"/>
  <c r="P4" i="8"/>
  <c r="AA4" i="8" s="1"/>
  <c r="AO4" i="8" s="1"/>
  <c r="O4" i="8"/>
  <c r="Z4" i="8" s="1"/>
  <c r="AN4" i="8" s="1"/>
  <c r="N4" i="8"/>
  <c r="Y4" i="8" s="1"/>
  <c r="AM4" i="8" s="1"/>
  <c r="S3" i="8"/>
  <c r="R3" i="8"/>
  <c r="Q3" i="8"/>
  <c r="P3" i="8"/>
  <c r="O3" i="8"/>
  <c r="N3" i="8"/>
  <c r="AS20" i="8" l="1"/>
  <c r="BF64" i="8"/>
  <c r="T128" i="8"/>
  <c r="BE144" i="8"/>
  <c r="N20" i="8"/>
  <c r="N19" i="8"/>
  <c r="P20" i="8"/>
  <c r="P19" i="8"/>
  <c r="R20" i="8"/>
  <c r="R19" i="8"/>
  <c r="AS19" i="8"/>
  <c r="O19" i="8"/>
  <c r="Q19" i="8"/>
  <c r="S19" i="8"/>
  <c r="N38" i="8"/>
  <c r="N37" i="8"/>
  <c r="P38" i="8"/>
  <c r="R38" i="8"/>
  <c r="R37" i="8"/>
  <c r="T38" i="8"/>
  <c r="BF34" i="8"/>
  <c r="P37" i="8"/>
  <c r="AA39" i="8"/>
  <c r="AA56" i="8" s="1"/>
  <c r="O92" i="8"/>
  <c r="Q92" i="8"/>
  <c r="S92" i="8"/>
  <c r="Q110" i="8"/>
  <c r="AB108" i="8"/>
  <c r="AP108" i="8" s="1"/>
  <c r="AZ108" i="8" s="1"/>
  <c r="AE120" i="8"/>
  <c r="AE128" i="8" s="1"/>
  <c r="P127" i="8"/>
  <c r="BF136" i="8"/>
  <c r="H152" i="8"/>
  <c r="I152" i="8" s="1"/>
  <c r="AF13" i="8"/>
  <c r="AT13" i="8" s="1"/>
  <c r="U20" i="8"/>
  <c r="T37" i="8"/>
  <c r="N56" i="8"/>
  <c r="Y39" i="8"/>
  <c r="AM39" i="8" s="1"/>
  <c r="R56" i="8"/>
  <c r="AC39" i="8"/>
  <c r="AC56" i="8" s="1"/>
  <c r="AF39" i="8"/>
  <c r="N55" i="8"/>
  <c r="P56" i="8"/>
  <c r="N73" i="8"/>
  <c r="T127" i="8"/>
  <c r="BF35" i="8"/>
  <c r="BF36" i="8"/>
  <c r="N74" i="8"/>
  <c r="P74" i="8"/>
  <c r="R74" i="8"/>
  <c r="BF68" i="8"/>
  <c r="R73" i="8"/>
  <c r="BF80" i="8"/>
  <c r="BF84" i="8"/>
  <c r="N128" i="8"/>
  <c r="P128" i="8"/>
  <c r="R128" i="8"/>
  <c r="AA111" i="8"/>
  <c r="AA128" i="8" s="1"/>
  <c r="BF114" i="8"/>
  <c r="U128" i="8"/>
  <c r="N127" i="8"/>
  <c r="R127" i="8"/>
  <c r="BF132" i="8"/>
  <c r="BE24" i="8"/>
  <c r="BF24" i="8"/>
  <c r="BE22" i="8"/>
  <c r="BF22" i="8"/>
  <c r="BE31" i="8"/>
  <c r="BF31" i="8"/>
  <c r="AB3" i="8"/>
  <c r="AP3" i="8" s="1"/>
  <c r="T19" i="8"/>
  <c r="AE19" i="8"/>
  <c r="Q20" i="8"/>
  <c r="AF20" i="8"/>
  <c r="Z37" i="8"/>
  <c r="AD37" i="8"/>
  <c r="AN21" i="8"/>
  <c r="AR21" i="8"/>
  <c r="BE23" i="8"/>
  <c r="BF23" i="8"/>
  <c r="BE25" i="8"/>
  <c r="BE26" i="8"/>
  <c r="BE27" i="8"/>
  <c r="BE28" i="8"/>
  <c r="BE29" i="8"/>
  <c r="BF29" i="8"/>
  <c r="BE32" i="8"/>
  <c r="BE33" i="8"/>
  <c r="BF33" i="8"/>
  <c r="O38" i="8"/>
  <c r="S38" i="8"/>
  <c r="Z38" i="8"/>
  <c r="AD38" i="8"/>
  <c r="O56" i="8"/>
  <c r="O55" i="8"/>
  <c r="Z39" i="8"/>
  <c r="Q56" i="8"/>
  <c r="Q55" i="8"/>
  <c r="AB39" i="8"/>
  <c r="S56" i="8"/>
  <c r="S55" i="8"/>
  <c r="AD39" i="8"/>
  <c r="Y56" i="8"/>
  <c r="AQ39" i="8"/>
  <c r="AC55" i="8"/>
  <c r="BE40" i="8"/>
  <c r="BF40" i="8"/>
  <c r="BE43" i="8"/>
  <c r="BF43" i="8"/>
  <c r="BE44" i="8"/>
  <c r="BF44" i="8"/>
  <c r="BE47" i="8"/>
  <c r="BF47" i="8"/>
  <c r="BE48" i="8"/>
  <c r="BF48" i="8"/>
  <c r="BE49" i="8"/>
  <c r="BF49" i="8"/>
  <c r="BE50" i="8"/>
  <c r="BF50" i="8"/>
  <c r="BE51" i="8"/>
  <c r="BF51" i="8"/>
  <c r="BE52" i="8"/>
  <c r="BF52" i="8"/>
  <c r="BE53" i="8"/>
  <c r="BF53" i="8"/>
  <c r="BE54" i="8"/>
  <c r="BF54" i="8"/>
  <c r="BE58" i="8"/>
  <c r="BF58" i="8"/>
  <c r="BE69" i="8"/>
  <c r="BF69" i="8"/>
  <c r="BE87" i="8"/>
  <c r="BF87" i="8"/>
  <c r="BF89" i="8"/>
  <c r="BE89" i="8"/>
  <c r="BF90" i="8"/>
  <c r="BE90" i="8"/>
  <c r="BF94" i="8"/>
  <c r="BE94" i="8"/>
  <c r="BF95" i="8"/>
  <c r="BE95" i="8"/>
  <c r="BF96" i="8"/>
  <c r="BE96" i="8"/>
  <c r="BF97" i="8"/>
  <c r="BE97" i="8"/>
  <c r="BF98" i="8"/>
  <c r="BE98" i="8"/>
  <c r="BF99" i="8"/>
  <c r="BE99" i="8"/>
  <c r="BF100" i="8"/>
  <c r="BE100" i="8"/>
  <c r="BF101" i="8"/>
  <c r="BE101" i="8"/>
  <c r="BF102" i="8"/>
  <c r="BE102" i="8"/>
  <c r="BF104" i="8"/>
  <c r="BE104" i="8"/>
  <c r="BF143" i="8"/>
  <c r="BE143" i="8"/>
  <c r="Z3" i="8"/>
  <c r="AN3" i="8" s="1"/>
  <c r="AD3" i="8"/>
  <c r="AR3" i="8" s="1"/>
  <c r="T20" i="8"/>
  <c r="AE20" i="8"/>
  <c r="O20" i="8"/>
  <c r="S20" i="8"/>
  <c r="O37" i="8"/>
  <c r="Q37" i="8"/>
  <c r="S37" i="8"/>
  <c r="AB21" i="8"/>
  <c r="AF21" i="8"/>
  <c r="BF25" i="8"/>
  <c r="BF26" i="8"/>
  <c r="BF27" i="8"/>
  <c r="BF28" i="8"/>
  <c r="BE30" i="8"/>
  <c r="BF32" i="8"/>
  <c r="BE34" i="8"/>
  <c r="BE35" i="8"/>
  <c r="BE36" i="8"/>
  <c r="Q38" i="8"/>
  <c r="U38" i="8"/>
  <c r="AO39" i="8"/>
  <c r="AA55" i="8"/>
  <c r="AF56" i="8"/>
  <c r="AF55" i="8"/>
  <c r="AT39" i="8"/>
  <c r="BE41" i="8"/>
  <c r="BF41" i="8"/>
  <c r="BE42" i="8"/>
  <c r="BF42" i="8"/>
  <c r="BE45" i="8"/>
  <c r="BF45" i="8"/>
  <c r="BE46" i="8"/>
  <c r="BF46" i="8"/>
  <c r="BE65" i="8"/>
  <c r="BF65" i="8"/>
  <c r="BE78" i="8"/>
  <c r="BF78" i="8"/>
  <c r="BF103" i="8"/>
  <c r="BE103" i="8"/>
  <c r="BE105" i="8"/>
  <c r="BF105" i="8"/>
  <c r="BF108" i="8"/>
  <c r="BF118" i="8"/>
  <c r="Z57" i="8"/>
  <c r="AB57" i="8"/>
  <c r="AD57" i="8"/>
  <c r="BE62" i="8"/>
  <c r="BE63" i="8"/>
  <c r="BF63" i="8"/>
  <c r="BE66" i="8"/>
  <c r="BE67" i="8"/>
  <c r="BF67" i="8"/>
  <c r="BE70" i="8"/>
  <c r="BF70" i="8"/>
  <c r="BE72" i="8"/>
  <c r="BF72" i="8"/>
  <c r="O74" i="8"/>
  <c r="S74" i="8"/>
  <c r="AB75" i="8"/>
  <c r="AF75" i="8"/>
  <c r="BE76" i="8"/>
  <c r="BE77" i="8"/>
  <c r="BF77" i="8"/>
  <c r="BE79" i="8"/>
  <c r="BF79" i="8"/>
  <c r="BE82" i="8"/>
  <c r="BE83" i="8"/>
  <c r="BF83" i="8"/>
  <c r="BE86" i="8"/>
  <c r="BF86" i="8"/>
  <c r="BF88" i="8"/>
  <c r="Q91" i="8"/>
  <c r="U91" i="8"/>
  <c r="P92" i="8"/>
  <c r="T92" i="8"/>
  <c r="N110" i="8"/>
  <c r="Y93" i="8"/>
  <c r="P110" i="8"/>
  <c r="P109" i="8"/>
  <c r="AA93" i="8"/>
  <c r="R110" i="8"/>
  <c r="AC93" i="8"/>
  <c r="U109" i="8"/>
  <c r="U110" i="8"/>
  <c r="AF93" i="8"/>
  <c r="AB109" i="8"/>
  <c r="AB110" i="8"/>
  <c r="AP93" i="8"/>
  <c r="BE106" i="8"/>
  <c r="BF106" i="8"/>
  <c r="N109" i="8"/>
  <c r="AD110" i="8"/>
  <c r="O127" i="8"/>
  <c r="Z111" i="8"/>
  <c r="O128" i="8"/>
  <c r="Q127" i="8"/>
  <c r="AB111" i="8"/>
  <c r="S127" i="8"/>
  <c r="AD111" i="8"/>
  <c r="S128" i="8"/>
  <c r="Y128" i="8"/>
  <c r="AM111" i="8"/>
  <c r="Y127" i="8"/>
  <c r="AC128" i="8"/>
  <c r="AQ111" i="8"/>
  <c r="AC127" i="8"/>
  <c r="BE112" i="8"/>
  <c r="BF112" i="8"/>
  <c r="BE115" i="8"/>
  <c r="BF115" i="8"/>
  <c r="BE116" i="8"/>
  <c r="BF116" i="8"/>
  <c r="BE119" i="8"/>
  <c r="BF119" i="8"/>
  <c r="AS120" i="8"/>
  <c r="AF121" i="8"/>
  <c r="AT121" i="8" s="1"/>
  <c r="BD121" i="8" s="1"/>
  <c r="BE125" i="8"/>
  <c r="BF125" i="8"/>
  <c r="BE126" i="8"/>
  <c r="BF126" i="8"/>
  <c r="AE127" i="8"/>
  <c r="Q128" i="8"/>
  <c r="BE131" i="8"/>
  <c r="BF131" i="8"/>
  <c r="BE134" i="8"/>
  <c r="BF134" i="8"/>
  <c r="BE137" i="8"/>
  <c r="BF137" i="8"/>
  <c r="BE140" i="8"/>
  <c r="BF140" i="8"/>
  <c r="BF141" i="8"/>
  <c r="BE141" i="8"/>
  <c r="AC142" i="8"/>
  <c r="AQ142" i="8" s="1"/>
  <c r="BA142" i="8" s="1"/>
  <c r="BF142" i="8" s="1"/>
  <c r="R146" i="8"/>
  <c r="O145" i="8"/>
  <c r="N146" i="8"/>
  <c r="Y3" i="8"/>
  <c r="AM3" i="8" s="1"/>
  <c r="AM20" i="8" s="1"/>
  <c r="AA3" i="8"/>
  <c r="AO3" i="8" s="1"/>
  <c r="AO20" i="8" s="1"/>
  <c r="AC3" i="8"/>
  <c r="AQ3" i="8" s="1"/>
  <c r="AQ20" i="8" s="1"/>
  <c r="Y21" i="8"/>
  <c r="AA21" i="8"/>
  <c r="AC21" i="8"/>
  <c r="AE21" i="8"/>
  <c r="U55" i="8"/>
  <c r="Y57" i="8"/>
  <c r="AA57" i="8"/>
  <c r="AC57" i="8"/>
  <c r="AF59" i="8"/>
  <c r="BE60" i="8"/>
  <c r="T74" i="8"/>
  <c r="AE74" i="8"/>
  <c r="AS61" i="8"/>
  <c r="BF62" i="8"/>
  <c r="BE64" i="8"/>
  <c r="BF66" i="8"/>
  <c r="BE68" i="8"/>
  <c r="BE71" i="8"/>
  <c r="BF71" i="8"/>
  <c r="P73" i="8"/>
  <c r="T73" i="8"/>
  <c r="AE73" i="8"/>
  <c r="Q74" i="8"/>
  <c r="U74" i="8"/>
  <c r="N91" i="8"/>
  <c r="P91" i="8"/>
  <c r="R91" i="8"/>
  <c r="T91" i="8"/>
  <c r="Z75" i="8"/>
  <c r="AD75" i="8"/>
  <c r="BF76" i="8"/>
  <c r="BE80" i="8"/>
  <c r="BE81" i="8"/>
  <c r="BF81" i="8"/>
  <c r="BF82" i="8"/>
  <c r="BE84" i="8"/>
  <c r="BE85" i="8"/>
  <c r="BF85" i="8"/>
  <c r="BE88" i="8"/>
  <c r="O91" i="8"/>
  <c r="S91" i="8"/>
  <c r="N92" i="8"/>
  <c r="R92" i="8"/>
  <c r="Z109" i="8"/>
  <c r="AN93" i="8"/>
  <c r="AD109" i="8"/>
  <c r="AR93" i="8"/>
  <c r="BE107" i="8"/>
  <c r="BF107" i="8"/>
  <c r="R109" i="8"/>
  <c r="Z110" i="8"/>
  <c r="BE113" i="8"/>
  <c r="BF113" i="8"/>
  <c r="BE117" i="8"/>
  <c r="BF117" i="8"/>
  <c r="BE122" i="8"/>
  <c r="BF122" i="8"/>
  <c r="BE123" i="8"/>
  <c r="BF123" i="8"/>
  <c r="BE124" i="8"/>
  <c r="BF124" i="8"/>
  <c r="AA127" i="8"/>
  <c r="AF128" i="8"/>
  <c r="BE138" i="8"/>
  <c r="BF138" i="8"/>
  <c r="BE139" i="8"/>
  <c r="BF139" i="8"/>
  <c r="Y75" i="8"/>
  <c r="AA75" i="8"/>
  <c r="AC75" i="8"/>
  <c r="AE75" i="8"/>
  <c r="O109" i="8"/>
  <c r="Q109" i="8"/>
  <c r="S109" i="8"/>
  <c r="BE108" i="8"/>
  <c r="O110" i="8"/>
  <c r="S110" i="8"/>
  <c r="U127" i="8"/>
  <c r="AO111" i="8"/>
  <c r="AF127" i="8"/>
  <c r="AT111" i="8"/>
  <c r="BE114" i="8"/>
  <c r="BE118" i="8"/>
  <c r="BE121" i="8"/>
  <c r="BF121" i="8"/>
  <c r="O146" i="8"/>
  <c r="Z129" i="8"/>
  <c r="Q146" i="8"/>
  <c r="Q145" i="8"/>
  <c r="AB129" i="8"/>
  <c r="S146" i="8"/>
  <c r="AD129" i="8"/>
  <c r="S145" i="8"/>
  <c r="Y145" i="8"/>
  <c r="AM129" i="8"/>
  <c r="AQ129" i="8"/>
  <c r="BE130" i="8"/>
  <c r="BF130" i="8"/>
  <c r="BE135" i="8"/>
  <c r="BF135" i="8"/>
  <c r="BE136" i="8"/>
  <c r="Y146" i="8"/>
  <c r="AA145" i="8"/>
  <c r="AA146" i="8"/>
  <c r="AO129" i="8"/>
  <c r="AF146" i="8"/>
  <c r="AF145" i="8"/>
  <c r="AT129" i="8"/>
  <c r="BE132" i="8"/>
  <c r="BF144" i="8"/>
  <c r="N145" i="8"/>
  <c r="P145" i="8"/>
  <c r="R145" i="8"/>
  <c r="U146" i="8"/>
  <c r="T145" i="8"/>
  <c r="AE133" i="8"/>
  <c r="U145" i="8"/>
  <c r="P146" i="8"/>
  <c r="T146" i="8"/>
  <c r="I154" i="8"/>
  <c r="AC146" i="8" l="1"/>
  <c r="AC145" i="8"/>
  <c r="AF19" i="8"/>
  <c r="Y55" i="8"/>
  <c r="AR19" i="8"/>
  <c r="AR20" i="8"/>
  <c r="AP19" i="8"/>
  <c r="AP20" i="8"/>
  <c r="AT19" i="8"/>
  <c r="AT20" i="8"/>
  <c r="AQ19" i="8"/>
  <c r="AO19" i="8"/>
  <c r="AN19" i="8"/>
  <c r="AN20" i="8"/>
  <c r="AM19" i="8"/>
  <c r="AE145" i="8"/>
  <c r="AE146" i="8"/>
  <c r="AS133" i="8"/>
  <c r="AT146" i="8"/>
  <c r="AT145" i="8"/>
  <c r="BD129" i="8"/>
  <c r="AD146" i="8"/>
  <c r="AD145" i="8"/>
  <c r="AR129" i="8"/>
  <c r="AB146" i="8"/>
  <c r="AB145" i="8"/>
  <c r="AP129" i="8"/>
  <c r="AE91" i="8"/>
  <c r="AS75" i="8"/>
  <c r="AE92" i="8"/>
  <c r="AA91" i="8"/>
  <c r="AO75" i="8"/>
  <c r="AA92" i="8"/>
  <c r="AR109" i="8"/>
  <c r="AR110" i="8"/>
  <c r="BB93" i="8"/>
  <c r="AN109" i="8"/>
  <c r="AN110" i="8"/>
  <c r="AX93" i="8"/>
  <c r="Z92" i="8"/>
  <c r="Z91" i="8"/>
  <c r="AN75" i="8"/>
  <c r="AS74" i="8"/>
  <c r="AS73" i="8"/>
  <c r="BC61" i="8"/>
  <c r="AF73" i="8"/>
  <c r="AF74" i="8"/>
  <c r="AT59" i="8"/>
  <c r="AC74" i="8"/>
  <c r="AQ57" i="8"/>
  <c r="AC73" i="8"/>
  <c r="Y74" i="8"/>
  <c r="AM57" i="8"/>
  <c r="Y73" i="8"/>
  <c r="AE38" i="8"/>
  <c r="AS21" i="8"/>
  <c r="AE37" i="8"/>
  <c r="AA38" i="8"/>
  <c r="AO21" i="8"/>
  <c r="AA37" i="8"/>
  <c r="AC20" i="8"/>
  <c r="AC19" i="8"/>
  <c r="Y20" i="8"/>
  <c r="Y19" i="8"/>
  <c r="AS128" i="8"/>
  <c r="BC120" i="8"/>
  <c r="AS127" i="8"/>
  <c r="AM128" i="8"/>
  <c r="AM127" i="8"/>
  <c r="AW111" i="8"/>
  <c r="Z127" i="8"/>
  <c r="Z128" i="8"/>
  <c r="AN111" i="8"/>
  <c r="AP109" i="8"/>
  <c r="AP110" i="8"/>
  <c r="AZ93" i="8"/>
  <c r="AC110" i="8"/>
  <c r="AC109" i="8"/>
  <c r="AQ93" i="8"/>
  <c r="AA110" i="8"/>
  <c r="AA109" i="8"/>
  <c r="AO93" i="8"/>
  <c r="AF92" i="8"/>
  <c r="AF91" i="8"/>
  <c r="AT75" i="8"/>
  <c r="AD73" i="8"/>
  <c r="AD74" i="8"/>
  <c r="AR57" i="8"/>
  <c r="Z73" i="8"/>
  <c r="Z74" i="8"/>
  <c r="AN57" i="8"/>
  <c r="AO56" i="8"/>
  <c r="AO55" i="8"/>
  <c r="AY39" i="8"/>
  <c r="AF37" i="8"/>
  <c r="AF38" i="8"/>
  <c r="AT21" i="8"/>
  <c r="AD19" i="8"/>
  <c r="AD20" i="8"/>
  <c r="BE142" i="8"/>
  <c r="AQ56" i="8"/>
  <c r="AQ55" i="8"/>
  <c r="BA39" i="8"/>
  <c r="AD56" i="8"/>
  <c r="AD55" i="8"/>
  <c r="AR39" i="8"/>
  <c r="Z56" i="8"/>
  <c r="Z55" i="8"/>
  <c r="AN39" i="8"/>
  <c r="AR37" i="8"/>
  <c r="AR38" i="8"/>
  <c r="BB21" i="8"/>
  <c r="AO145" i="8"/>
  <c r="AO146" i="8"/>
  <c r="AY129" i="8"/>
  <c r="AQ145" i="8"/>
  <c r="AQ146" i="8"/>
  <c r="BA129" i="8"/>
  <c r="AM145" i="8"/>
  <c r="AW129" i="8"/>
  <c r="AM146" i="8"/>
  <c r="Z146" i="8"/>
  <c r="Z145" i="8"/>
  <c r="AN129" i="8"/>
  <c r="AT127" i="8"/>
  <c r="AT128" i="8"/>
  <c r="BD111" i="8"/>
  <c r="AO128" i="8"/>
  <c r="AO127" i="8"/>
  <c r="AY111" i="8"/>
  <c r="AC91" i="8"/>
  <c r="AQ75" i="8"/>
  <c r="AC92" i="8"/>
  <c r="Y91" i="8"/>
  <c r="AM75" i="8"/>
  <c r="Y92" i="8"/>
  <c r="AD92" i="8"/>
  <c r="AD91" i="8"/>
  <c r="AR75" i="8"/>
  <c r="AA74" i="8"/>
  <c r="AA73" i="8"/>
  <c r="AO57" i="8"/>
  <c r="AC38" i="8"/>
  <c r="AQ21" i="8"/>
  <c r="AC37" i="8"/>
  <c r="Y38" i="8"/>
  <c r="AM21" i="8"/>
  <c r="Y37" i="8"/>
  <c r="AA20" i="8"/>
  <c r="AA19" i="8"/>
  <c r="AQ128" i="8"/>
  <c r="AQ127" i="8"/>
  <c r="BA111" i="8"/>
  <c r="AD127" i="8"/>
  <c r="AD128" i="8"/>
  <c r="AR111" i="8"/>
  <c r="AB127" i="8"/>
  <c r="AP111" i="8"/>
  <c r="AB128" i="8"/>
  <c r="AF109" i="8"/>
  <c r="AT93" i="8"/>
  <c r="AF110" i="8"/>
  <c r="Y110" i="8"/>
  <c r="Y109" i="8"/>
  <c r="AM93" i="8"/>
  <c r="AB92" i="8"/>
  <c r="AB91" i="8"/>
  <c r="AP75" i="8"/>
  <c r="AB73" i="8"/>
  <c r="AB74" i="8"/>
  <c r="AP57" i="8"/>
  <c r="AT56" i="8"/>
  <c r="AT55" i="8"/>
  <c r="BD39" i="8"/>
  <c r="AB37" i="8"/>
  <c r="AB38" i="8"/>
  <c r="AP21" i="8"/>
  <c r="Z19" i="8"/>
  <c r="Z20" i="8"/>
  <c r="AM56" i="8"/>
  <c r="AM55" i="8"/>
  <c r="AW39" i="8"/>
  <c r="AB56" i="8"/>
  <c r="AB55" i="8"/>
  <c r="AP39" i="8"/>
  <c r="AN37" i="8"/>
  <c r="AN38" i="8"/>
  <c r="AX21" i="8"/>
  <c r="AB19" i="8"/>
  <c r="AB20" i="8"/>
  <c r="AX37" i="8" l="1"/>
  <c r="AX38" i="8"/>
  <c r="AW56" i="8"/>
  <c r="AW55" i="8"/>
  <c r="AP37" i="8"/>
  <c r="AP38" i="8"/>
  <c r="AZ21" i="8"/>
  <c r="AP73" i="8"/>
  <c r="AP74" i="8"/>
  <c r="AZ57" i="8"/>
  <c r="AM110" i="8"/>
  <c r="AW93" i="8"/>
  <c r="AM109" i="8"/>
  <c r="AT110" i="8"/>
  <c r="AT109" i="8"/>
  <c r="BD93" i="8"/>
  <c r="BA128" i="8"/>
  <c r="BA127" i="8"/>
  <c r="AQ38" i="8"/>
  <c r="BA21" i="8"/>
  <c r="AQ37" i="8"/>
  <c r="AO74" i="8"/>
  <c r="AO73" i="8"/>
  <c r="AY57" i="8"/>
  <c r="AQ91" i="8"/>
  <c r="BA75" i="8"/>
  <c r="AQ92" i="8"/>
  <c r="AY128" i="8"/>
  <c r="AY127" i="8"/>
  <c r="AN146" i="8"/>
  <c r="AX129" i="8"/>
  <c r="AN145" i="8"/>
  <c r="AW145" i="8"/>
  <c r="AW146" i="8"/>
  <c r="BA145" i="8"/>
  <c r="BA146" i="8"/>
  <c r="BB37" i="8"/>
  <c r="BB38" i="8"/>
  <c r="AR56" i="8"/>
  <c r="AR55" i="8"/>
  <c r="BB39" i="8"/>
  <c r="BC20" i="8"/>
  <c r="BC19" i="8"/>
  <c r="AT37" i="8"/>
  <c r="AT38" i="8"/>
  <c r="BD21" i="8"/>
  <c r="AN73" i="8"/>
  <c r="AN74" i="8"/>
  <c r="AX57" i="8"/>
  <c r="AT92" i="8"/>
  <c r="AT91" i="8"/>
  <c r="BD75" i="8"/>
  <c r="AQ110" i="8"/>
  <c r="BA93" i="8"/>
  <c r="AQ109" i="8"/>
  <c r="AN127" i="8"/>
  <c r="AX111" i="8"/>
  <c r="BE111" i="8" s="1"/>
  <c r="AN128" i="8"/>
  <c r="AO38" i="8"/>
  <c r="AY21" i="8"/>
  <c r="AO37" i="8"/>
  <c r="AM74" i="8"/>
  <c r="AW57" i="8"/>
  <c r="AM73" i="8"/>
  <c r="BC74" i="8"/>
  <c r="BC73" i="8"/>
  <c r="BF61" i="8"/>
  <c r="BE61" i="8"/>
  <c r="AX110" i="8"/>
  <c r="AX109" i="8"/>
  <c r="AS91" i="8"/>
  <c r="BC75" i="8"/>
  <c r="AS92" i="8"/>
  <c r="AP146" i="8"/>
  <c r="AP145" i="8"/>
  <c r="AZ129" i="8"/>
  <c r="BD146" i="8"/>
  <c r="BD145" i="8"/>
  <c r="AP56" i="8"/>
  <c r="AP55" i="8"/>
  <c r="AZ39" i="8"/>
  <c r="BD56" i="8"/>
  <c r="BD55" i="8"/>
  <c r="AP92" i="8"/>
  <c r="AP91" i="8"/>
  <c r="AZ75" i="8"/>
  <c r="AP127" i="8"/>
  <c r="AZ111" i="8"/>
  <c r="AP128" i="8"/>
  <c r="AR127" i="8"/>
  <c r="BB111" i="8"/>
  <c r="AR128" i="8"/>
  <c r="AM38" i="8"/>
  <c r="AW21" i="8"/>
  <c r="AM37" i="8"/>
  <c r="AR92" i="8"/>
  <c r="AR91" i="8"/>
  <c r="BB75" i="8"/>
  <c r="AM91" i="8"/>
  <c r="AW75" i="8"/>
  <c r="AM92" i="8"/>
  <c r="BD127" i="8"/>
  <c r="BD128" i="8"/>
  <c r="AY145" i="8"/>
  <c r="AY146" i="8"/>
  <c r="AN56" i="8"/>
  <c r="AN55" i="8"/>
  <c r="AX39" i="8"/>
  <c r="BA56" i="8"/>
  <c r="BA55" i="8"/>
  <c r="BD19" i="8"/>
  <c r="BD20" i="8"/>
  <c r="AY56" i="8"/>
  <c r="AY55" i="8"/>
  <c r="AR73" i="8"/>
  <c r="AR74" i="8"/>
  <c r="BB57" i="8"/>
  <c r="AO110" i="8"/>
  <c r="AO109" i="8"/>
  <c r="AY93" i="8"/>
  <c r="AZ110" i="8"/>
  <c r="AZ109" i="8"/>
  <c r="AW128" i="8"/>
  <c r="AW127" i="8"/>
  <c r="BC128" i="8"/>
  <c r="BC127" i="8"/>
  <c r="BE120" i="8"/>
  <c r="BF120" i="8"/>
  <c r="AS38" i="8"/>
  <c r="BC21" i="8"/>
  <c r="AS37" i="8"/>
  <c r="AQ74" i="8"/>
  <c r="BA57" i="8"/>
  <c r="AQ73" i="8"/>
  <c r="AT73" i="8"/>
  <c r="AT74" i="8"/>
  <c r="BD59" i="8"/>
  <c r="AN92" i="8"/>
  <c r="AN91" i="8"/>
  <c r="AX75" i="8"/>
  <c r="BB110" i="8"/>
  <c r="BB109" i="8"/>
  <c r="AO91" i="8"/>
  <c r="AY75" i="8"/>
  <c r="AO92" i="8"/>
  <c r="AR146" i="8"/>
  <c r="BB129" i="8"/>
  <c r="AR145" i="8"/>
  <c r="AS145" i="8"/>
  <c r="AS146" i="8"/>
  <c r="BC133" i="8"/>
  <c r="BF111" i="8" l="1"/>
  <c r="BF128" i="8" s="1"/>
  <c r="BC145" i="8"/>
  <c r="BC146" i="8"/>
  <c r="BF133" i="8"/>
  <c r="BE133" i="8"/>
  <c r="BB146" i="8"/>
  <c r="BB145" i="8"/>
  <c r="BD73" i="8"/>
  <c r="BD74" i="8"/>
  <c r="BE59" i="8"/>
  <c r="BA74" i="8"/>
  <c r="BA73" i="8"/>
  <c r="BA20" i="8"/>
  <c r="BA19" i="8"/>
  <c r="BF127" i="8"/>
  <c r="BE128" i="8"/>
  <c r="BE127" i="8"/>
  <c r="AY109" i="8"/>
  <c r="AY110" i="8"/>
  <c r="AX56" i="8"/>
  <c r="AX55" i="8"/>
  <c r="AW91" i="8"/>
  <c r="BE75" i="8"/>
  <c r="AW92" i="8"/>
  <c r="BF75" i="8"/>
  <c r="BB92" i="8"/>
  <c r="BB91" i="8"/>
  <c r="AW38" i="8"/>
  <c r="BE21" i="8"/>
  <c r="AW37" i="8"/>
  <c r="BF21" i="8"/>
  <c r="AZ127" i="8"/>
  <c r="AZ128" i="8"/>
  <c r="AZ92" i="8"/>
  <c r="AZ91" i="8"/>
  <c r="AZ56" i="8"/>
  <c r="AZ55" i="8"/>
  <c r="AW74" i="8"/>
  <c r="BE57" i="8"/>
  <c r="AW73" i="8"/>
  <c r="BF57" i="8"/>
  <c r="AW20" i="8"/>
  <c r="AW19" i="8"/>
  <c r="BA109" i="8"/>
  <c r="BA110" i="8"/>
  <c r="BD92" i="8"/>
  <c r="BD91" i="8"/>
  <c r="BD37" i="8"/>
  <c r="BD38" i="8"/>
  <c r="BE129" i="8"/>
  <c r="BA91" i="8"/>
  <c r="BA92" i="8"/>
  <c r="AY74" i="8"/>
  <c r="AY73" i="8"/>
  <c r="BA38" i="8"/>
  <c r="BA37" i="8"/>
  <c r="AZ37" i="8"/>
  <c r="AZ38" i="8"/>
  <c r="BE39" i="8"/>
  <c r="AY91" i="8"/>
  <c r="AY92" i="8"/>
  <c r="AX92" i="8"/>
  <c r="AX91" i="8"/>
  <c r="BC38" i="8"/>
  <c r="BC37" i="8"/>
  <c r="BB73" i="8"/>
  <c r="BB74" i="8"/>
  <c r="BB19" i="8"/>
  <c r="BB20" i="8"/>
  <c r="BB127" i="8"/>
  <c r="BB128" i="8"/>
  <c r="AX19" i="8"/>
  <c r="AX20" i="8"/>
  <c r="AZ146" i="8"/>
  <c r="AZ145" i="8"/>
  <c r="BC91" i="8"/>
  <c r="BC92" i="8"/>
  <c r="AY38" i="8"/>
  <c r="AY37" i="8"/>
  <c r="AX127" i="8"/>
  <c r="AX128" i="8"/>
  <c r="AX73" i="8"/>
  <c r="AX74" i="8"/>
  <c r="BB56" i="8"/>
  <c r="BB55" i="8"/>
  <c r="BF129" i="8"/>
  <c r="AX146" i="8"/>
  <c r="AX145" i="8"/>
  <c r="AY20" i="8"/>
  <c r="AY19" i="8"/>
  <c r="BD109" i="8"/>
  <c r="BD110" i="8"/>
  <c r="AW109" i="8"/>
  <c r="BF93" i="8"/>
  <c r="BE93" i="8"/>
  <c r="AW110" i="8"/>
  <c r="AZ73" i="8"/>
  <c r="AZ74" i="8"/>
  <c r="BF39" i="8"/>
  <c r="AZ19" i="8"/>
  <c r="AZ20" i="8"/>
  <c r="BF109" i="8" l="1"/>
  <c r="BF110" i="8"/>
  <c r="BF146" i="8"/>
  <c r="BF145" i="8"/>
  <c r="BE145" i="8"/>
  <c r="BE146" i="8"/>
  <c r="BF56" i="8"/>
  <c r="BF55" i="8"/>
  <c r="BE110" i="8"/>
  <c r="BE109" i="8"/>
  <c r="BE56" i="8"/>
  <c r="BE55" i="8"/>
  <c r="BF19" i="8"/>
  <c r="BF20" i="8"/>
  <c r="BE20" i="8"/>
  <c r="BE19" i="8"/>
  <c r="BF73" i="8"/>
  <c r="BF74" i="8"/>
  <c r="BE74" i="8"/>
  <c r="BE73" i="8"/>
  <c r="BF37" i="8"/>
  <c r="BF38" i="8"/>
  <c r="BE38" i="8"/>
  <c r="BE37" i="8"/>
  <c r="BF92" i="8"/>
  <c r="BF91" i="8"/>
  <c r="BE91" i="8"/>
  <c r="BE92" i="8"/>
  <c r="R117" i="2" l="1"/>
  <c r="R116" i="2"/>
  <c r="R115" i="2"/>
  <c r="R114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L45" i="2"/>
  <c r="L44" i="2"/>
  <c r="L39" i="2"/>
  <c r="L22" i="2"/>
  <c r="L21" i="2"/>
  <c r="L20" i="2"/>
  <c r="L19" i="2"/>
  <c r="L18" i="2"/>
  <c r="L10" i="2"/>
  <c r="L8" i="2"/>
  <c r="L7" i="2"/>
  <c r="L6" i="2"/>
  <c r="L5" i="2"/>
  <c r="L4" i="2"/>
  <c r="L3" i="2"/>
  <c r="F117" i="2"/>
  <c r="F116" i="2"/>
  <c r="F115" i="2"/>
  <c r="F114" i="2"/>
  <c r="F113" i="2"/>
  <c r="F112" i="2"/>
  <c r="F111" i="2"/>
  <c r="F110" i="2"/>
  <c r="F109" i="2"/>
  <c r="F108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2" i="2"/>
  <c r="F51" i="2"/>
  <c r="F50" i="2"/>
  <c r="F48" i="2"/>
  <c r="F47" i="2"/>
  <c r="F46" i="2"/>
  <c r="F45" i="2"/>
  <c r="F44" i="2"/>
  <c r="F42" i="2"/>
  <c r="F41" i="2"/>
  <c r="F40" i="2"/>
  <c r="F39" i="2"/>
  <c r="F37" i="2"/>
  <c r="F36" i="2"/>
  <c r="F35" i="2"/>
  <c r="F33" i="2"/>
  <c r="F32" i="2"/>
  <c r="F31" i="2"/>
  <c r="F29" i="2"/>
  <c r="F28" i="2"/>
  <c r="F27" i="2"/>
  <c r="F25" i="2"/>
  <c r="F24" i="2"/>
  <c r="F23" i="2"/>
  <c r="F22" i="2"/>
  <c r="F21" i="2"/>
  <c r="F20" i="2"/>
  <c r="F16" i="2"/>
  <c r="F15" i="2"/>
  <c r="F14" i="2"/>
  <c r="F10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<sst xmlns="http://schemas.openxmlformats.org/spreadsheetml/2006/main" count="434" uniqueCount="206">
  <si>
    <t>Tratamento</t>
  </si>
  <si>
    <t>0 mM KNO3+</t>
  </si>
  <si>
    <t>200 mM KNO3+</t>
  </si>
  <si>
    <t>400 mM KNO3+</t>
  </si>
  <si>
    <t>600 mM KNO3+</t>
  </si>
  <si>
    <t>0 mM NOD+</t>
  </si>
  <si>
    <t>200 mM NOD+</t>
  </si>
  <si>
    <t>400 mM NOD+</t>
  </si>
  <si>
    <t>600 mM NOD+</t>
  </si>
  <si>
    <t>Total fatty acids</t>
  </si>
  <si>
    <t>TFA (mg/g dw)</t>
  </si>
  <si>
    <t>Individual Fatty acids (mol%)</t>
  </si>
  <si>
    <t>TFA Unsaturation</t>
  </si>
  <si>
    <t>Leakage (%)</t>
  </si>
  <si>
    <t>DBI</t>
  </si>
  <si>
    <t>%  &lt; C16:0</t>
  </si>
  <si>
    <t>%  C16:0</t>
  </si>
  <si>
    <t>%  C16:1 c+t</t>
  </si>
  <si>
    <t>% C18:0</t>
  </si>
  <si>
    <t>% C18:1 c+t</t>
  </si>
  <si>
    <t>% C18:2</t>
  </si>
  <si>
    <t>% C18:3</t>
  </si>
  <si>
    <t>% C20:0</t>
  </si>
  <si>
    <t>% C22:0</t>
  </si>
  <si>
    <t xml:space="preserve">Raminhos </t>
  </si>
  <si>
    <t>d13C</t>
  </si>
  <si>
    <t>d15N</t>
  </si>
  <si>
    <t>%C</t>
  </si>
  <si>
    <t>%N</t>
  </si>
  <si>
    <t>C/N</t>
  </si>
  <si>
    <t>0 mM Nod+</t>
  </si>
  <si>
    <t>200 mM Nod+</t>
  </si>
  <si>
    <t>400 mM Nod+</t>
  </si>
  <si>
    <t>600 mM Nod+</t>
  </si>
  <si>
    <t>Raizes</t>
  </si>
  <si>
    <t>Nodulos</t>
  </si>
  <si>
    <t>Caule</t>
  </si>
  <si>
    <t>Floema</t>
  </si>
  <si>
    <t>Etileno</t>
  </si>
  <si>
    <t>Rubisco Inci</t>
  </si>
  <si>
    <t>Rubisco tot</t>
  </si>
  <si>
    <t>RU5PK</t>
  </si>
  <si>
    <t>MDH</t>
  </si>
  <si>
    <t>PK</t>
  </si>
  <si>
    <t>1 rep</t>
  </si>
  <si>
    <t>1´</t>
  </si>
  <si>
    <t>1' rep</t>
  </si>
  <si>
    <t>2 rep</t>
  </si>
  <si>
    <t>2´</t>
  </si>
  <si>
    <t>2' rep</t>
  </si>
  <si>
    <t>3 rep</t>
  </si>
  <si>
    <t>3´</t>
  </si>
  <si>
    <t>3´ rep</t>
  </si>
  <si>
    <t>4 rep</t>
  </si>
  <si>
    <t>4´</t>
  </si>
  <si>
    <t>4´ rep</t>
  </si>
  <si>
    <t>7 rep</t>
  </si>
  <si>
    <t>7´</t>
  </si>
  <si>
    <t>7´ rep</t>
  </si>
  <si>
    <t>10 rep</t>
  </si>
  <si>
    <t>10´</t>
  </si>
  <si>
    <t>10´ rep</t>
  </si>
  <si>
    <t>11 rep</t>
  </si>
  <si>
    <t>11´</t>
  </si>
  <si>
    <t>11´ rep</t>
  </si>
  <si>
    <t>12 rep</t>
  </si>
  <si>
    <t>12´</t>
  </si>
  <si>
    <t>12´ rep</t>
  </si>
  <si>
    <t>13 rep</t>
  </si>
  <si>
    <t>13´</t>
  </si>
  <si>
    <t>13´ rep</t>
  </si>
  <si>
    <t>14 rep</t>
  </si>
  <si>
    <t>14´</t>
  </si>
  <si>
    <t>14´ rep</t>
  </si>
  <si>
    <t>15 rep</t>
  </si>
  <si>
    <t>15´</t>
  </si>
  <si>
    <t>15´ rep</t>
  </si>
  <si>
    <t>16 rep</t>
  </si>
  <si>
    <t>16´</t>
  </si>
  <si>
    <t>16´ rep</t>
  </si>
  <si>
    <t>19 rep</t>
  </si>
  <si>
    <t>19´</t>
  </si>
  <si>
    <t>19´ rep</t>
  </si>
  <si>
    <t>20 rep</t>
  </si>
  <si>
    <t>20´</t>
  </si>
  <si>
    <t>20´ rep</t>
  </si>
  <si>
    <t>22 rep</t>
  </si>
  <si>
    <t>22´</t>
  </si>
  <si>
    <t>22´ rep</t>
  </si>
  <si>
    <t>23 rep</t>
  </si>
  <si>
    <t>23´</t>
  </si>
  <si>
    <t>23´ rep</t>
  </si>
  <si>
    <t>25 rep</t>
  </si>
  <si>
    <t>25´</t>
  </si>
  <si>
    <t>25´ rep</t>
  </si>
  <si>
    <t>26 rep</t>
  </si>
  <si>
    <t>26´</t>
  </si>
  <si>
    <t>26´ rep</t>
  </si>
  <si>
    <t>27 rep</t>
  </si>
  <si>
    <t>27´</t>
  </si>
  <si>
    <t>27´ rep</t>
  </si>
  <si>
    <t>29 rep</t>
  </si>
  <si>
    <t>29´</t>
  </si>
  <si>
    <t>29´ rep</t>
  </si>
  <si>
    <t>31 rep</t>
  </si>
  <si>
    <t>31´</t>
  </si>
  <si>
    <t>31´ rep</t>
  </si>
  <si>
    <t>32 rep</t>
  </si>
  <si>
    <t>32´</t>
  </si>
  <si>
    <t>32´ rep</t>
  </si>
  <si>
    <t>49 rep</t>
  </si>
  <si>
    <t>49´</t>
  </si>
  <si>
    <t>49´ rep</t>
  </si>
  <si>
    <t>50 rep</t>
  </si>
  <si>
    <t>50´</t>
  </si>
  <si>
    <t>50´ rep</t>
  </si>
  <si>
    <t>36 rep</t>
  </si>
  <si>
    <t>36´</t>
  </si>
  <si>
    <t>36´ rep</t>
  </si>
  <si>
    <t>37 rep</t>
  </si>
  <si>
    <t>37´</t>
  </si>
  <si>
    <t>37´ rep</t>
  </si>
  <si>
    <t>38 rep</t>
  </si>
  <si>
    <t>38´</t>
  </si>
  <si>
    <t>38´ rep</t>
  </si>
  <si>
    <t>39 rep</t>
  </si>
  <si>
    <t>39´</t>
  </si>
  <si>
    <t>39´ rep</t>
  </si>
  <si>
    <t>40 rep</t>
  </si>
  <si>
    <t>40´</t>
  </si>
  <si>
    <t>40´ rep</t>
  </si>
  <si>
    <t>41 rep</t>
  </si>
  <si>
    <t>41´</t>
  </si>
  <si>
    <t>41´ rep</t>
  </si>
  <si>
    <t>46 rep</t>
  </si>
  <si>
    <t>46´</t>
  </si>
  <si>
    <t>46´ rep</t>
  </si>
  <si>
    <t>47 rep</t>
  </si>
  <si>
    <t>47´</t>
  </si>
  <si>
    <t>47´ rep</t>
  </si>
  <si>
    <t>Sacarose</t>
  </si>
  <si>
    <t>Glucose</t>
  </si>
  <si>
    <t>Frutose</t>
  </si>
  <si>
    <t>MDA</t>
  </si>
  <si>
    <t>PSII + OEC</t>
  </si>
  <si>
    <t>PSII - OEC</t>
  </si>
  <si>
    <t>PSI</t>
  </si>
  <si>
    <t>Pn</t>
  </si>
  <si>
    <t>gs</t>
  </si>
  <si>
    <t>Ci</t>
  </si>
  <si>
    <t>Trmmol</t>
  </si>
  <si>
    <t>WUE</t>
  </si>
  <si>
    <t>RWC (6h)</t>
  </si>
  <si>
    <t>PF/PS</t>
  </si>
  <si>
    <r>
      <t>F</t>
    </r>
    <r>
      <rPr>
        <b/>
        <vertAlign val="subscript"/>
        <sz val="10"/>
        <rFont val="Arial"/>
        <family val="2"/>
      </rPr>
      <t>o</t>
    </r>
  </si>
  <si>
    <r>
      <t>F</t>
    </r>
    <r>
      <rPr>
        <b/>
        <vertAlign val="subscript"/>
        <sz val="10"/>
        <color indexed="8"/>
        <rFont val="Arial"/>
        <family val="2"/>
      </rPr>
      <t>v</t>
    </r>
    <r>
      <rPr>
        <b/>
        <sz val="10"/>
        <color indexed="8"/>
        <rFont val="Arial"/>
        <family val="2"/>
      </rPr>
      <t>/F</t>
    </r>
    <r>
      <rPr>
        <b/>
        <vertAlign val="subscript"/>
        <sz val="10"/>
        <color indexed="8"/>
        <rFont val="Arial"/>
        <family val="2"/>
      </rPr>
      <t>m</t>
    </r>
  </si>
  <si>
    <t>Y(II)</t>
  </si>
  <si>
    <r>
      <t>Y(</t>
    </r>
    <r>
      <rPr>
        <b/>
        <vertAlign val="subscript"/>
        <sz val="10"/>
        <rFont val="Arial"/>
        <family val="2"/>
      </rPr>
      <t>NPQ</t>
    </r>
    <r>
      <rPr>
        <b/>
        <sz val="10"/>
        <rFont val="Arial"/>
        <family val="2"/>
      </rPr>
      <t>)</t>
    </r>
  </si>
  <si>
    <r>
      <t>Y(</t>
    </r>
    <r>
      <rPr>
        <b/>
        <vertAlign val="subscript"/>
        <sz val="10"/>
        <rFont val="Arial"/>
        <family val="2"/>
      </rPr>
      <t>NO</t>
    </r>
    <r>
      <rPr>
        <b/>
        <sz val="10"/>
        <rFont val="Arial"/>
        <family val="2"/>
      </rPr>
      <t>)</t>
    </r>
  </si>
  <si>
    <t>NPQ</t>
  </si>
  <si>
    <r>
      <t>q</t>
    </r>
    <r>
      <rPr>
        <b/>
        <vertAlign val="subscript"/>
        <sz val="10"/>
        <color indexed="8"/>
        <rFont val="Arial"/>
        <family val="2"/>
      </rPr>
      <t>N</t>
    </r>
  </si>
  <si>
    <r>
      <t>q</t>
    </r>
    <r>
      <rPr>
        <b/>
        <vertAlign val="subscript"/>
        <sz val="10"/>
        <color indexed="8"/>
        <rFont val="Arial"/>
        <family val="2"/>
      </rPr>
      <t>P</t>
    </r>
  </si>
  <si>
    <r>
      <t>q</t>
    </r>
    <r>
      <rPr>
        <b/>
        <vertAlign val="subscript"/>
        <sz val="10"/>
        <color indexed="8"/>
        <rFont val="Arial"/>
        <family val="2"/>
      </rPr>
      <t>L</t>
    </r>
  </si>
  <si>
    <r>
      <t>F</t>
    </r>
    <r>
      <rPr>
        <b/>
        <vertAlign val="subscript"/>
        <sz val="10"/>
        <rFont val="Arial"/>
        <family val="2"/>
      </rPr>
      <t>v</t>
    </r>
    <r>
      <rPr>
        <b/>
        <sz val="10"/>
        <rFont val="Arial"/>
        <family val="2"/>
      </rPr>
      <t>'/F</t>
    </r>
    <r>
      <rPr>
        <b/>
        <vertAlign val="subscript"/>
        <sz val="10"/>
        <rFont val="Arial"/>
        <family val="2"/>
      </rPr>
      <t>m</t>
    </r>
    <r>
      <rPr>
        <b/>
        <sz val="10"/>
        <rFont val="Arial"/>
        <family val="2"/>
      </rPr>
      <t>'</t>
    </r>
  </si>
  <si>
    <t>Diâmetro caule</t>
  </si>
  <si>
    <t>Biomassa Raminhos</t>
  </si>
  <si>
    <t>Amax</t>
  </si>
  <si>
    <t>Açúcares isotopos</t>
  </si>
  <si>
    <t>Ψπ (MPa) Correção para 20 ºC</t>
  </si>
  <si>
    <t>Planta</t>
  </si>
  <si>
    <t>Amostra</t>
  </si>
  <si>
    <t>Arabinose</t>
  </si>
  <si>
    <t>Rafinose</t>
  </si>
  <si>
    <t>Galactose*</t>
  </si>
  <si>
    <t>Manitol</t>
  </si>
  <si>
    <t>Manose**</t>
  </si>
  <si>
    <t>Total Solubles
com Manose</t>
  </si>
  <si>
    <t>Total Solubles
sem Manose</t>
  </si>
  <si>
    <t>Média</t>
  </si>
  <si>
    <t>SE</t>
  </si>
  <si>
    <t>Área</t>
  </si>
  <si>
    <t>mg/ml de extracto</t>
  </si>
  <si>
    <t>toma em 2 ml</t>
  </si>
  <si>
    <t>mg/100mg fresco</t>
  </si>
  <si>
    <t>relação PF / PS</t>
  </si>
  <si>
    <t>mg/100mg seco</t>
  </si>
  <si>
    <t>Arab+Fru</t>
  </si>
  <si>
    <t>Galactose</t>
  </si>
  <si>
    <t>Manose</t>
  </si>
  <si>
    <t>Sac</t>
  </si>
  <si>
    <t>Glu</t>
  </si>
  <si>
    <t>Arabin</t>
  </si>
  <si>
    <t>Frut</t>
  </si>
  <si>
    <t>Raf</t>
  </si>
  <si>
    <t>Galac</t>
  </si>
  <si>
    <t>Manit</t>
  </si>
  <si>
    <t>(mg)</t>
  </si>
  <si>
    <t>23rep</t>
  </si>
  <si>
    <t>na Shodex</t>
  </si>
  <si>
    <t>%</t>
  </si>
  <si>
    <t>Sugarpak</t>
  </si>
  <si>
    <t>Catalase</t>
  </si>
  <si>
    <t>Ascorbato peroxidase</t>
  </si>
  <si>
    <t>Glutationa Reductase</t>
  </si>
  <si>
    <t>Ascorbico</t>
  </si>
  <si>
    <r>
      <t>mg g</t>
    </r>
    <r>
      <rPr>
        <b/>
        <vertAlign val="superscript"/>
        <sz val="20"/>
        <rFont val="Arial"/>
        <family val="2"/>
      </rPr>
      <t>-1</t>
    </r>
    <r>
      <rPr>
        <b/>
        <sz val="20"/>
        <rFont val="Arial"/>
        <family val="2"/>
      </rPr>
      <t xml:space="preserve"> DW versão final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</si>
</sst>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6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sz val="12"/>
      <name val="Times New Roman"/>
      <family val="1"/>
    </font>
    <font>
      <b/>
      <sz val="11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70C0"/>
      <name val="Calibri"/>
      <family val="2"/>
      <scheme val="minor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color indexed="30"/>
      <name val="Arial"/>
      <family val="2"/>
    </font>
    <font>
      <b/>
      <sz val="10"/>
      <color rgb="FF0070C0"/>
      <name val="Arial"/>
      <family val="2"/>
    </font>
    <font>
      <sz val="10"/>
      <color indexed="8"/>
      <name val="Arial"/>
      <family val="2"/>
    </font>
    <font>
      <sz val="10"/>
      <color rgb="FF0070C0"/>
      <name val="Arial"/>
      <family val="2"/>
    </font>
    <font>
      <sz val="10"/>
      <color indexed="30"/>
      <name val="Arial"/>
      <family val="2"/>
    </font>
    <font>
      <b/>
      <sz val="20"/>
      <name val="Arial"/>
      <family val="2"/>
    </font>
    <font>
      <b/>
      <vertAlign val="superscript"/>
      <sz val="2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</cellStyleXfs>
  <cellXfs count="23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2" fontId="4" fillId="5" borderId="13" xfId="0" applyNumberFormat="1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164" fontId="0" fillId="0" borderId="13" xfId="0" applyNumberFormat="1" applyBorder="1"/>
    <xf numFmtId="164" fontId="1" fillId="0" borderId="13" xfId="0" applyNumberFormat="1" applyFont="1" applyBorder="1" applyAlignment="1">
      <alignment horizontal="center"/>
    </xf>
    <xf numFmtId="0" fontId="0" fillId="0" borderId="13" xfId="0" applyBorder="1"/>
    <xf numFmtId="0" fontId="1" fillId="0" borderId="24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0" xfId="0" applyBorder="1"/>
    <xf numFmtId="164" fontId="11" fillId="0" borderId="13" xfId="0" applyNumberFormat="1" applyFont="1" applyBorder="1" applyAlignment="1">
      <alignment horizontal="center" vertical="top" wrapText="1"/>
    </xf>
    <xf numFmtId="2" fontId="0" fillId="0" borderId="13" xfId="0" applyNumberFormat="1" applyBorder="1"/>
    <xf numFmtId="1" fontId="0" fillId="0" borderId="13" xfId="0" applyNumberFormat="1" applyBorder="1"/>
    <xf numFmtId="1" fontId="0" fillId="0" borderId="0" xfId="0" applyNumberFormat="1" applyBorder="1"/>
    <xf numFmtId="0" fontId="1" fillId="0" borderId="27" xfId="0" applyFont="1" applyBorder="1" applyAlignment="1">
      <alignment horizontal="center"/>
    </xf>
    <xf numFmtId="0" fontId="14" fillId="0" borderId="13" xfId="2" applyFont="1" applyBorder="1" applyAlignment="1">
      <alignment horizontal="center" vertical="center"/>
    </xf>
    <xf numFmtId="0" fontId="16" fillId="0" borderId="13" xfId="2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4" fillId="0" borderId="13" xfId="1" quotePrefix="1" applyFont="1" applyBorder="1" applyAlignment="1">
      <alignment horizontal="center" vertical="center"/>
    </xf>
    <xf numFmtId="0" fontId="18" fillId="0" borderId="13" xfId="2" applyFont="1" applyBorder="1" applyAlignment="1">
      <alignment horizontal="center" vertical="center"/>
    </xf>
    <xf numFmtId="2" fontId="0" fillId="0" borderId="13" xfId="0" applyNumberFormat="1" applyBorder="1" applyAlignment="1">
      <alignment horizontal="center"/>
    </xf>
    <xf numFmtId="2" fontId="19" fillId="0" borderId="13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5" borderId="0" xfId="0" applyFill="1" applyBorder="1"/>
    <xf numFmtId="0" fontId="1" fillId="5" borderId="0" xfId="0" applyFont="1" applyFill="1" applyBorder="1" applyAlignment="1">
      <alignment horizontal="center"/>
    </xf>
    <xf numFmtId="2" fontId="1" fillId="5" borderId="0" xfId="0" applyNumberFormat="1" applyFont="1" applyFill="1" applyBorder="1" applyAlignment="1">
      <alignment horizontal="center"/>
    </xf>
    <xf numFmtId="2" fontId="0" fillId="5" borderId="0" xfId="0" applyNumberFormat="1" applyFill="1" applyBorder="1"/>
    <xf numFmtId="0" fontId="1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/>
    </xf>
    <xf numFmtId="0" fontId="5" fillId="5" borderId="15" xfId="0" applyFont="1" applyFill="1" applyBorder="1"/>
    <xf numFmtId="2" fontId="4" fillId="5" borderId="15" xfId="0" applyNumberFormat="1" applyFont="1" applyFill="1" applyBorder="1" applyAlignment="1">
      <alignment horizontal="center"/>
    </xf>
    <xf numFmtId="2" fontId="0" fillId="0" borderId="0" xfId="0" applyNumberFormat="1" applyBorder="1"/>
    <xf numFmtId="0" fontId="2" fillId="0" borderId="0" xfId="0" applyFont="1" applyBorder="1" applyAlignment="1"/>
    <xf numFmtId="0" fontId="10" fillId="0" borderId="13" xfId="0" applyFont="1" applyBorder="1"/>
    <xf numFmtId="0" fontId="0" fillId="0" borderId="13" xfId="0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2" fontId="1" fillId="0" borderId="27" xfId="0" applyNumberFormat="1" applyFont="1" applyBorder="1" applyAlignment="1">
      <alignment horizontal="center"/>
    </xf>
    <xf numFmtId="2" fontId="13" fillId="0" borderId="13" xfId="0" applyNumberFormat="1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9" fillId="0" borderId="13" xfId="1" applyBorder="1" applyAlignment="1">
      <alignment horizontal="center"/>
    </xf>
    <xf numFmtId="165" fontId="9" fillId="0" borderId="13" xfId="1" applyNumberFormat="1" applyBorder="1" applyAlignment="1">
      <alignment horizontal="center"/>
    </xf>
    <xf numFmtId="166" fontId="13" fillId="0" borderId="13" xfId="3" applyNumberFormat="1" applyFont="1" applyBorder="1" applyAlignment="1">
      <alignment horizontal="center"/>
    </xf>
    <xf numFmtId="165" fontId="9" fillId="0" borderId="13" xfId="4" applyNumberFormat="1" applyBorder="1" applyAlignment="1">
      <alignment horizontal="center"/>
    </xf>
    <xf numFmtId="165" fontId="9" fillId="0" borderId="13" xfId="2" applyNumberForma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165" fontId="9" fillId="0" borderId="13" xfId="1" applyNumberFormat="1" applyFont="1" applyBorder="1" applyAlignment="1">
      <alignment horizontal="center"/>
    </xf>
    <xf numFmtId="0" fontId="9" fillId="0" borderId="13" xfId="1" applyFont="1" applyBorder="1" applyAlignment="1">
      <alignment horizontal="center"/>
    </xf>
    <xf numFmtId="0" fontId="13" fillId="0" borderId="13" xfId="3" applyFont="1" applyBorder="1" applyAlignment="1">
      <alignment horizontal="center"/>
    </xf>
    <xf numFmtId="0" fontId="0" fillId="0" borderId="26" xfId="0" applyBorder="1" applyAlignment="1">
      <alignment horizontal="center"/>
    </xf>
    <xf numFmtId="2" fontId="19" fillId="0" borderId="26" xfId="0" applyNumberFormat="1" applyFont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64" fontId="9" fillId="0" borderId="13" xfId="5" applyNumberFormat="1" applyFont="1" applyFill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164" fontId="8" fillId="0" borderId="13" xfId="0" applyNumberFormat="1" applyFont="1" applyBorder="1" applyAlignment="1">
      <alignment horizontal="center"/>
    </xf>
    <xf numFmtId="2" fontId="13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0" fontId="21" fillId="9" borderId="0" xfId="0" applyFont="1" applyFill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" fontId="16" fillId="0" borderId="32" xfId="0" applyNumberFormat="1" applyFont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21" fillId="10" borderId="13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" fontId="13" fillId="11" borderId="29" xfId="0" applyNumberFormat="1" applyFont="1" applyFill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22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1" fontId="13" fillId="11" borderId="28" xfId="0" applyNumberFormat="1" applyFont="1" applyFill="1" applyBorder="1" applyAlignment="1">
      <alignment horizontal="center"/>
    </xf>
    <xf numFmtId="1" fontId="13" fillId="11" borderId="14" xfId="0" applyNumberFormat="1" applyFont="1" applyFill="1" applyBorder="1" applyAlignment="1">
      <alignment horizontal="center"/>
    </xf>
    <xf numFmtId="1" fontId="13" fillId="12" borderId="29" xfId="0" applyNumberFormat="1" applyFont="1" applyFill="1" applyBorder="1" applyAlignment="1">
      <alignment horizontal="center"/>
    </xf>
    <xf numFmtId="1" fontId="13" fillId="12" borderId="28" xfId="0" applyNumberFormat="1" applyFont="1" applyFill="1" applyBorder="1" applyAlignment="1">
      <alignment horizontal="center"/>
    </xf>
    <xf numFmtId="1" fontId="13" fillId="12" borderId="14" xfId="0" applyNumberFormat="1" applyFont="1" applyFill="1" applyBorder="1" applyAlignment="1">
      <alignment horizontal="center"/>
    </xf>
    <xf numFmtId="2" fontId="22" fillId="0" borderId="0" xfId="0" applyNumberFormat="1" applyFont="1" applyBorder="1" applyAlignment="1">
      <alignment horizontal="center"/>
    </xf>
    <xf numFmtId="1" fontId="18" fillId="9" borderId="0" xfId="0" applyNumberFormat="1" applyFont="1" applyFill="1" applyBorder="1" applyAlignment="1">
      <alignment horizontal="center" vertical="center"/>
    </xf>
    <xf numFmtId="2" fontId="24" fillId="13" borderId="0" xfId="0" applyNumberFormat="1" applyFont="1" applyFill="1" applyBorder="1" applyAlignment="1">
      <alignment horizontal="center" vertical="center" wrapText="1"/>
    </xf>
    <xf numFmtId="2" fontId="22" fillId="13" borderId="0" xfId="0" applyNumberFormat="1" applyFont="1" applyFill="1" applyBorder="1" applyAlignment="1">
      <alignment horizontal="center" vertical="center" wrapText="1"/>
    </xf>
    <xf numFmtId="1" fontId="18" fillId="14" borderId="0" xfId="0" applyNumberFormat="1" applyFont="1" applyFill="1" applyBorder="1" applyAlignment="1">
      <alignment horizontal="center" vertical="center"/>
    </xf>
    <xf numFmtId="1" fontId="14" fillId="9" borderId="0" xfId="0" applyNumberFormat="1" applyFont="1" applyFill="1" applyAlignment="1">
      <alignment horizontal="center" vertical="center"/>
    </xf>
    <xf numFmtId="1" fontId="18" fillId="14" borderId="0" xfId="0" applyNumberFormat="1" applyFont="1" applyFill="1" applyAlignment="1">
      <alignment vertical="center"/>
    </xf>
    <xf numFmtId="1" fontId="18" fillId="9" borderId="0" xfId="0" applyNumberFormat="1" applyFont="1" applyFill="1" applyAlignment="1">
      <alignment horizontal="center" vertical="center"/>
    </xf>
    <xf numFmtId="1" fontId="18" fillId="14" borderId="0" xfId="0" applyNumberFormat="1" applyFont="1" applyFill="1" applyAlignment="1">
      <alignment horizontal="center" vertical="center"/>
    </xf>
    <xf numFmtId="0" fontId="21" fillId="9" borderId="22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vertical="center"/>
    </xf>
    <xf numFmtId="0" fontId="21" fillId="9" borderId="2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166" fontId="25" fillId="0" borderId="13" xfId="0" applyNumberFormat="1" applyFont="1" applyFill="1" applyBorder="1" applyAlignment="1">
      <alignment horizontal="center" vertical="center"/>
    </xf>
    <xf numFmtId="166" fontId="14" fillId="15" borderId="13" xfId="0" applyNumberFormat="1" applyFont="1" applyFill="1" applyBorder="1" applyAlignment="1">
      <alignment horizontal="center" vertical="center"/>
    </xf>
    <xf numFmtId="166" fontId="9" fillId="0" borderId="13" xfId="0" applyNumberFormat="1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top" wrapText="1"/>
    </xf>
    <xf numFmtId="1" fontId="27" fillId="0" borderId="0" xfId="0" applyNumberFormat="1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2" fillId="0" borderId="0" xfId="0" applyFont="1" applyBorder="1" applyAlignment="1">
      <alignment horizontal="center" vertical="top" wrapText="1"/>
    </xf>
    <xf numFmtId="0" fontId="13" fillId="0" borderId="0" xfId="0" applyFont="1" applyFill="1" applyBorder="1"/>
    <xf numFmtId="165" fontId="9" fillId="0" borderId="0" xfId="0" applyNumberFormat="1" applyFont="1" applyBorder="1" applyAlignment="1">
      <alignment horizontal="center"/>
    </xf>
    <xf numFmtId="165" fontId="22" fillId="0" borderId="0" xfId="0" applyNumberFormat="1" applyFont="1" applyBorder="1" applyAlignment="1">
      <alignment horizont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66" fontId="29" fillId="0" borderId="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0" fontId="13" fillId="0" borderId="0" xfId="0" applyFont="1"/>
    <xf numFmtId="0" fontId="13" fillId="0" borderId="0" xfId="0" applyFont="1" applyFill="1" applyBorder="1" applyAlignment="1">
      <alignment horizontal="center"/>
    </xf>
    <xf numFmtId="0" fontId="27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2" fillId="0" borderId="0" xfId="0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13" fillId="0" borderId="0" xfId="0" applyFont="1" applyFill="1"/>
    <xf numFmtId="0" fontId="13" fillId="0" borderId="0" xfId="0" applyFont="1" applyFill="1" applyAlignment="1">
      <alignment horizontal="center"/>
    </xf>
    <xf numFmtId="2" fontId="13" fillId="0" borderId="0" xfId="0" applyNumberFormat="1" applyFont="1" applyFill="1" applyAlignment="1">
      <alignment horizontal="center"/>
    </xf>
    <xf numFmtId="1" fontId="28" fillId="0" borderId="0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1" fontId="24" fillId="13" borderId="0" xfId="0" applyNumberFormat="1" applyFont="1" applyFill="1" applyBorder="1" applyAlignment="1">
      <alignment horizontal="center" vertical="center" wrapText="1"/>
    </xf>
    <xf numFmtId="1" fontId="24" fillId="0" borderId="0" xfId="0" applyNumberFormat="1" applyFont="1" applyFill="1" applyBorder="1" applyAlignment="1">
      <alignment horizontal="center" vertical="center" wrapText="1"/>
    </xf>
    <xf numFmtId="165" fontId="24" fillId="13" borderId="0" xfId="0" applyNumberFormat="1" applyFont="1" applyFill="1" applyBorder="1" applyAlignment="1">
      <alignment horizontal="center" vertical="center" wrapText="1"/>
    </xf>
    <xf numFmtId="1" fontId="28" fillId="0" borderId="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1" fontId="27" fillId="0" borderId="0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2" fillId="0" borderId="0" xfId="0" applyFont="1"/>
    <xf numFmtId="0" fontId="13" fillId="0" borderId="29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164" fontId="13" fillId="0" borderId="0" xfId="0" applyNumberFormat="1" applyFont="1" applyBorder="1" applyAlignment="1">
      <alignment horizontal="center"/>
    </xf>
    <xf numFmtId="1" fontId="13" fillId="2" borderId="11" xfId="0" applyNumberFormat="1" applyFont="1" applyFill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1" fontId="13" fillId="15" borderId="12" xfId="0" applyNumberFormat="1" applyFont="1" applyFill="1" applyBorder="1" applyAlignment="1">
      <alignment horizontal="center"/>
    </xf>
    <xf numFmtId="0" fontId="14" fillId="0" borderId="0" xfId="5" applyFont="1" applyFill="1" applyAlignment="1">
      <alignment horizontal="center"/>
    </xf>
    <xf numFmtId="0" fontId="14" fillId="0" borderId="0" xfId="5" applyFont="1" applyFill="1" applyBorder="1" applyAlignment="1">
      <alignment horizontal="center"/>
    </xf>
    <xf numFmtId="2" fontId="9" fillId="0" borderId="13" xfId="5" applyNumberFormat="1" applyFont="1" applyFill="1" applyBorder="1" applyAlignment="1">
      <alignment horizontal="center"/>
    </xf>
    <xf numFmtId="0" fontId="14" fillId="0" borderId="13" xfId="5" applyFont="1" applyFill="1" applyBorder="1" applyAlignment="1">
      <alignment horizontal="center"/>
    </xf>
    <xf numFmtId="2" fontId="9" fillId="5" borderId="13" xfId="1" applyNumberFormat="1" applyFill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164" fontId="0" fillId="5" borderId="13" xfId="0" applyNumberFormat="1" applyFill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" fontId="10" fillId="2" borderId="25" xfId="0" applyNumberFormat="1" applyFont="1" applyFill="1" applyBorder="1" applyAlignment="1">
      <alignment horizontal="center" vertical="center"/>
    </xf>
    <xf numFmtId="1" fontId="10" fillId="2" borderId="31" xfId="0" applyNumberFormat="1" applyFont="1" applyFill="1" applyBorder="1" applyAlignment="1">
      <alignment horizontal="center" vertical="center"/>
    </xf>
    <xf numFmtId="1" fontId="10" fillId="2" borderId="21" xfId="0" applyNumberFormat="1" applyFont="1" applyFill="1" applyBorder="1" applyAlignment="1">
      <alignment horizontal="center" vertical="center"/>
    </xf>
    <xf numFmtId="1" fontId="12" fillId="2" borderId="25" xfId="0" applyNumberFormat="1" applyFont="1" applyFill="1" applyBorder="1" applyAlignment="1">
      <alignment horizontal="center" vertical="center"/>
    </xf>
    <xf numFmtId="1" fontId="12" fillId="2" borderId="31" xfId="0" applyNumberFormat="1" applyFont="1" applyFill="1" applyBorder="1" applyAlignment="1">
      <alignment horizontal="center" vertical="center"/>
    </xf>
    <xf numFmtId="1" fontId="12" fillId="2" borderId="21" xfId="0" applyNumberFormat="1" applyFont="1" applyFill="1" applyBorder="1" applyAlignment="1">
      <alignment horizontal="center" vertical="center"/>
    </xf>
    <xf numFmtId="1" fontId="10" fillId="8" borderId="25" xfId="0" applyNumberFormat="1" applyFont="1" applyFill="1" applyBorder="1" applyAlignment="1">
      <alignment horizontal="center" vertical="center"/>
    </xf>
    <xf numFmtId="1" fontId="10" fillId="8" borderId="31" xfId="0" applyNumberFormat="1" applyFont="1" applyFill="1" applyBorder="1" applyAlignment="1">
      <alignment horizontal="center" vertical="center"/>
    </xf>
    <xf numFmtId="1" fontId="10" fillId="8" borderId="21" xfId="0" applyNumberFormat="1" applyFont="1" applyFill="1" applyBorder="1" applyAlignment="1">
      <alignment horizontal="center" vertical="center"/>
    </xf>
    <xf numFmtId="1" fontId="23" fillId="13" borderId="29" xfId="0" applyNumberFormat="1" applyFont="1" applyFill="1" applyBorder="1" applyAlignment="1">
      <alignment horizontal="center"/>
    </xf>
    <xf numFmtId="1" fontId="23" fillId="13" borderId="33" xfId="0" applyNumberFormat="1" applyFont="1" applyFill="1" applyBorder="1" applyAlignment="1">
      <alignment horizontal="center"/>
    </xf>
    <xf numFmtId="1" fontId="23" fillId="13" borderId="14" xfId="0" applyNumberFormat="1" applyFont="1" applyFill="1" applyBorder="1" applyAlignment="1">
      <alignment horizontal="center"/>
    </xf>
    <xf numFmtId="1" fontId="23" fillId="13" borderId="34" xfId="0" applyNumberFormat="1" applyFont="1" applyFill="1" applyBorder="1" applyAlignment="1">
      <alignment horizontal="center"/>
    </xf>
    <xf numFmtId="1" fontId="18" fillId="0" borderId="2" xfId="0" applyNumberFormat="1" applyFont="1" applyBorder="1" applyAlignment="1">
      <alignment horizontal="center" vertical="center"/>
    </xf>
    <xf numFmtId="1" fontId="18" fillId="0" borderId="4" xfId="0" applyNumberFormat="1" applyFont="1" applyBorder="1" applyAlignment="1">
      <alignment horizontal="center" vertical="center"/>
    </xf>
    <xf numFmtId="1" fontId="18" fillId="0" borderId="5" xfId="0" applyNumberFormat="1" applyFont="1" applyBorder="1" applyAlignment="1">
      <alignment horizontal="center" vertical="center"/>
    </xf>
    <xf numFmtId="1" fontId="18" fillId="14" borderId="0" xfId="0" applyNumberFormat="1" applyFont="1" applyFill="1" applyAlignment="1">
      <alignment horizontal="center" vertical="center"/>
    </xf>
    <xf numFmtId="1" fontId="18" fillId="14" borderId="11" xfId="0" applyNumberFormat="1" applyFont="1" applyFill="1" applyBorder="1" applyAlignment="1">
      <alignment horizontal="center" vertical="center"/>
    </xf>
    <xf numFmtId="1" fontId="18" fillId="9" borderId="0" xfId="0" applyNumberFormat="1" applyFont="1" applyFill="1" applyAlignment="1">
      <alignment horizontal="center" vertical="center"/>
    </xf>
    <xf numFmtId="1" fontId="18" fillId="9" borderId="11" xfId="0" applyNumberFormat="1" applyFont="1" applyFill="1" applyBorder="1" applyAlignment="1">
      <alignment horizontal="center" vertical="center"/>
    </xf>
    <xf numFmtId="1" fontId="14" fillId="9" borderId="0" xfId="0" applyNumberFormat="1" applyFont="1" applyFill="1" applyAlignment="1">
      <alignment horizontal="center" vertical="center"/>
    </xf>
    <xf numFmtId="1" fontId="14" fillId="9" borderId="11" xfId="0" applyNumberFormat="1" applyFont="1" applyFill="1" applyBorder="1" applyAlignment="1">
      <alignment horizontal="center" vertical="center"/>
    </xf>
    <xf numFmtId="0" fontId="14" fillId="9" borderId="21" xfId="0" applyFont="1" applyFill="1" applyBorder="1" applyAlignment="1">
      <alignment horizontal="center" vertical="center"/>
    </xf>
    <xf numFmtId="0" fontId="14" fillId="9" borderId="35" xfId="0" applyFont="1" applyFill="1" applyBorder="1" applyAlignment="1">
      <alignment horizontal="center" vertical="center"/>
    </xf>
    <xf numFmtId="0" fontId="14" fillId="9" borderId="22" xfId="0" applyFont="1" applyFill="1" applyBorder="1" applyAlignment="1">
      <alignment horizontal="center" vertical="center"/>
    </xf>
    <xf numFmtId="0" fontId="14" fillId="9" borderId="15" xfId="0" applyFont="1" applyFill="1" applyBorder="1" applyAlignment="1">
      <alignment horizontal="center" vertical="center"/>
    </xf>
    <xf numFmtId="0" fontId="14" fillId="9" borderId="36" xfId="0" applyFont="1" applyFill="1" applyBorder="1" applyAlignment="1">
      <alignment horizontal="center" vertical="center"/>
    </xf>
    <xf numFmtId="0" fontId="14" fillId="9" borderId="23" xfId="0" applyFont="1" applyFill="1" applyBorder="1" applyAlignment="1">
      <alignment horizontal="center" vertical="center"/>
    </xf>
    <xf numFmtId="0" fontId="14" fillId="9" borderId="31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30" fillId="9" borderId="31" xfId="0" applyFont="1" applyFill="1" applyBorder="1" applyAlignment="1">
      <alignment horizontal="center" vertical="center"/>
    </xf>
    <xf numFmtId="0" fontId="30" fillId="9" borderId="0" xfId="0" applyFont="1" applyFill="1" applyBorder="1" applyAlignment="1">
      <alignment horizontal="center" vertical="center"/>
    </xf>
    <xf numFmtId="1" fontId="18" fillId="9" borderId="0" xfId="0" applyNumberFormat="1" applyFont="1" applyFill="1" applyBorder="1" applyAlignment="1">
      <alignment horizontal="center" vertical="center"/>
    </xf>
    <xf numFmtId="1" fontId="18" fillId="9" borderId="10" xfId="0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5"/>
    <cellStyle name="Normal 3" xfId="3"/>
    <cellStyle name="Normal_PAM Dados-Totais-Pera-Rocha2005" xfId="2"/>
    <cellStyle name="Normal_PAM-Ctr-25-20ºC-20ºEnsaio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3"/>
  <sheetViews>
    <sheetView tabSelected="1" zoomScaleNormal="100" workbookViewId="0">
      <selection activeCell="H14" sqref="H14"/>
    </sheetView>
  </sheetViews>
  <sheetFormatPr defaultRowHeight="15" x14ac:dyDescent="0.25"/>
  <cols>
    <col min="1" max="1" width="14.42578125" customWidth="1"/>
    <col min="2" max="2" width="16" customWidth="1"/>
    <col min="3" max="3" width="9.5703125" bestFit="1" customWidth="1"/>
    <col min="4" max="4" width="8.140625" bestFit="1" customWidth="1"/>
    <col min="5" max="5" width="11.140625" bestFit="1" customWidth="1"/>
    <col min="6" max="6" width="7.7109375" bestFit="1" customWidth="1"/>
    <col min="7" max="7" width="10.7109375" bestFit="1" customWidth="1"/>
    <col min="8" max="11" width="7.7109375" bestFit="1" customWidth="1"/>
    <col min="12" max="12" width="16.42578125" bestFit="1" customWidth="1"/>
    <col min="13" max="13" width="11.5703125" bestFit="1" customWidth="1"/>
  </cols>
  <sheetData>
    <row r="1" spans="1:27" ht="21.75" thickBot="1" x14ac:dyDescent="0.3">
      <c r="A1" s="159" t="s">
        <v>0</v>
      </c>
      <c r="B1" s="167" t="s">
        <v>24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ht="40.5" customHeight="1" thickBot="1" x14ac:dyDescent="0.3">
      <c r="A2" s="159"/>
      <c r="B2" s="1" t="s">
        <v>9</v>
      </c>
      <c r="C2" s="172" t="s">
        <v>11</v>
      </c>
      <c r="D2" s="173"/>
      <c r="E2" s="173"/>
      <c r="F2" s="173"/>
      <c r="G2" s="173"/>
      <c r="H2" s="173"/>
      <c r="I2" s="173"/>
      <c r="J2" s="173"/>
      <c r="K2" s="174"/>
      <c r="L2" s="1" t="s">
        <v>12</v>
      </c>
      <c r="M2" s="175" t="s">
        <v>13</v>
      </c>
      <c r="N2" s="15"/>
      <c r="O2" s="28"/>
      <c r="P2" s="159"/>
      <c r="Q2" s="159"/>
      <c r="R2" s="159"/>
      <c r="S2" s="159"/>
      <c r="T2" s="159"/>
      <c r="U2" s="159"/>
      <c r="V2" s="159"/>
      <c r="W2" s="159"/>
      <c r="X2" s="159"/>
      <c r="Y2" s="28"/>
      <c r="Z2" s="159"/>
      <c r="AA2" s="15"/>
    </row>
    <row r="3" spans="1:27" ht="40.5" customHeight="1" thickBot="1" x14ac:dyDescent="0.3">
      <c r="A3" s="166"/>
      <c r="B3" s="2" t="s">
        <v>10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14</v>
      </c>
      <c r="M3" s="176"/>
      <c r="N3" s="15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159"/>
      <c r="AA3" s="15"/>
    </row>
    <row r="4" spans="1:27" ht="14.25" customHeight="1" x14ac:dyDescent="0.25">
      <c r="A4" s="169" t="s">
        <v>1</v>
      </c>
      <c r="B4" s="4">
        <v>16.123017367548055</v>
      </c>
      <c r="C4" s="4">
        <v>0.60732922889769503</v>
      </c>
      <c r="D4" s="4">
        <v>18.28570344465594</v>
      </c>
      <c r="E4" s="4">
        <v>1.1194542545528132</v>
      </c>
      <c r="F4" s="4">
        <v>1.3408500194605208</v>
      </c>
      <c r="G4" s="4">
        <v>5.1364852286884286</v>
      </c>
      <c r="H4" s="4">
        <v>22.478770210052893</v>
      </c>
      <c r="I4" s="4">
        <v>50.361643744261727</v>
      </c>
      <c r="J4" s="4">
        <v>0.26445612011826936</v>
      </c>
      <c r="K4" s="4">
        <v>0.40530774931169539</v>
      </c>
      <c r="L4" s="4">
        <v>7.8023157341862932</v>
      </c>
      <c r="M4" s="35">
        <v>8.8631180407530525</v>
      </c>
      <c r="N4" s="15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15"/>
    </row>
    <row r="5" spans="1:27" ht="14.25" customHeight="1" x14ac:dyDescent="0.25">
      <c r="A5" s="170"/>
      <c r="B5" s="4">
        <v>18.127760607490288</v>
      </c>
      <c r="C5" s="4">
        <v>0.74855175273881236</v>
      </c>
      <c r="D5" s="4">
        <v>18.64076203232354</v>
      </c>
      <c r="E5" s="4">
        <v>1.1694226784383515</v>
      </c>
      <c r="F5" s="4">
        <v>1.1523434399125929</v>
      </c>
      <c r="G5" s="4">
        <v>5.3568189701748397</v>
      </c>
      <c r="H5" s="4">
        <v>22.53569440575556</v>
      </c>
      <c r="I5" s="4">
        <v>49.739649861177064</v>
      </c>
      <c r="J5" s="4">
        <v>0.26330893648303366</v>
      </c>
      <c r="K5" s="4">
        <v>0.39344792299620845</v>
      </c>
      <c r="L5" s="4">
        <v>7.5848840745514305</v>
      </c>
      <c r="M5" s="35">
        <v>7.7205712792288637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 x14ac:dyDescent="0.25">
      <c r="A6" s="170"/>
      <c r="B6" s="4">
        <v>15.398891760240776</v>
      </c>
      <c r="C6" s="4">
        <v>0.72110118932570511</v>
      </c>
      <c r="D6" s="4">
        <v>18.385154260139757</v>
      </c>
      <c r="E6" s="4">
        <v>0.9650117472221148</v>
      </c>
      <c r="F6" s="4">
        <v>1.0045270830380419</v>
      </c>
      <c r="G6" s="4">
        <v>5.1412888012679252</v>
      </c>
      <c r="H6" s="4">
        <v>22.871648176066586</v>
      </c>
      <c r="I6" s="4">
        <v>50.145820179451157</v>
      </c>
      <c r="J6" s="4">
        <v>0.28176152494835083</v>
      </c>
      <c r="K6" s="4">
        <v>0.48368703854033779</v>
      </c>
      <c r="L6" s="4">
        <v>7.6823302412678292</v>
      </c>
      <c r="M6" s="35">
        <v>8.3279680177280007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x14ac:dyDescent="0.25">
      <c r="A7" s="170"/>
      <c r="B7" s="4">
        <v>14.962746707061932</v>
      </c>
      <c r="C7" s="4">
        <v>0.74212037268308628</v>
      </c>
      <c r="D7" s="4">
        <v>21.467979506062711</v>
      </c>
      <c r="E7" s="4">
        <v>1.0744734487518874</v>
      </c>
      <c r="F7" s="4">
        <v>1.3887569325118145</v>
      </c>
      <c r="G7" s="4">
        <v>6.4683301614863629</v>
      </c>
      <c r="H7" s="4">
        <v>19.88850353639744</v>
      </c>
      <c r="I7" s="4">
        <v>48.182075625656509</v>
      </c>
      <c r="J7" s="4">
        <v>0.2899745153630286</v>
      </c>
      <c r="K7" s="4">
        <v>0.49778590108718085</v>
      </c>
      <c r="L7" s="4">
        <v>6.2671779139188759</v>
      </c>
      <c r="M7" s="35">
        <v>11.61247634171256</v>
      </c>
      <c r="N7" s="15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15"/>
      <c r="AA7" s="15"/>
    </row>
    <row r="8" spans="1:27" x14ac:dyDescent="0.25">
      <c r="A8" s="170"/>
      <c r="B8" s="4">
        <v>17.582678952023311</v>
      </c>
      <c r="C8" s="4">
        <v>0.8131946125445646</v>
      </c>
      <c r="D8" s="4">
        <v>19.383699915630061</v>
      </c>
      <c r="E8" s="4">
        <v>0.9494555906248312</v>
      </c>
      <c r="F8" s="4">
        <v>1.0143193884001909</v>
      </c>
      <c r="G8" s="4">
        <v>5.3752347199928563</v>
      </c>
      <c r="H8" s="4">
        <v>24.441431045787731</v>
      </c>
      <c r="I8" s="4">
        <v>47.237060729905735</v>
      </c>
      <c r="J8" s="4">
        <v>0.28812686982822849</v>
      </c>
      <c r="K8" s="4">
        <v>0.49747712728580268</v>
      </c>
      <c r="L8" s="4">
        <v>7.1573992945564013</v>
      </c>
      <c r="M8" s="35"/>
      <c r="N8" s="15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15"/>
      <c r="AA8" s="15"/>
    </row>
    <row r="9" spans="1:27" ht="15.75" thickBot="1" x14ac:dyDescent="0.3">
      <c r="A9" s="171"/>
      <c r="B9" s="4">
        <v>18.24608900665568</v>
      </c>
      <c r="C9" s="4">
        <v>0.76100381948065488</v>
      </c>
      <c r="D9" s="4">
        <v>19.078094040045883</v>
      </c>
      <c r="E9" s="4">
        <v>0.93356482688497244</v>
      </c>
      <c r="F9" s="4">
        <v>1.0497868651579936</v>
      </c>
      <c r="G9" s="4">
        <v>5.3652378376264469</v>
      </c>
      <c r="H9" s="4">
        <v>23.423649494212118</v>
      </c>
      <c r="I9" s="4">
        <v>48.603461648764196</v>
      </c>
      <c r="J9" s="4">
        <v>0.28267252841797891</v>
      </c>
      <c r="K9" s="4">
        <v>0.50252893940974031</v>
      </c>
      <c r="L9" s="4">
        <v>7.306613230419079</v>
      </c>
      <c r="M9" s="35"/>
      <c r="N9" s="15"/>
      <c r="O9" s="15"/>
      <c r="P9" s="15"/>
      <c r="Q9" s="15"/>
      <c r="R9" s="15"/>
      <c r="S9" s="15"/>
      <c r="T9" s="15"/>
      <c r="U9" s="15"/>
      <c r="V9" s="39"/>
      <c r="W9" s="39"/>
      <c r="X9" s="39"/>
      <c r="Y9" s="39"/>
      <c r="Z9" s="15"/>
      <c r="AA9" s="15"/>
    </row>
    <row r="10" spans="1:27" x14ac:dyDescent="0.25">
      <c r="A10" s="163" t="s">
        <v>2</v>
      </c>
      <c r="B10" s="4">
        <v>15.279840822842235</v>
      </c>
      <c r="C10" s="4">
        <v>0.5613597595694052</v>
      </c>
      <c r="D10" s="4">
        <v>20.800224799977588</v>
      </c>
      <c r="E10" s="4">
        <v>0.76579548108212026</v>
      </c>
      <c r="F10" s="4">
        <v>1.237468107603426</v>
      </c>
      <c r="G10" s="4">
        <v>5.8716964989762568</v>
      </c>
      <c r="H10" s="4">
        <v>24.17187703518692</v>
      </c>
      <c r="I10" s="4">
        <v>45.793493709486782</v>
      </c>
      <c r="J10" s="4">
        <v>0.31954122108780991</v>
      </c>
      <c r="K10" s="4">
        <v>0.47854338702967603</v>
      </c>
      <c r="L10" s="4">
        <v>6.6054012565034483</v>
      </c>
      <c r="M10" s="35">
        <v>13.059236375816216</v>
      </c>
      <c r="N10" s="15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15"/>
    </row>
    <row r="11" spans="1:27" x14ac:dyDescent="0.25">
      <c r="A11" s="164"/>
      <c r="B11" s="4">
        <v>15.231354478612008</v>
      </c>
      <c r="C11" s="4">
        <v>0.56314674985826618</v>
      </c>
      <c r="D11" s="4">
        <v>20.015056598803316</v>
      </c>
      <c r="E11" s="4">
        <v>0.82326733480140313</v>
      </c>
      <c r="F11" s="4">
        <v>1.1162498937271954</v>
      </c>
      <c r="G11" s="4">
        <v>5.9032615729432303</v>
      </c>
      <c r="H11" s="4">
        <v>24.515473100095548</v>
      </c>
      <c r="I11" s="4">
        <v>46.262919579349109</v>
      </c>
      <c r="J11" s="4">
        <v>0.32055842449300714</v>
      </c>
      <c r="K11" s="4">
        <v>0.48006674592892562</v>
      </c>
      <c r="L11" s="4">
        <v>6.9262675749273956</v>
      </c>
      <c r="M11" s="35">
        <v>11.199713483418559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x14ac:dyDescent="0.25">
      <c r="A12" s="164"/>
      <c r="B12" s="4">
        <v>14.596857030120926</v>
      </c>
      <c r="C12" s="4">
        <v>0.68143752436248173</v>
      </c>
      <c r="D12" s="4">
        <v>19.369485624578385</v>
      </c>
      <c r="E12" s="4">
        <v>0.86138615623670645</v>
      </c>
      <c r="F12" s="4">
        <v>0.99665911392652906</v>
      </c>
      <c r="G12" s="4">
        <v>5.8545602115953841</v>
      </c>
      <c r="H12" s="4">
        <v>25.29533112506163</v>
      </c>
      <c r="I12" s="4">
        <v>46.20950933294413</v>
      </c>
      <c r="J12" s="4">
        <v>0.31664551543446645</v>
      </c>
      <c r="K12" s="4">
        <v>0.41498539586029154</v>
      </c>
      <c r="L12" s="4">
        <v>7.155540252751317</v>
      </c>
      <c r="M12" s="35">
        <v>12.125565771460661</v>
      </c>
      <c r="N12" s="15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15"/>
      <c r="AA12" s="15"/>
    </row>
    <row r="13" spans="1:27" x14ac:dyDescent="0.25">
      <c r="A13" s="164"/>
      <c r="B13" s="4">
        <v>15.561023831603125</v>
      </c>
      <c r="C13" s="4">
        <v>0.55663969054019935</v>
      </c>
      <c r="D13" s="4">
        <v>19.026937013898241</v>
      </c>
      <c r="E13" s="4">
        <v>0.70419943426771969</v>
      </c>
      <c r="F13" s="4">
        <v>0.97377307407040181</v>
      </c>
      <c r="G13" s="4">
        <v>5.8331994702050984</v>
      </c>
      <c r="H13" s="4">
        <v>24.978210257913474</v>
      </c>
      <c r="I13" s="4">
        <v>46.995829965106104</v>
      </c>
      <c r="J13" s="4">
        <v>0.35950368314835685</v>
      </c>
      <c r="K13" s="4">
        <v>0.571707410850404</v>
      </c>
      <c r="L13" s="4">
        <v>7.305934413208969</v>
      </c>
      <c r="M13" s="35">
        <v>13.107725533433698</v>
      </c>
      <c r="N13" s="15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15"/>
      <c r="AA13" s="15"/>
    </row>
    <row r="14" spans="1:27" x14ac:dyDescent="0.25">
      <c r="A14" s="164"/>
      <c r="B14" s="4">
        <v>15.679815421850046</v>
      </c>
      <c r="C14" s="4">
        <v>0.49763743885869027</v>
      </c>
      <c r="D14" s="4">
        <v>19.261302981551371</v>
      </c>
      <c r="E14" s="4">
        <v>0.76530995805079005</v>
      </c>
      <c r="F14" s="4">
        <v>1.1237102062166497</v>
      </c>
      <c r="G14" s="4">
        <v>6.1402849317583454</v>
      </c>
      <c r="H14" s="4">
        <v>26.903165459997101</v>
      </c>
      <c r="I14" s="4">
        <v>44.190536935642271</v>
      </c>
      <c r="J14" s="4">
        <v>0.46012767563709228</v>
      </c>
      <c r="K14" s="4">
        <v>0.65792441228769205</v>
      </c>
      <c r="L14" s="4">
        <v>7.161864305350008</v>
      </c>
      <c r="M14" s="35"/>
      <c r="N14" s="15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15"/>
      <c r="AA14" s="15"/>
    </row>
    <row r="15" spans="1:27" ht="15.75" thickBot="1" x14ac:dyDescent="0.3">
      <c r="A15" s="164"/>
      <c r="B15" s="4">
        <v>15.08530773390863</v>
      </c>
      <c r="C15" s="4">
        <v>0.58243312133126468</v>
      </c>
      <c r="D15" s="4">
        <v>20.045318505200431</v>
      </c>
      <c r="E15" s="4">
        <v>0.91530695935989037</v>
      </c>
      <c r="F15" s="4">
        <v>1.0813594974988816</v>
      </c>
      <c r="G15" s="4">
        <v>5.984329752665321</v>
      </c>
      <c r="H15" s="4">
        <v>26.564033769781798</v>
      </c>
      <c r="I15" s="4">
        <v>43.871599490503151</v>
      </c>
      <c r="J15" s="4">
        <v>0.35785859492453881</v>
      </c>
      <c r="K15" s="4">
        <v>0.59776030873471908</v>
      </c>
      <c r="L15" s="4">
        <v>6.8524838772892469</v>
      </c>
      <c r="M15" s="35"/>
      <c r="N15" s="15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15"/>
      <c r="AA15" s="15"/>
    </row>
    <row r="16" spans="1:27" x14ac:dyDescent="0.25">
      <c r="A16" s="163" t="s">
        <v>3</v>
      </c>
      <c r="B16" s="4">
        <v>7.5070453605094167</v>
      </c>
      <c r="C16" s="4">
        <v>0.69215659008306551</v>
      </c>
      <c r="D16" s="4">
        <v>18.620898685141078</v>
      </c>
      <c r="E16" s="4">
        <v>0.63302913387969673</v>
      </c>
      <c r="F16" s="4">
        <v>1.1422112251947085</v>
      </c>
      <c r="G16" s="4">
        <v>5.6135293760189331</v>
      </c>
      <c r="H16" s="4">
        <v>28.398179053297103</v>
      </c>
      <c r="I16" s="4">
        <v>43.947768013090055</v>
      </c>
      <c r="J16" s="4">
        <v>0.51358123370593067</v>
      </c>
      <c r="K16" s="4">
        <v>0.43864668958942954</v>
      </c>
      <c r="L16" s="4">
        <v>7.3956442367373745</v>
      </c>
      <c r="M16" s="35">
        <v>15.064023841680966</v>
      </c>
      <c r="N16" s="15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15"/>
    </row>
    <row r="17" spans="1:27" x14ac:dyDescent="0.25">
      <c r="A17" s="164"/>
      <c r="B17" s="4">
        <v>7.5238228217906871</v>
      </c>
      <c r="C17" s="4">
        <v>0.8822294995845813</v>
      </c>
      <c r="D17" s="4">
        <v>19.406422288143578</v>
      </c>
      <c r="E17" s="4">
        <v>0.68197196851382869</v>
      </c>
      <c r="F17" s="4">
        <v>1.4185336717592341</v>
      </c>
      <c r="G17" s="4">
        <v>5.6753909361625583</v>
      </c>
      <c r="H17" s="4">
        <v>27.891757007157761</v>
      </c>
      <c r="I17" s="4">
        <v>43.076040188551573</v>
      </c>
      <c r="J17" s="4">
        <v>0.52739622382933282</v>
      </c>
      <c r="K17" s="4">
        <v>0.4402582162975483</v>
      </c>
      <c r="L17" s="4">
        <v>6.9111476386539428</v>
      </c>
      <c r="M17" s="35">
        <v>14.11941919955407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x14ac:dyDescent="0.25">
      <c r="A18" s="164"/>
      <c r="B18" s="4">
        <v>7.7040065645724489</v>
      </c>
      <c r="C18" s="4">
        <v>0.8538774059903339</v>
      </c>
      <c r="D18" s="4">
        <v>16.919479790687824</v>
      </c>
      <c r="E18" s="4">
        <v>0.73247129714892467</v>
      </c>
      <c r="F18" s="4">
        <v>0.94749086827851803</v>
      </c>
      <c r="G18" s="4">
        <v>5.9649917717238718</v>
      </c>
      <c r="H18" s="4">
        <v>29.017491271367227</v>
      </c>
      <c r="I18" s="4">
        <v>44.410717298867482</v>
      </c>
      <c r="J18" s="4">
        <v>0.63380590960107241</v>
      </c>
      <c r="K18" s="4">
        <v>0.51967438633475271</v>
      </c>
      <c r="L18" s="4">
        <v>7.8805995726737246</v>
      </c>
      <c r="M18" s="35">
        <v>11.972833825136677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 x14ac:dyDescent="0.25">
      <c r="A19" s="164"/>
      <c r="B19" s="4">
        <v>8.3844493772636284</v>
      </c>
      <c r="C19" s="4">
        <v>0.78458069756234006</v>
      </c>
      <c r="D19" s="4">
        <v>19.218407539344181</v>
      </c>
      <c r="E19" s="4">
        <v>0.67302734236769457</v>
      </c>
      <c r="F19" s="4">
        <v>0.98566882021935442</v>
      </c>
      <c r="G19" s="4">
        <v>5.7836426607890514</v>
      </c>
      <c r="H19" s="4">
        <v>28.300176261041589</v>
      </c>
      <c r="I19" s="4">
        <v>43.194627464593317</v>
      </c>
      <c r="J19" s="4">
        <v>0.58236917757204609</v>
      </c>
      <c r="K19" s="4">
        <v>0.47750003651041323</v>
      </c>
      <c r="L19" s="4">
        <v>6.9270700520928186</v>
      </c>
      <c r="M19" s="35">
        <v>14.388559881108634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 x14ac:dyDescent="0.25">
      <c r="A20" s="164"/>
      <c r="B20" s="4">
        <v>8.269595386378775</v>
      </c>
      <c r="C20" s="4">
        <v>0.76842019492240532</v>
      </c>
      <c r="D20" s="4">
        <v>19.321127550294644</v>
      </c>
      <c r="E20" s="4">
        <v>0.67119377198470342</v>
      </c>
      <c r="F20" s="4">
        <v>1.2759586953429374</v>
      </c>
      <c r="G20" s="4">
        <v>5.7368423233248125</v>
      </c>
      <c r="H20" s="4">
        <v>28.019439760358964</v>
      </c>
      <c r="I20" s="4">
        <v>43.088982892845152</v>
      </c>
      <c r="J20" s="4">
        <v>0.60013838192582891</v>
      </c>
      <c r="K20" s="4">
        <v>0.51789642900054267</v>
      </c>
      <c r="L20" s="4">
        <v>6.9756689263816609</v>
      </c>
      <c r="M20" s="3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 ht="15.75" thickBot="1" x14ac:dyDescent="0.3">
      <c r="A21" s="164"/>
      <c r="B21" s="4">
        <v>8.7796747554693919</v>
      </c>
      <c r="C21" s="4">
        <v>0.81952015181577831</v>
      </c>
      <c r="D21" s="4">
        <v>19.084855967023884</v>
      </c>
      <c r="E21" s="4">
        <v>0.70484011768890042</v>
      </c>
      <c r="F21" s="4">
        <v>1.0474285740679279</v>
      </c>
      <c r="G21" s="4">
        <v>5.7567661550054403</v>
      </c>
      <c r="H21" s="4">
        <v>28.126235136299666</v>
      </c>
      <c r="I21" s="4">
        <v>43.301412517543476</v>
      </c>
      <c r="J21" s="4">
        <v>0.60322489757647713</v>
      </c>
      <c r="K21" s="4">
        <v>0.55571648297846088</v>
      </c>
      <c r="L21" s="4">
        <v>7.0327753298493034</v>
      </c>
      <c r="M21" s="3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x14ac:dyDescent="0.25">
      <c r="A22" s="163" t="s">
        <v>4</v>
      </c>
      <c r="B22" s="4">
        <v>8.3448392004223209</v>
      </c>
      <c r="C22" s="4">
        <v>1.0410284067912041</v>
      </c>
      <c r="D22" s="4">
        <v>20.755319073014718</v>
      </c>
      <c r="E22" s="4">
        <v>0.76667648800997479</v>
      </c>
      <c r="F22" s="4">
        <v>1.437518415018703</v>
      </c>
      <c r="G22" s="4">
        <v>6.3059141138820447</v>
      </c>
      <c r="H22" s="4">
        <v>27.01719006950044</v>
      </c>
      <c r="I22" s="4">
        <v>40.678712595210101</v>
      </c>
      <c r="J22" s="4">
        <v>1.1288087866019205</v>
      </c>
      <c r="K22" s="4">
        <v>0.86883205197087865</v>
      </c>
      <c r="L22" s="4">
        <v>5.8913630371515326</v>
      </c>
      <c r="M22" s="35">
        <v>31.790492527875692</v>
      </c>
      <c r="N22" s="15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15"/>
    </row>
    <row r="23" spans="1:27" x14ac:dyDescent="0.25">
      <c r="A23" s="164"/>
      <c r="B23" s="4">
        <v>9.1022141899059914</v>
      </c>
      <c r="C23" s="4">
        <v>0.97149779534430902</v>
      </c>
      <c r="D23" s="4">
        <v>20.785620929447344</v>
      </c>
      <c r="E23" s="4">
        <v>0.74564989426999562</v>
      </c>
      <c r="F23" s="4">
        <v>1.3949429184001712</v>
      </c>
      <c r="G23" s="4">
        <v>6.3309351762438038</v>
      </c>
      <c r="H23" s="4">
        <v>27.410510197812513</v>
      </c>
      <c r="I23" s="4">
        <v>40.590659737373699</v>
      </c>
      <c r="J23" s="4">
        <v>1.0307297024384325</v>
      </c>
      <c r="K23" s="4">
        <v>0.73945364866972385</v>
      </c>
      <c r="L23" s="4">
        <v>6.0042557969546717</v>
      </c>
      <c r="M23" s="35">
        <v>43.018191247632146</v>
      </c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x14ac:dyDescent="0.25">
      <c r="A24" s="164"/>
      <c r="B24" s="4">
        <v>8.6208591578484874</v>
      </c>
      <c r="C24" s="4">
        <v>0.79264101551645982</v>
      </c>
      <c r="D24" s="4">
        <v>20.596757985429949</v>
      </c>
      <c r="E24" s="4">
        <v>0.78693054606712309</v>
      </c>
      <c r="F24" s="4">
        <v>1.0903514654666326</v>
      </c>
      <c r="G24" s="4">
        <v>6.3624379247596918</v>
      </c>
      <c r="H24" s="4">
        <v>26.672070720682139</v>
      </c>
      <c r="I24" s="4">
        <v>42.271401899357855</v>
      </c>
      <c r="J24" s="4">
        <v>0.87683561995850889</v>
      </c>
      <c r="K24" s="4">
        <v>0.55057282276165276</v>
      </c>
      <c r="L24" s="4">
        <v>6.223819123993847</v>
      </c>
      <c r="M24" s="35">
        <v>37.445557441734515</v>
      </c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x14ac:dyDescent="0.25">
      <c r="A25" s="164"/>
      <c r="B25" s="4">
        <v>9.294360705019999</v>
      </c>
      <c r="C25" s="4">
        <v>0.84143734469250475</v>
      </c>
      <c r="D25" s="4">
        <v>20.41063696254654</v>
      </c>
      <c r="E25" s="4">
        <v>0.92865839816744722</v>
      </c>
      <c r="F25" s="4">
        <v>1.1659822110324616</v>
      </c>
      <c r="G25" s="4">
        <v>6.5608805381120199</v>
      </c>
      <c r="H25" s="4">
        <v>26.888605907724127</v>
      </c>
      <c r="I25" s="4">
        <v>41.759279603869523</v>
      </c>
      <c r="J25" s="4">
        <v>0.86571599562498724</v>
      </c>
      <c r="K25" s="4">
        <v>0.57880303823037771</v>
      </c>
      <c r="L25" s="4">
        <v>6.2769362239196429</v>
      </c>
      <c r="M25" s="35">
        <v>34.877567320873091</v>
      </c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x14ac:dyDescent="0.25">
      <c r="A26" s="164"/>
      <c r="B26" s="4">
        <v>9.1275075476193717</v>
      </c>
      <c r="C26" s="4">
        <v>0.74838305423127605</v>
      </c>
      <c r="D26" s="4">
        <v>22.488739007498442</v>
      </c>
      <c r="E26" s="4">
        <v>0.82595835892220459</v>
      </c>
      <c r="F26" s="4">
        <v>1.0370366062023237</v>
      </c>
      <c r="G26" s="4">
        <v>5.8013308792478329</v>
      </c>
      <c r="H26" s="4">
        <v>26.921264745858654</v>
      </c>
      <c r="I26" s="4">
        <v>40.892517218366756</v>
      </c>
      <c r="J26" s="4">
        <v>0.76997673681747758</v>
      </c>
      <c r="K26" s="4">
        <v>0.51479339285504211</v>
      </c>
      <c r="L26" s="4">
        <v>5.7247374557676469</v>
      </c>
      <c r="M26" s="3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ht="15.75" thickBot="1" x14ac:dyDescent="0.3">
      <c r="A27" s="165"/>
      <c r="B27" s="4">
        <v>8.8547823726358956</v>
      </c>
      <c r="C27" s="4">
        <v>0.90478321955813823</v>
      </c>
      <c r="D27" s="4">
        <v>20.262124184783744</v>
      </c>
      <c r="E27" s="4">
        <v>0.80677499762449567</v>
      </c>
      <c r="F27" s="4">
        <v>0.99657628595452519</v>
      </c>
      <c r="G27" s="4">
        <v>6.0632427932582287</v>
      </c>
      <c r="H27" s="4">
        <v>27.236365353137366</v>
      </c>
      <c r="I27" s="4">
        <v>42.251105431149519</v>
      </c>
      <c r="J27" s="4">
        <v>0.89157601404147047</v>
      </c>
      <c r="K27" s="4">
        <v>0.58745172049250316</v>
      </c>
      <c r="L27" s="4">
        <v>6.3278824876792408</v>
      </c>
      <c r="M27" s="3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x14ac:dyDescent="0.25">
      <c r="A28" s="160" t="s">
        <v>5</v>
      </c>
      <c r="B28" s="4">
        <v>17.890503968208641</v>
      </c>
      <c r="C28" s="4">
        <v>0.63183023971159624</v>
      </c>
      <c r="D28" s="4">
        <v>19.448327328013011</v>
      </c>
      <c r="E28" s="4">
        <v>1.1398042284137972</v>
      </c>
      <c r="F28" s="4">
        <v>1.3069136366252145</v>
      </c>
      <c r="G28" s="4">
        <v>6.0552563724152533</v>
      </c>
      <c r="H28" s="4">
        <v>24.072071269322375</v>
      </c>
      <c r="I28" s="4">
        <v>46.483221302087109</v>
      </c>
      <c r="J28" s="4">
        <v>0.35085179017949136</v>
      </c>
      <c r="K28" s="4">
        <v>0.51172383323216186</v>
      </c>
      <c r="L28" s="4">
        <v>7.0421649911451416</v>
      </c>
      <c r="M28" s="36">
        <v>8.3263130485395251</v>
      </c>
      <c r="N28" s="15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15"/>
    </row>
    <row r="29" spans="1:27" x14ac:dyDescent="0.25">
      <c r="A29" s="161"/>
      <c r="B29" s="4">
        <v>17.971319597953908</v>
      </c>
      <c r="C29" s="4">
        <v>0.60647573779750663</v>
      </c>
      <c r="D29" s="4">
        <v>18.880944977329047</v>
      </c>
      <c r="E29" s="4">
        <v>1.1581382214169897</v>
      </c>
      <c r="F29" s="4">
        <v>1.2028375972915428</v>
      </c>
      <c r="G29" s="4">
        <v>5.9632219722617954</v>
      </c>
      <c r="H29" s="4">
        <v>23.440400303337018</v>
      </c>
      <c r="I29" s="4">
        <v>48.057699080787273</v>
      </c>
      <c r="J29" s="4">
        <v>0.29429402749705702</v>
      </c>
      <c r="K29" s="4">
        <v>0.39598808228175442</v>
      </c>
      <c r="L29" s="4">
        <v>7.386005087073217</v>
      </c>
      <c r="M29" s="36">
        <v>10.073749797903165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x14ac:dyDescent="0.25">
      <c r="A30" s="161"/>
      <c r="B30" s="4">
        <v>16.715364192554542</v>
      </c>
      <c r="C30" s="4">
        <v>0.58190096413739478</v>
      </c>
      <c r="D30" s="4">
        <v>18.295272477286517</v>
      </c>
      <c r="E30" s="4">
        <v>0.98719367084090148</v>
      </c>
      <c r="F30" s="4">
        <v>1.0868381064364105</v>
      </c>
      <c r="G30" s="4">
        <v>5.9188888659317467</v>
      </c>
      <c r="H30" s="4">
        <v>24.252103239524189</v>
      </c>
      <c r="I30" s="4">
        <v>48.049561132471688</v>
      </c>
      <c r="J30" s="4">
        <v>0.33264900177124795</v>
      </c>
      <c r="K30" s="4">
        <v>0.49559254159990834</v>
      </c>
      <c r="L30" s="4">
        <v>7.6449266609350159</v>
      </c>
      <c r="M30" s="37">
        <v>10.519199964730259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x14ac:dyDescent="0.25">
      <c r="A31" s="161"/>
      <c r="B31" s="4">
        <v>15.735775072035986</v>
      </c>
      <c r="C31" s="4">
        <v>0.63140797650618585</v>
      </c>
      <c r="D31" s="4">
        <v>18.716808991274586</v>
      </c>
      <c r="E31" s="4">
        <v>1.0156277771072029</v>
      </c>
      <c r="F31" s="4">
        <v>1.0300418790207628</v>
      </c>
      <c r="G31" s="4">
        <v>5.9401724926591593</v>
      </c>
      <c r="H31" s="4">
        <v>23.869791831462035</v>
      </c>
      <c r="I31" s="4">
        <v>47.958959262779238</v>
      </c>
      <c r="J31" s="4">
        <v>0.33777436110176862</v>
      </c>
      <c r="K31" s="4">
        <v>0.49941542808906109</v>
      </c>
      <c r="L31" s="4">
        <v>7.3856368210835077</v>
      </c>
      <c r="M31" s="37">
        <v>11.301425959591551</v>
      </c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x14ac:dyDescent="0.25">
      <c r="A32" s="161"/>
      <c r="B32" s="4">
        <v>17.273061127355273</v>
      </c>
      <c r="C32" s="4">
        <v>0.49054828067760931</v>
      </c>
      <c r="D32" s="4">
        <v>18.805615711037799</v>
      </c>
      <c r="E32" s="4">
        <v>0.98269883354584497</v>
      </c>
      <c r="F32" s="4">
        <v>0.96867192436825478</v>
      </c>
      <c r="G32" s="4">
        <v>6.2640971842736697</v>
      </c>
      <c r="H32" s="4">
        <v>24.745351161844109</v>
      </c>
      <c r="I32" s="4">
        <v>46.911887397932453</v>
      </c>
      <c r="J32" s="4">
        <v>0.36160753438982102</v>
      </c>
      <c r="K32" s="4">
        <v>0.46952197193043999</v>
      </c>
      <c r="L32" s="4">
        <v>7.4282141015046568</v>
      </c>
      <c r="M32" s="37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ht="15.75" thickBot="1" x14ac:dyDescent="0.3">
      <c r="A33" s="161"/>
      <c r="B33" s="4">
        <v>17.148875949370638</v>
      </c>
      <c r="C33" s="4">
        <v>0.52849934903136753</v>
      </c>
      <c r="D33" s="4">
        <v>18.93523839682868</v>
      </c>
      <c r="E33" s="4">
        <v>1.0320625288865326</v>
      </c>
      <c r="F33" s="4">
        <v>1.0466460211425377</v>
      </c>
      <c r="G33" s="4">
        <v>6.3473127591775036</v>
      </c>
      <c r="H33" s="4">
        <v>24.070775130241799</v>
      </c>
      <c r="I33" s="4">
        <v>47.222533835304603</v>
      </c>
      <c r="J33" s="4">
        <v>0.32929846030373405</v>
      </c>
      <c r="K33" s="4">
        <v>0.48763351908322067</v>
      </c>
      <c r="L33" s="4">
        <v>7.3570718994520545</v>
      </c>
      <c r="M33" s="37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 x14ac:dyDescent="0.25">
      <c r="A34" s="160" t="s">
        <v>6</v>
      </c>
      <c r="B34" s="4">
        <v>15.388011054502471</v>
      </c>
      <c r="C34" s="4">
        <v>0.60397450527716401</v>
      </c>
      <c r="D34" s="4">
        <v>18.939983969023981</v>
      </c>
      <c r="E34" s="4">
        <v>0.86410367179544323</v>
      </c>
      <c r="F34" s="4">
        <v>1.0687489387091296</v>
      </c>
      <c r="G34" s="4">
        <v>6.2625580709977129</v>
      </c>
      <c r="H34" s="4">
        <v>25.393561493451088</v>
      </c>
      <c r="I34" s="4">
        <v>45.995481804119635</v>
      </c>
      <c r="J34" s="4">
        <v>0.40211633657617368</v>
      </c>
      <c r="K34" s="4">
        <v>0.46947121004965675</v>
      </c>
      <c r="L34" s="4">
        <v>7.2779865139719648</v>
      </c>
      <c r="M34" s="37">
        <v>11.144826870616768</v>
      </c>
      <c r="N34" s="15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15"/>
    </row>
    <row r="35" spans="1:27" x14ac:dyDescent="0.25">
      <c r="A35" s="161"/>
      <c r="B35" s="4">
        <v>14.527616330870165</v>
      </c>
      <c r="C35" s="4">
        <v>0.74254806148859431</v>
      </c>
      <c r="D35" s="4">
        <v>19.605943395599802</v>
      </c>
      <c r="E35" s="4">
        <v>0.95505257261530219</v>
      </c>
      <c r="F35" s="4">
        <v>1.2379195901350792</v>
      </c>
      <c r="G35" s="4">
        <v>6.1495679281585094</v>
      </c>
      <c r="H35" s="4">
        <v>24.761270067594946</v>
      </c>
      <c r="I35" s="4">
        <v>46.003130666584013</v>
      </c>
      <c r="J35" s="4">
        <v>0.29995948288650121</v>
      </c>
      <c r="K35" s="4">
        <v>0.24460823493726488</v>
      </c>
      <c r="L35" s="4">
        <v>7.0297865748997355</v>
      </c>
      <c r="M35" s="37">
        <v>10.182711607652182</v>
      </c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x14ac:dyDescent="0.25">
      <c r="A36" s="161"/>
      <c r="B36" s="4">
        <v>12.264546751701795</v>
      </c>
      <c r="C36" s="4">
        <v>0.68859905471514893</v>
      </c>
      <c r="D36" s="4">
        <v>19.183897942371679</v>
      </c>
      <c r="E36" s="4">
        <v>0.85295390010538963</v>
      </c>
      <c r="F36" s="4">
        <v>0.96449889317913018</v>
      </c>
      <c r="G36" s="4">
        <v>6.375035091514067</v>
      </c>
      <c r="H36" s="4">
        <v>25.599547146887321</v>
      </c>
      <c r="I36" s="4">
        <v>45.331332925274637</v>
      </c>
      <c r="J36" s="4">
        <v>0.46947843655224147</v>
      </c>
      <c r="K36" s="4">
        <v>0.53465660940038384</v>
      </c>
      <c r="L36" s="4">
        <v>7.0850198667533855</v>
      </c>
      <c r="M36" s="37">
        <v>11.327555200966447</v>
      </c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 x14ac:dyDescent="0.25">
      <c r="A37" s="161"/>
      <c r="B37" s="4">
        <v>12.986753104152735</v>
      </c>
      <c r="C37" s="4">
        <v>0.71635491378201976</v>
      </c>
      <c r="D37" s="4">
        <v>19.112712041650038</v>
      </c>
      <c r="E37" s="4">
        <v>0.92742877702227144</v>
      </c>
      <c r="F37" s="4">
        <v>1.0119283883310659</v>
      </c>
      <c r="G37" s="4">
        <v>6.3206900381194133</v>
      </c>
      <c r="H37" s="4">
        <v>25.143609051267642</v>
      </c>
      <c r="I37" s="4">
        <v>45.759096933175591</v>
      </c>
      <c r="J37" s="4">
        <v>0.4597731752971061</v>
      </c>
      <c r="K37" s="4">
        <v>0.54840668135483839</v>
      </c>
      <c r="L37" s="4">
        <v>7.0857686013973211</v>
      </c>
      <c r="M37" s="37">
        <v>11.1026546010477</v>
      </c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 x14ac:dyDescent="0.25">
      <c r="A38" s="161"/>
      <c r="B38" s="4">
        <v>14.512368524849771</v>
      </c>
      <c r="C38" s="4">
        <v>0.61826745406485506</v>
      </c>
      <c r="D38" s="4">
        <v>19.299279088402542</v>
      </c>
      <c r="E38" s="4">
        <v>0.86315404496676629</v>
      </c>
      <c r="F38" s="4">
        <v>1.0188777128731417</v>
      </c>
      <c r="G38" s="4">
        <v>6.4068721299571854</v>
      </c>
      <c r="H38" s="4">
        <v>25.716651442824272</v>
      </c>
      <c r="I38" s="4">
        <v>45.107807495291581</v>
      </c>
      <c r="J38" s="4">
        <v>0.43624873252057444</v>
      </c>
      <c r="K38" s="4">
        <v>0.53284189909907187</v>
      </c>
      <c r="L38" s="4">
        <v>7.048002239613373</v>
      </c>
      <c r="M38" s="37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 ht="15.75" thickBot="1" x14ac:dyDescent="0.3">
      <c r="A39" s="161"/>
      <c r="B39" s="4">
        <v>13.890880787941949</v>
      </c>
      <c r="C39" s="4">
        <v>0.65437114802464247</v>
      </c>
      <c r="D39" s="4">
        <v>19.709386796395602</v>
      </c>
      <c r="E39" s="4">
        <v>1.009005951463378</v>
      </c>
      <c r="F39" s="4">
        <v>0.96133207939148813</v>
      </c>
      <c r="G39" s="4">
        <v>6.3991357378046247</v>
      </c>
      <c r="H39" s="4">
        <v>25.832098083006301</v>
      </c>
      <c r="I39" s="4">
        <v>44.459603008956378</v>
      </c>
      <c r="J39" s="4">
        <v>0.44107782434089299</v>
      </c>
      <c r="K39" s="4">
        <v>0.53398937061668139</v>
      </c>
      <c r="L39" s="4">
        <v>6.845068480380351</v>
      </c>
      <c r="M39" s="37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 x14ac:dyDescent="0.25">
      <c r="A40" s="160" t="s">
        <v>7</v>
      </c>
      <c r="B40" s="4">
        <v>8.2442133670998441</v>
      </c>
      <c r="C40" s="4">
        <v>0.8759410614091413</v>
      </c>
      <c r="D40" s="4">
        <v>19.914450593347194</v>
      </c>
      <c r="E40" s="4">
        <v>0.85580154013529863</v>
      </c>
      <c r="F40" s="4">
        <v>1.1888979479723907</v>
      </c>
      <c r="G40" s="4">
        <v>6.6459395291656644</v>
      </c>
      <c r="H40" s="4">
        <v>27.211414240230152</v>
      </c>
      <c r="I40" s="4">
        <v>42.077353185195967</v>
      </c>
      <c r="J40" s="4">
        <v>0.73650178052841375</v>
      </c>
      <c r="K40" s="4">
        <v>0.49370012201577645</v>
      </c>
      <c r="L40" s="4">
        <v>6.5232779656908138</v>
      </c>
      <c r="M40" s="37">
        <v>15.269239220310418</v>
      </c>
      <c r="N40" s="15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15"/>
    </row>
    <row r="41" spans="1:27" x14ac:dyDescent="0.25">
      <c r="A41" s="161"/>
      <c r="B41" s="4">
        <v>7.6926915459574854</v>
      </c>
      <c r="C41" s="4">
        <v>0.86862601665847305</v>
      </c>
      <c r="D41" s="4">
        <v>20.257597591611184</v>
      </c>
      <c r="E41" s="4">
        <v>0.86350154550671165</v>
      </c>
      <c r="F41" s="4">
        <v>1.3378248478285475</v>
      </c>
      <c r="G41" s="4">
        <v>6.7311336400132209</v>
      </c>
      <c r="H41" s="4">
        <v>27.103384234536342</v>
      </c>
      <c r="I41" s="4">
        <v>41.690670027418733</v>
      </c>
      <c r="J41" s="4">
        <v>0.64269878302257066</v>
      </c>
      <c r="K41" s="4">
        <v>0.50456331340420868</v>
      </c>
      <c r="L41" s="4">
        <v>6.4240893107947921</v>
      </c>
      <c r="M41" s="37">
        <v>12.512664754651151</v>
      </c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 x14ac:dyDescent="0.25">
      <c r="A42" s="161"/>
      <c r="B42" s="4">
        <v>8.0923812317078436</v>
      </c>
      <c r="C42" s="4">
        <v>1.0080322215696327</v>
      </c>
      <c r="D42" s="4">
        <v>21.038919956841792</v>
      </c>
      <c r="E42" s="4">
        <v>0.82095288562571833</v>
      </c>
      <c r="F42" s="4">
        <v>1.1182448190508618</v>
      </c>
      <c r="G42" s="4">
        <v>6.9943694862219132</v>
      </c>
      <c r="H42" s="4">
        <v>27.603520758552804</v>
      </c>
      <c r="I42" s="4">
        <v>40.297110596427451</v>
      </c>
      <c r="J42" s="4">
        <v>0.66329044041719587</v>
      </c>
      <c r="K42" s="4">
        <v>0.45555883529261232</v>
      </c>
      <c r="L42" s="4">
        <v>6.0406516456253536</v>
      </c>
      <c r="M42" s="37">
        <v>13.827543990073043</v>
      </c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 x14ac:dyDescent="0.25">
      <c r="A43" s="161"/>
      <c r="B43" s="4">
        <v>7.9836688582292084</v>
      </c>
      <c r="C43" s="4">
        <v>0.99530083858476259</v>
      </c>
      <c r="D43" s="4">
        <v>20.523713677814722</v>
      </c>
      <c r="E43" s="4">
        <v>0.88883138313396171</v>
      </c>
      <c r="F43" s="4">
        <v>1.1174360994697414</v>
      </c>
      <c r="G43" s="4">
        <v>7.2341788419952655</v>
      </c>
      <c r="H43" s="4">
        <v>27.8543822769842</v>
      </c>
      <c r="I43" s="4">
        <v>40.09285761117355</v>
      </c>
      <c r="J43" s="4">
        <v>0.73362386633238541</v>
      </c>
      <c r="K43" s="4">
        <v>0.55967540451140374</v>
      </c>
      <c r="L43" s="4">
        <v>6.2230166623660015</v>
      </c>
      <c r="M43" s="37">
        <v>11.705192708820743</v>
      </c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 x14ac:dyDescent="0.25">
      <c r="A44" s="161"/>
      <c r="B44" s="4">
        <v>8.3400006132147606</v>
      </c>
      <c r="C44" s="4">
        <v>0.8737221539165333</v>
      </c>
      <c r="D44" s="4">
        <v>19.853171760168511</v>
      </c>
      <c r="E44" s="4">
        <v>0.83397425799456981</v>
      </c>
      <c r="F44" s="4">
        <v>1.0875804651040297</v>
      </c>
      <c r="G44" s="4">
        <v>6.977584625221235</v>
      </c>
      <c r="H44" s="4">
        <v>27.457748962043439</v>
      </c>
      <c r="I44" s="4">
        <v>41.51475085872525</v>
      </c>
      <c r="J44" s="4">
        <v>0.75940427901949992</v>
      </c>
      <c r="K44" s="4">
        <v>0.64206263780693051</v>
      </c>
      <c r="L44" s="4">
        <v>6.4938561387585478</v>
      </c>
      <c r="M44" s="37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 ht="15.75" thickBot="1" x14ac:dyDescent="0.3">
      <c r="A45" s="3"/>
      <c r="B45" s="4">
        <v>8.3171314389511561</v>
      </c>
      <c r="C45" s="4">
        <v>0.94736398865070459</v>
      </c>
      <c r="D45" s="4">
        <v>20.488859385894624</v>
      </c>
      <c r="E45" s="4">
        <v>0.84915369477528679</v>
      </c>
      <c r="F45" s="4">
        <v>0.97838754302118636</v>
      </c>
      <c r="G45" s="4">
        <v>6.8246865754082906</v>
      </c>
      <c r="H45" s="4">
        <v>27.15570356591298</v>
      </c>
      <c r="I45" s="4">
        <v>41.426662422859096</v>
      </c>
      <c r="J45" s="4">
        <v>0.72171562113366627</v>
      </c>
      <c r="K45" s="4">
        <v>0.60746720234416696</v>
      </c>
      <c r="L45" s="4">
        <v>6.2904878101216832</v>
      </c>
      <c r="M45" s="37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 x14ac:dyDescent="0.25">
      <c r="A46" s="160" t="s">
        <v>8</v>
      </c>
      <c r="B46" s="4">
        <v>8.1795290131535445</v>
      </c>
      <c r="C46" s="4">
        <v>0.87992375289099312</v>
      </c>
      <c r="D46" s="4">
        <v>21.537088883306183</v>
      </c>
      <c r="E46" s="4">
        <v>0.95567877797432355</v>
      </c>
      <c r="F46" s="4">
        <v>1.6874593707023593</v>
      </c>
      <c r="G46" s="4">
        <v>6.0641573839782668</v>
      </c>
      <c r="H46" s="4">
        <v>27.842885372934866</v>
      </c>
      <c r="I46" s="4">
        <v>39.502295959990995</v>
      </c>
      <c r="J46" s="4">
        <v>0.95295936681748628</v>
      </c>
      <c r="K46" s="4">
        <v>0.57755113140453695</v>
      </c>
      <c r="L46" s="4">
        <v>5.9074663244286754</v>
      </c>
      <c r="M46" s="37">
        <v>35.193553614973219</v>
      </c>
      <c r="N46" s="15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15"/>
    </row>
    <row r="47" spans="1:27" x14ac:dyDescent="0.25">
      <c r="A47" s="161"/>
      <c r="B47" s="4">
        <v>7.5758118118404125</v>
      </c>
      <c r="C47" s="4">
        <v>0.96043587164720279</v>
      </c>
      <c r="D47" s="4">
        <v>22.18147225193945</v>
      </c>
      <c r="E47" s="4">
        <v>0.96844350772897025</v>
      </c>
      <c r="F47" s="4">
        <v>1.6348389824536678</v>
      </c>
      <c r="G47" s="4">
        <v>6.1229588535627579</v>
      </c>
      <c r="H47" s="4">
        <v>27.79786804696959</v>
      </c>
      <c r="I47" s="4">
        <v>38.744787028910771</v>
      </c>
      <c r="J47" s="4">
        <v>0.96652167506934605</v>
      </c>
      <c r="K47" s="4">
        <v>0.62267378171824639</v>
      </c>
      <c r="L47" s="4">
        <v>5.6513043366129807</v>
      </c>
      <c r="M47" s="37">
        <v>21.97334422392737</v>
      </c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 x14ac:dyDescent="0.25">
      <c r="A48" s="161"/>
      <c r="B48" s="4">
        <v>7.9579539134605781</v>
      </c>
      <c r="C48" s="4">
        <v>1.1878580955484344</v>
      </c>
      <c r="D48" s="4">
        <v>23.504260537227424</v>
      </c>
      <c r="E48" s="4">
        <v>1.0420803083892809</v>
      </c>
      <c r="F48" s="4">
        <v>1.5747958781165774</v>
      </c>
      <c r="G48" s="4">
        <v>6.1815058779450744</v>
      </c>
      <c r="H48" s="4">
        <v>27.308599042483998</v>
      </c>
      <c r="I48" s="4">
        <v>37.610141384664708</v>
      </c>
      <c r="J48" s="4">
        <v>0.99419131586550447</v>
      </c>
      <c r="K48" s="4">
        <v>0.59656755975899844</v>
      </c>
      <c r="L48" s="4">
        <v>5.1852350197344812</v>
      </c>
      <c r="M48" s="37">
        <v>23.234834435761794</v>
      </c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 x14ac:dyDescent="0.25">
      <c r="A49" s="161"/>
      <c r="B49" s="4">
        <v>8.5264148999535916</v>
      </c>
      <c r="C49" s="4">
        <v>1.5686405560753911</v>
      </c>
      <c r="D49" s="4">
        <v>22.639687207592569</v>
      </c>
      <c r="E49" s="4">
        <v>1.209731319342334</v>
      </c>
      <c r="F49" s="4">
        <v>1.7023125250634945</v>
      </c>
      <c r="G49" s="4">
        <v>6.0977810453147985</v>
      </c>
      <c r="H49" s="4">
        <v>27.091632134741346</v>
      </c>
      <c r="I49" s="4">
        <v>38.00628258254244</v>
      </c>
      <c r="J49" s="4">
        <v>1.0115626253174708</v>
      </c>
      <c r="K49" s="4">
        <v>0.67237000401015912</v>
      </c>
      <c r="L49" s="4">
        <v>5.3181788919360855</v>
      </c>
      <c r="M49" s="37">
        <v>14.70669688426767</v>
      </c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 x14ac:dyDescent="0.25">
      <c r="A50" s="161"/>
      <c r="B50" s="4">
        <v>9.5669745489159741</v>
      </c>
      <c r="C50" s="4">
        <v>0.944335322946662</v>
      </c>
      <c r="D50" s="4">
        <v>22.416140658670077</v>
      </c>
      <c r="E50" s="4">
        <v>1.0326919531900558</v>
      </c>
      <c r="F50" s="4">
        <v>1.4973588359808538</v>
      </c>
      <c r="G50" s="4">
        <v>6.4446944704005293</v>
      </c>
      <c r="H50" s="4">
        <v>27.715631495642558</v>
      </c>
      <c r="I50" s="4">
        <v>38.120991374104513</v>
      </c>
      <c r="J50" s="4">
        <v>1.1022330708060795</v>
      </c>
      <c r="K50" s="4">
        <v>0.72592281825867522</v>
      </c>
      <c r="L50" s="4">
        <v>5.4674054596166988</v>
      </c>
      <c r="M50" s="37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 ht="15.75" thickBot="1" x14ac:dyDescent="0.3">
      <c r="A51" s="162"/>
      <c r="B51" s="4">
        <v>9.8266721225755642</v>
      </c>
      <c r="C51" s="4">
        <v>1.0400140855511899</v>
      </c>
      <c r="D51" s="4">
        <v>21.812217362295204</v>
      </c>
      <c r="E51" s="4">
        <v>1.0126769960708724</v>
      </c>
      <c r="F51" s="4">
        <v>1.3683371636147972</v>
      </c>
      <c r="G51" s="4">
        <v>6.3359033286381496</v>
      </c>
      <c r="H51" s="4">
        <v>27.347653643709691</v>
      </c>
      <c r="I51" s="4">
        <v>39.366428200756175</v>
      </c>
      <c r="J51" s="4">
        <v>1.0351953443546595</v>
      </c>
      <c r="K51" s="4">
        <v>0.68157387500926681</v>
      </c>
      <c r="L51" s="4">
        <v>5.6494474676373905</v>
      </c>
      <c r="M51" s="4"/>
    </row>
    <row r="53" spans="1:27" x14ac:dyDescent="0.25">
      <c r="B53" s="29"/>
      <c r="C53" s="29"/>
    </row>
    <row r="54" spans="1:27" x14ac:dyDescent="0.25">
      <c r="B54" s="33"/>
      <c r="C54" s="29"/>
    </row>
    <row r="55" spans="1:27" x14ac:dyDescent="0.25">
      <c r="B55" s="33"/>
      <c r="C55" s="29"/>
    </row>
    <row r="56" spans="1:27" x14ac:dyDescent="0.25">
      <c r="B56" s="33"/>
      <c r="C56" s="29"/>
    </row>
    <row r="57" spans="1:27" x14ac:dyDescent="0.25">
      <c r="B57" s="33"/>
      <c r="C57" s="29"/>
    </row>
    <row r="58" spans="1:27" x14ac:dyDescent="0.25">
      <c r="B58" s="33"/>
      <c r="C58" s="29"/>
    </row>
    <row r="59" spans="1:27" x14ac:dyDescent="0.25">
      <c r="B59" s="33"/>
      <c r="C59" s="29"/>
    </row>
    <row r="60" spans="1:27" x14ac:dyDescent="0.25">
      <c r="B60" s="33"/>
      <c r="C60" s="29"/>
    </row>
    <row r="61" spans="1:27" x14ac:dyDescent="0.25">
      <c r="B61" s="33"/>
      <c r="C61" s="29"/>
    </row>
    <row r="62" spans="1:27" x14ac:dyDescent="0.25">
      <c r="B62" s="33"/>
      <c r="C62" s="29"/>
    </row>
    <row r="63" spans="1:27" x14ac:dyDescent="0.25">
      <c r="B63" s="33"/>
      <c r="C63" s="29"/>
    </row>
    <row r="64" spans="1:27" x14ac:dyDescent="0.25">
      <c r="B64" s="33"/>
      <c r="C64" s="29"/>
    </row>
    <row r="65" spans="2:3" x14ac:dyDescent="0.25">
      <c r="B65" s="33"/>
      <c r="C65" s="29"/>
    </row>
    <row r="66" spans="2:3" x14ac:dyDescent="0.25">
      <c r="B66" s="29"/>
      <c r="C66" s="29"/>
    </row>
    <row r="67" spans="2:3" x14ac:dyDescent="0.25">
      <c r="B67" s="33"/>
      <c r="C67" s="29"/>
    </row>
    <row r="68" spans="2:3" x14ac:dyDescent="0.25">
      <c r="B68" s="33"/>
      <c r="C68" s="29"/>
    </row>
    <row r="69" spans="2:3" x14ac:dyDescent="0.25">
      <c r="B69" s="33"/>
      <c r="C69" s="29"/>
    </row>
    <row r="70" spans="2:3" x14ac:dyDescent="0.25">
      <c r="B70" s="33"/>
      <c r="C70" s="29"/>
    </row>
    <row r="71" spans="2:3" x14ac:dyDescent="0.25">
      <c r="B71" s="33"/>
      <c r="C71" s="29"/>
    </row>
    <row r="72" spans="2:3" x14ac:dyDescent="0.25">
      <c r="B72" s="29"/>
      <c r="C72" s="29"/>
    </row>
    <row r="73" spans="2:3" x14ac:dyDescent="0.25">
      <c r="B73" s="33"/>
      <c r="C73" s="29"/>
    </row>
    <row r="74" spans="2:3" x14ac:dyDescent="0.25">
      <c r="B74" s="33"/>
      <c r="C74" s="29"/>
    </row>
    <row r="75" spans="2:3" x14ac:dyDescent="0.25">
      <c r="B75" s="33"/>
      <c r="C75" s="29"/>
    </row>
    <row r="76" spans="2:3" x14ac:dyDescent="0.25">
      <c r="B76" s="33"/>
      <c r="C76" s="29"/>
    </row>
    <row r="77" spans="2:3" x14ac:dyDescent="0.25">
      <c r="B77" s="33"/>
      <c r="C77" s="29"/>
    </row>
    <row r="78" spans="2:3" x14ac:dyDescent="0.25">
      <c r="B78" s="29"/>
      <c r="C78" s="29"/>
    </row>
    <row r="79" spans="2:3" x14ac:dyDescent="0.25">
      <c r="B79" s="33"/>
      <c r="C79" s="29"/>
    </row>
    <row r="80" spans="2:3" x14ac:dyDescent="0.25">
      <c r="B80" s="33"/>
      <c r="C80" s="29"/>
    </row>
    <row r="81" spans="2:3" x14ac:dyDescent="0.25">
      <c r="B81" s="33"/>
      <c r="C81" s="29"/>
    </row>
    <row r="82" spans="2:3" x14ac:dyDescent="0.25">
      <c r="B82" s="33"/>
      <c r="C82" s="29"/>
    </row>
    <row r="83" spans="2:3" x14ac:dyDescent="0.25">
      <c r="B83" s="33"/>
      <c r="C83" s="29"/>
    </row>
    <row r="84" spans="2:3" x14ac:dyDescent="0.25">
      <c r="B84" s="29"/>
      <c r="C84" s="29"/>
    </row>
    <row r="85" spans="2:3" x14ac:dyDescent="0.25">
      <c r="B85" s="33"/>
      <c r="C85" s="29"/>
    </row>
    <row r="86" spans="2:3" x14ac:dyDescent="0.25">
      <c r="B86" s="33"/>
      <c r="C86" s="29"/>
    </row>
    <row r="87" spans="2:3" x14ac:dyDescent="0.25">
      <c r="B87" s="33"/>
      <c r="C87" s="29"/>
    </row>
    <row r="88" spans="2:3" x14ac:dyDescent="0.25">
      <c r="B88" s="33"/>
      <c r="C88" s="29"/>
    </row>
    <row r="89" spans="2:3" x14ac:dyDescent="0.25">
      <c r="B89" s="33"/>
      <c r="C89" s="29"/>
    </row>
    <row r="90" spans="2:3" x14ac:dyDescent="0.25">
      <c r="B90" s="29"/>
      <c r="C90" s="29"/>
    </row>
    <row r="91" spans="2:3" x14ac:dyDescent="0.25">
      <c r="B91" s="29"/>
      <c r="C91" s="29"/>
    </row>
    <row r="92" spans="2:3" x14ac:dyDescent="0.25">
      <c r="B92" s="33"/>
      <c r="C92" s="29"/>
    </row>
    <row r="93" spans="2:3" x14ac:dyDescent="0.25">
      <c r="B93" s="33"/>
      <c r="C93" s="29"/>
    </row>
    <row r="94" spans="2:3" x14ac:dyDescent="0.25">
      <c r="B94" s="33"/>
      <c r="C94" s="29"/>
    </row>
    <row r="95" spans="2:3" x14ac:dyDescent="0.25">
      <c r="B95" s="34"/>
      <c r="C95" s="29"/>
    </row>
    <row r="96" spans="2:3" x14ac:dyDescent="0.25">
      <c r="B96" s="29"/>
      <c r="C96" s="29"/>
    </row>
    <row r="97" spans="2:3" x14ac:dyDescent="0.25">
      <c r="B97" s="33"/>
      <c r="C97" s="29"/>
    </row>
    <row r="98" spans="2:3" x14ac:dyDescent="0.25">
      <c r="B98" s="33"/>
      <c r="C98" s="29"/>
    </row>
    <row r="99" spans="2:3" x14ac:dyDescent="0.25">
      <c r="B99" s="33"/>
      <c r="C99" s="29"/>
    </row>
    <row r="100" spans="2:3" x14ac:dyDescent="0.25">
      <c r="B100" s="33"/>
      <c r="C100" s="29"/>
    </row>
    <row r="101" spans="2:3" x14ac:dyDescent="0.25">
      <c r="B101" s="33"/>
      <c r="C101" s="29"/>
    </row>
    <row r="102" spans="2:3" x14ac:dyDescent="0.25">
      <c r="B102" s="29"/>
      <c r="C102" s="29"/>
    </row>
    <row r="103" spans="2:3" x14ac:dyDescent="0.25">
      <c r="B103" s="29"/>
      <c r="C103" s="29"/>
    </row>
  </sheetData>
  <mergeCells count="14">
    <mergeCell ref="P2:X2"/>
    <mergeCell ref="Z2:Z3"/>
    <mergeCell ref="A40:A44"/>
    <mergeCell ref="A46:A51"/>
    <mergeCell ref="A10:A15"/>
    <mergeCell ref="A16:A21"/>
    <mergeCell ref="A22:A27"/>
    <mergeCell ref="A28:A33"/>
    <mergeCell ref="A34:A39"/>
    <mergeCell ref="A1:A3"/>
    <mergeCell ref="B1:M1"/>
    <mergeCell ref="A4:A9"/>
    <mergeCell ref="C2:K2"/>
    <mergeCell ref="M2:M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20"/>
  <sheetViews>
    <sheetView zoomScale="98" zoomScaleNormal="98" workbookViewId="0">
      <selection activeCell="E21" sqref="E21"/>
    </sheetView>
  </sheetViews>
  <sheetFormatPr defaultRowHeight="15" x14ac:dyDescent="0.25"/>
  <cols>
    <col min="1" max="1" width="14.5703125" bestFit="1" customWidth="1"/>
    <col min="2" max="2" width="7.140625" customWidth="1"/>
    <col min="3" max="3" width="7.5703125" customWidth="1"/>
    <col min="4" max="4" width="8.42578125" customWidth="1"/>
    <col min="5" max="6" width="9.5703125" customWidth="1"/>
    <col min="21" max="21" width="24.28515625" bestFit="1" customWidth="1"/>
  </cols>
  <sheetData>
    <row r="1" spans="1:69" ht="21.75" thickBot="1" x14ac:dyDescent="0.3">
      <c r="A1" s="177" t="s">
        <v>0</v>
      </c>
      <c r="B1" s="167" t="s">
        <v>24</v>
      </c>
      <c r="C1" s="168"/>
      <c r="D1" s="168"/>
      <c r="E1" s="168"/>
      <c r="F1" s="168"/>
      <c r="G1" s="180" t="s">
        <v>34</v>
      </c>
      <c r="H1" s="181"/>
      <c r="I1" s="181"/>
      <c r="J1" s="181"/>
      <c r="K1" s="181"/>
      <c r="L1" s="181"/>
      <c r="M1" s="182" t="s">
        <v>35</v>
      </c>
      <c r="N1" s="183"/>
      <c r="O1" s="183"/>
      <c r="P1" s="183"/>
      <c r="Q1" s="183"/>
      <c r="R1" s="183"/>
      <c r="S1" s="184" t="s">
        <v>36</v>
      </c>
      <c r="T1" s="185"/>
      <c r="U1" s="58" t="s">
        <v>167</v>
      </c>
      <c r="V1" s="2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69" ht="15.75" thickBot="1" x14ac:dyDescent="0.3">
      <c r="A2" s="178"/>
      <c r="B2" s="5" t="s">
        <v>25</v>
      </c>
      <c r="C2" s="6" t="s">
        <v>26</v>
      </c>
      <c r="D2" s="6" t="s">
        <v>27</v>
      </c>
      <c r="E2" s="6" t="s">
        <v>28</v>
      </c>
      <c r="F2" s="7" t="s">
        <v>29</v>
      </c>
      <c r="G2" s="5" t="s">
        <v>25</v>
      </c>
      <c r="H2" s="13" t="s">
        <v>38</v>
      </c>
      <c r="I2" s="6" t="s">
        <v>26</v>
      </c>
      <c r="J2" s="6" t="s">
        <v>27</v>
      </c>
      <c r="K2" s="6" t="s">
        <v>28</v>
      </c>
      <c r="L2" s="7" t="s">
        <v>29</v>
      </c>
      <c r="M2" s="5" t="s">
        <v>25</v>
      </c>
      <c r="N2" s="13" t="s">
        <v>38</v>
      </c>
      <c r="O2" s="6" t="s">
        <v>26</v>
      </c>
      <c r="P2" s="6" t="s">
        <v>27</v>
      </c>
      <c r="Q2" s="6" t="s">
        <v>28</v>
      </c>
      <c r="R2" s="7" t="s">
        <v>29</v>
      </c>
      <c r="S2" s="11" t="s">
        <v>37</v>
      </c>
      <c r="T2" s="11" t="s">
        <v>25</v>
      </c>
      <c r="U2" s="59"/>
      <c r="V2" s="29"/>
      <c r="W2" s="30"/>
      <c r="X2" s="30"/>
      <c r="Y2" s="30"/>
      <c r="Z2" s="30"/>
      <c r="AA2" s="31"/>
      <c r="AB2" s="30"/>
      <c r="AC2" s="30"/>
      <c r="AD2" s="30"/>
      <c r="AE2" s="30"/>
      <c r="AF2" s="30"/>
      <c r="AG2" s="31"/>
      <c r="AH2" s="30"/>
      <c r="AI2" s="30"/>
      <c r="AJ2" s="30"/>
      <c r="AK2" s="30"/>
      <c r="AL2" s="30"/>
      <c r="AM2" s="31"/>
      <c r="AN2" s="30"/>
      <c r="AO2" s="30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69" x14ac:dyDescent="0.25">
      <c r="A3" s="163" t="s">
        <v>1</v>
      </c>
      <c r="B3" s="14">
        <v>-41.980824355819145</v>
      </c>
      <c r="C3" s="14">
        <v>5.2954758409331859</v>
      </c>
      <c r="D3" s="14">
        <v>40.088280451679601</v>
      </c>
      <c r="E3" s="14">
        <v>2.49577639118636</v>
      </c>
      <c r="F3" s="26">
        <f>D3/E3</f>
        <v>16.062448780767475</v>
      </c>
      <c r="G3" s="14">
        <v>-36.479281684181998</v>
      </c>
      <c r="H3" s="14">
        <v>1.191608600000003</v>
      </c>
      <c r="I3" s="14">
        <v>1.04803107113701</v>
      </c>
      <c r="J3" s="14">
        <v>41.357922610967698</v>
      </c>
      <c r="K3" s="14">
        <v>2.09216234137741</v>
      </c>
      <c r="L3" s="26">
        <f t="shared" ref="L3:L8" si="0">J3/K3</f>
        <v>19.768027458012181</v>
      </c>
      <c r="M3" s="41"/>
      <c r="N3" s="41"/>
      <c r="O3" s="41"/>
      <c r="P3" s="41"/>
      <c r="Q3" s="41"/>
      <c r="R3" s="41"/>
      <c r="S3" s="12">
        <v>0.88</v>
      </c>
      <c r="T3" s="12"/>
      <c r="U3" s="60">
        <v>-40.640640473295704</v>
      </c>
      <c r="V3" s="29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69" x14ac:dyDescent="0.25">
      <c r="A4" s="164"/>
      <c r="B4" s="14">
        <v>-41.176374405714427</v>
      </c>
      <c r="C4" s="14">
        <v>3.4125214318417085</v>
      </c>
      <c r="D4" s="14">
        <v>43.632104638009302</v>
      </c>
      <c r="E4" s="14">
        <v>2.63132294755719</v>
      </c>
      <c r="F4" s="26">
        <f t="shared" ref="F4:F77" si="1">D4/E4</f>
        <v>16.58181284000716</v>
      </c>
      <c r="G4" s="14">
        <v>-41.761149485577555</v>
      </c>
      <c r="H4" s="14">
        <v>1.1461037000000014</v>
      </c>
      <c r="I4" s="14">
        <v>3.0311311414972182</v>
      </c>
      <c r="J4" s="14">
        <v>39.600073708731898</v>
      </c>
      <c r="K4" s="14">
        <v>2.5752233349906701</v>
      </c>
      <c r="L4" s="26">
        <f t="shared" si="0"/>
        <v>15.377335693828421</v>
      </c>
      <c r="M4" s="41"/>
      <c r="N4" s="41"/>
      <c r="O4" s="41"/>
      <c r="P4" s="41"/>
      <c r="Q4" s="41"/>
      <c r="R4" s="41"/>
      <c r="S4" s="12">
        <v>0.92</v>
      </c>
      <c r="T4" s="12"/>
      <c r="U4" s="60">
        <v>-37.810175263756534</v>
      </c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69" x14ac:dyDescent="0.25">
      <c r="A5" s="164"/>
      <c r="B5" s="14">
        <v>-36.095501068392792</v>
      </c>
      <c r="C5" s="14">
        <v>7.0194425580807351E-3</v>
      </c>
      <c r="D5" s="14">
        <v>43.660584149492301</v>
      </c>
      <c r="E5" s="14">
        <v>2.0632841363343499</v>
      </c>
      <c r="F5" s="26">
        <f t="shared" si="1"/>
        <v>21.160723034036458</v>
      </c>
      <c r="G5" s="14">
        <v>-34.657284219793119</v>
      </c>
      <c r="H5" s="14">
        <v>-0.6427770999999981</v>
      </c>
      <c r="I5" s="14">
        <v>0.62586395201603517</v>
      </c>
      <c r="J5" s="14">
        <v>36.597899488201698</v>
      </c>
      <c r="K5" s="14">
        <v>1.73489611517604</v>
      </c>
      <c r="L5" s="26">
        <f t="shared" si="0"/>
        <v>21.095153287889001</v>
      </c>
      <c r="M5" s="41"/>
      <c r="N5" s="41"/>
      <c r="O5" s="41"/>
      <c r="P5" s="41"/>
      <c r="Q5" s="41"/>
      <c r="R5" s="41"/>
      <c r="S5" s="12">
        <v>0.10299999999999999</v>
      </c>
      <c r="T5" s="12"/>
      <c r="U5" s="60">
        <v>-38.313875272414663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</row>
    <row r="6" spans="1:69" x14ac:dyDescent="0.25">
      <c r="A6" s="164"/>
      <c r="B6" s="14">
        <v>-39.322700025620996</v>
      </c>
      <c r="C6" s="14">
        <v>6.0036421091768517</v>
      </c>
      <c r="D6" s="14">
        <v>42.475646732484101</v>
      </c>
      <c r="E6" s="14">
        <v>2.1914646083018301</v>
      </c>
      <c r="F6" s="26">
        <f t="shared" si="1"/>
        <v>19.382310155306847</v>
      </c>
      <c r="G6" s="14">
        <v>-36.008983487899435</v>
      </c>
      <c r="H6" s="14"/>
      <c r="I6" s="14">
        <v>2.2585003889509725</v>
      </c>
      <c r="J6" s="14">
        <v>32.812307422222801</v>
      </c>
      <c r="K6" s="14">
        <v>1.84756822849123</v>
      </c>
      <c r="L6" s="26">
        <f t="shared" si="0"/>
        <v>17.759727038074335</v>
      </c>
      <c r="M6" s="41"/>
      <c r="N6" s="41"/>
      <c r="O6" s="41"/>
      <c r="P6" s="41"/>
      <c r="Q6" s="41"/>
      <c r="R6" s="41"/>
      <c r="S6" s="12">
        <v>0.155</v>
      </c>
      <c r="T6" s="61">
        <v>-37.382564628410577</v>
      </c>
      <c r="U6" s="60">
        <v>-37.837110804695087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</row>
    <row r="7" spans="1:69" x14ac:dyDescent="0.25">
      <c r="A7" s="164"/>
      <c r="B7" s="14">
        <v>-37.078985554536551</v>
      </c>
      <c r="C7" s="14">
        <v>2.1639381298030513</v>
      </c>
      <c r="D7" s="14">
        <v>40.229024991410903</v>
      </c>
      <c r="E7" s="14">
        <v>1.90303843281869</v>
      </c>
      <c r="F7" s="26">
        <f t="shared" si="1"/>
        <v>21.139365499742212</v>
      </c>
      <c r="G7" s="14">
        <v>-39.016124362064907</v>
      </c>
      <c r="H7" s="14"/>
      <c r="I7" s="14">
        <v>4.5614983111459786</v>
      </c>
      <c r="J7" s="14">
        <v>38.174497688394801</v>
      </c>
      <c r="K7" s="14">
        <v>1.94074995680629</v>
      </c>
      <c r="L7" s="26">
        <f t="shared" si="0"/>
        <v>19.669972195292477</v>
      </c>
      <c r="M7" s="41"/>
      <c r="N7" s="41"/>
      <c r="O7" s="41"/>
      <c r="P7" s="41"/>
      <c r="Q7" s="41"/>
      <c r="R7" s="41"/>
      <c r="S7" s="12">
        <v>0.129</v>
      </c>
      <c r="T7" s="61">
        <v>-35.216399371455651</v>
      </c>
      <c r="U7" s="41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69" x14ac:dyDescent="0.25">
      <c r="A8" s="164"/>
      <c r="B8" s="14">
        <v>-36.37737643599489</v>
      </c>
      <c r="C8" s="14">
        <v>2.3565514717089004</v>
      </c>
      <c r="D8" s="14">
        <v>41.993042744094303</v>
      </c>
      <c r="E8" s="14">
        <v>2.0233243604284001</v>
      </c>
      <c r="F8" s="26">
        <f t="shared" si="1"/>
        <v>20.754478898876641</v>
      </c>
      <c r="G8" s="14">
        <v>-39.666678094936003</v>
      </c>
      <c r="H8" s="14"/>
      <c r="I8" s="14">
        <v>5.1153827580570965</v>
      </c>
      <c r="J8" s="14">
        <v>37.448958109550198</v>
      </c>
      <c r="K8" s="14">
        <v>2.03422224877212</v>
      </c>
      <c r="L8" s="26">
        <f t="shared" si="0"/>
        <v>18.409472284631054</v>
      </c>
      <c r="M8" s="41"/>
      <c r="N8" s="41"/>
      <c r="O8" s="41"/>
      <c r="P8" s="41"/>
      <c r="Q8" s="41"/>
      <c r="R8" s="41"/>
      <c r="S8" s="12">
        <v>0.13400000000000001</v>
      </c>
      <c r="T8" s="61">
        <v>-35.370263173297644</v>
      </c>
      <c r="U8" s="41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69" x14ac:dyDescent="0.25">
      <c r="A9" s="164"/>
      <c r="B9" s="14"/>
      <c r="C9" s="14"/>
      <c r="D9" s="14"/>
      <c r="E9" s="14"/>
      <c r="F9" s="26"/>
      <c r="G9" s="14"/>
      <c r="H9" s="14"/>
      <c r="I9" s="14"/>
      <c r="J9" s="14"/>
      <c r="K9" s="14"/>
      <c r="L9" s="26"/>
      <c r="M9" s="41"/>
      <c r="N9" s="41"/>
      <c r="O9" s="41"/>
      <c r="P9" s="41"/>
      <c r="Q9" s="41"/>
      <c r="R9" s="41"/>
      <c r="S9" s="12">
        <v>0.122</v>
      </c>
      <c r="T9" s="61"/>
      <c r="U9" s="41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69" x14ac:dyDescent="0.25">
      <c r="A10" s="164"/>
      <c r="B10" s="60">
        <v>-41.977916056793177</v>
      </c>
      <c r="C10" s="14">
        <v>-0.76962970204490966</v>
      </c>
      <c r="D10" s="14">
        <v>45.750609534341699</v>
      </c>
      <c r="E10" s="14">
        <v>1.99713401064548</v>
      </c>
      <c r="F10" s="26">
        <f>E10</f>
        <v>1.99713401064548</v>
      </c>
      <c r="G10" s="14">
        <v>-39.663072566053749</v>
      </c>
      <c r="H10" s="14"/>
      <c r="I10" s="14">
        <v>4.5347864515896852</v>
      </c>
      <c r="J10" s="14">
        <v>38.1551804176136</v>
      </c>
      <c r="K10" s="14">
        <v>2.0283346722641902</v>
      </c>
      <c r="L10" s="26">
        <f>J10/K10</f>
        <v>18.81108721324658</v>
      </c>
      <c r="M10" s="41"/>
      <c r="N10" s="41"/>
      <c r="O10" s="41"/>
      <c r="P10" s="41"/>
      <c r="Q10" s="41"/>
      <c r="R10" s="41"/>
      <c r="S10" s="155"/>
      <c r="T10" s="61"/>
      <c r="U10" s="41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69" x14ac:dyDescent="0.25">
      <c r="A11" s="164"/>
      <c r="B11" s="14"/>
      <c r="C11" s="14"/>
      <c r="D11" s="14"/>
      <c r="E11" s="14"/>
      <c r="F11" s="26"/>
      <c r="G11" s="14">
        <v>-39.216523587004225</v>
      </c>
      <c r="H11" s="14"/>
      <c r="I11" s="14">
        <v>3.0535309323158706</v>
      </c>
      <c r="J11" s="14">
        <v>33.202130100928102</v>
      </c>
      <c r="K11" s="14">
        <v>1.9100852316696399</v>
      </c>
      <c r="L11" s="157">
        <v>19.77</v>
      </c>
      <c r="M11" s="41"/>
      <c r="N11" s="41"/>
      <c r="O11" s="41"/>
      <c r="P11" s="41"/>
      <c r="Q11" s="41"/>
      <c r="R11" s="41"/>
      <c r="S11" s="155"/>
      <c r="T11" s="61"/>
      <c r="U11" s="41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69" x14ac:dyDescent="0.25">
      <c r="A12" s="164"/>
      <c r="B12" s="14"/>
      <c r="C12" s="14"/>
      <c r="D12" s="14"/>
      <c r="E12" s="14"/>
      <c r="F12" s="26"/>
      <c r="G12" s="14">
        <v>-39.35938036129231</v>
      </c>
      <c r="H12" s="14"/>
      <c r="I12" s="14">
        <v>3.7224482868475959</v>
      </c>
      <c r="J12" s="14">
        <v>32.754068892496697</v>
      </c>
      <c r="K12" s="14">
        <v>1.7134175217235099</v>
      </c>
      <c r="L12" s="157">
        <v>15.38</v>
      </c>
      <c r="M12" s="41"/>
      <c r="N12" s="41"/>
      <c r="O12" s="41"/>
      <c r="P12" s="41"/>
      <c r="Q12" s="41"/>
      <c r="R12" s="41"/>
      <c r="S12" s="155"/>
      <c r="T12" s="61"/>
      <c r="U12" s="41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69" x14ac:dyDescent="0.25">
      <c r="A13" s="164"/>
      <c r="B13" s="14"/>
      <c r="C13" s="14"/>
      <c r="D13" s="14"/>
      <c r="E13" s="14"/>
      <c r="F13" s="26"/>
      <c r="G13" s="14"/>
      <c r="H13" s="14"/>
      <c r="I13" s="14"/>
      <c r="J13" s="14"/>
      <c r="K13" s="14"/>
      <c r="L13" s="26"/>
      <c r="M13" s="41"/>
      <c r="N13" s="41"/>
      <c r="O13" s="41"/>
      <c r="P13" s="41"/>
      <c r="Q13" s="41"/>
      <c r="R13" s="41"/>
      <c r="S13" s="155"/>
      <c r="T13" s="61"/>
      <c r="U13" s="41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69" x14ac:dyDescent="0.25">
      <c r="A14" s="164"/>
      <c r="B14" s="14">
        <v>-39.504797133297636</v>
      </c>
      <c r="C14" s="14">
        <v>2.5008804285851487</v>
      </c>
      <c r="D14" s="14">
        <v>41.237203147754499</v>
      </c>
      <c r="E14" s="14">
        <v>1.6159960147533501</v>
      </c>
      <c r="F14" s="26">
        <f t="shared" si="1"/>
        <v>25.518134185528016</v>
      </c>
      <c r="G14" s="14">
        <v>-38.795944266849943</v>
      </c>
      <c r="H14" s="14"/>
      <c r="I14" s="14">
        <v>3.5921722702792622</v>
      </c>
      <c r="J14" s="14">
        <v>33.138036382657901</v>
      </c>
      <c r="K14" s="14">
        <v>1.8822607089100201</v>
      </c>
      <c r="L14" s="157">
        <v>19.77</v>
      </c>
      <c r="M14" s="41"/>
      <c r="N14" s="41"/>
      <c r="O14" s="41"/>
      <c r="P14" s="41"/>
      <c r="Q14" s="41"/>
      <c r="R14" s="41"/>
      <c r="S14" s="12">
        <v>0.219</v>
      </c>
      <c r="T14" s="61">
        <v>-37.771287835609684</v>
      </c>
      <c r="U14" s="41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</row>
    <row r="15" spans="1:69" x14ac:dyDescent="0.25">
      <c r="A15" s="164"/>
      <c r="B15" s="14">
        <v>-37.607257683705377</v>
      </c>
      <c r="C15" s="14">
        <v>0.9477047470206883</v>
      </c>
      <c r="D15" s="14">
        <v>41.3158468185134</v>
      </c>
      <c r="E15" s="14">
        <v>1.7665293280180401</v>
      </c>
      <c r="F15" s="26">
        <f t="shared" si="1"/>
        <v>23.388146555635036</v>
      </c>
      <c r="G15" s="14">
        <v>-39.021022037774038</v>
      </c>
      <c r="H15" s="14"/>
      <c r="I15" s="14">
        <v>4.510190317998628</v>
      </c>
      <c r="J15" s="14">
        <v>35.256471198196301</v>
      </c>
      <c r="K15" s="14">
        <v>2.2933813661654101</v>
      </c>
      <c r="L15" s="157">
        <v>15.38</v>
      </c>
      <c r="M15" s="41"/>
      <c r="N15" s="41"/>
      <c r="O15" s="41"/>
      <c r="P15" s="41"/>
      <c r="Q15" s="41"/>
      <c r="R15" s="41"/>
      <c r="S15" s="12">
        <v>0.17699999999999999</v>
      </c>
      <c r="T15" s="61">
        <v>-39.669719335688612</v>
      </c>
      <c r="U15" s="41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</row>
    <row r="16" spans="1:69" x14ac:dyDescent="0.25">
      <c r="A16" s="164"/>
      <c r="B16" s="14">
        <v>-39.96285947357606</v>
      </c>
      <c r="C16" s="14">
        <v>3.3727849755782056</v>
      </c>
      <c r="D16" s="14">
        <v>41.959728662349001</v>
      </c>
      <c r="E16" s="14">
        <v>1.7296705112136399</v>
      </c>
      <c r="F16" s="26">
        <f t="shared" si="1"/>
        <v>24.258798649985398</v>
      </c>
      <c r="G16" s="14">
        <v>-37.244669863568433</v>
      </c>
      <c r="H16" s="14"/>
      <c r="I16" s="14">
        <v>2.7755067415433969</v>
      </c>
      <c r="J16" s="14">
        <v>31.861106021490102</v>
      </c>
      <c r="K16" s="14">
        <v>1.9807863578333</v>
      </c>
      <c r="L16" s="157">
        <v>21.1</v>
      </c>
      <c r="M16" s="41"/>
      <c r="N16" s="41"/>
      <c r="O16" s="41"/>
      <c r="P16" s="41"/>
      <c r="Q16" s="41"/>
      <c r="R16" s="41"/>
      <c r="S16" s="12">
        <v>0.22900000000000001</v>
      </c>
      <c r="T16" s="61">
        <v>-37.091167586514644</v>
      </c>
      <c r="U16" s="41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</row>
    <row r="17" spans="1:69" x14ac:dyDescent="0.25">
      <c r="A17" s="186"/>
      <c r="B17" s="14"/>
      <c r="C17" s="14"/>
      <c r="D17" s="14"/>
      <c r="E17" s="14"/>
      <c r="F17" s="26"/>
      <c r="G17" s="14"/>
      <c r="H17" s="14"/>
      <c r="I17" s="14"/>
      <c r="J17" s="14"/>
      <c r="K17" s="14"/>
      <c r="L17" s="26"/>
      <c r="M17" s="41"/>
      <c r="N17" s="41"/>
      <c r="O17" s="41"/>
      <c r="P17" s="41"/>
      <c r="Q17" s="41"/>
      <c r="R17" s="41"/>
      <c r="S17" s="12">
        <v>0.19900000000000001</v>
      </c>
      <c r="T17" s="61">
        <v>-37.401165274453774</v>
      </c>
      <c r="U17" s="41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</row>
    <row r="18" spans="1:69" x14ac:dyDescent="0.25">
      <c r="A18" s="164"/>
      <c r="B18" s="14"/>
      <c r="C18" s="14"/>
      <c r="D18" s="14"/>
      <c r="E18" s="14"/>
      <c r="F18" s="26"/>
      <c r="G18" s="14">
        <v>-37.978522039035241</v>
      </c>
      <c r="H18" s="41"/>
      <c r="I18" s="14">
        <v>5.3508666987506448</v>
      </c>
      <c r="J18" s="14">
        <v>34.504630434335702</v>
      </c>
      <c r="K18" s="14">
        <v>1.8112157890542899</v>
      </c>
      <c r="L18" s="26">
        <f>J18/K18</f>
        <v>19.050535360202435</v>
      </c>
      <c r="M18" s="41"/>
      <c r="N18" s="41"/>
      <c r="O18" s="41"/>
      <c r="P18" s="41"/>
      <c r="Q18" s="41"/>
      <c r="R18" s="41"/>
      <c r="S18" s="12"/>
      <c r="T18" s="61"/>
      <c r="U18" s="41"/>
      <c r="V18" s="29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</row>
    <row r="19" spans="1:69" ht="15.75" thickBot="1" x14ac:dyDescent="0.3">
      <c r="A19" s="187"/>
      <c r="B19" s="14"/>
      <c r="C19" s="14"/>
      <c r="D19" s="14"/>
      <c r="E19" s="14"/>
      <c r="F19" s="26"/>
      <c r="G19" s="14">
        <v>-36.980606797939828</v>
      </c>
      <c r="H19" s="41"/>
      <c r="I19" s="14">
        <v>4.9222852209218644</v>
      </c>
      <c r="J19" s="14">
        <v>41.467973825388199</v>
      </c>
      <c r="K19" s="14">
        <v>1.7112167166018499</v>
      </c>
      <c r="L19" s="26">
        <f t="shared" ref="L19:L22" si="2">J19/K19</f>
        <v>24.233034555515381</v>
      </c>
      <c r="M19" s="41"/>
      <c r="N19" s="41"/>
      <c r="O19" s="41"/>
      <c r="P19" s="41"/>
      <c r="Q19" s="41"/>
      <c r="R19" s="41"/>
      <c r="S19" s="12"/>
      <c r="T19" s="61"/>
      <c r="U19" s="41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</row>
    <row r="20" spans="1:69" x14ac:dyDescent="0.25">
      <c r="A20" s="188" t="s">
        <v>2</v>
      </c>
      <c r="B20" s="14">
        <v>-37.083516983299489</v>
      </c>
      <c r="C20" s="14">
        <v>3.5318987960165122</v>
      </c>
      <c r="D20" s="14">
        <v>45.242150792445997</v>
      </c>
      <c r="E20" s="14">
        <v>1.88599194880039</v>
      </c>
      <c r="F20" s="26">
        <f>E20</f>
        <v>1.88599194880039</v>
      </c>
      <c r="G20" s="14">
        <v>-36.094254686983163</v>
      </c>
      <c r="H20" s="41"/>
      <c r="I20" s="14">
        <v>6.0986856852191558</v>
      </c>
      <c r="J20" s="14">
        <v>36.8992135691595</v>
      </c>
      <c r="K20" s="14">
        <v>1.8720527175758599</v>
      </c>
      <c r="L20" s="26">
        <f t="shared" si="2"/>
        <v>19.710563288485094</v>
      </c>
      <c r="M20" s="41"/>
      <c r="N20" s="41"/>
      <c r="O20" s="41"/>
      <c r="P20" s="41"/>
      <c r="Q20" s="41"/>
      <c r="R20" s="41"/>
      <c r="S20" s="12"/>
      <c r="T20" s="61"/>
      <c r="U20" s="60">
        <v>-33.230280940271953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</row>
    <row r="21" spans="1:69" x14ac:dyDescent="0.25">
      <c r="A21" s="186"/>
      <c r="B21" s="14">
        <v>-35.637185410630451</v>
      </c>
      <c r="C21" s="14">
        <v>1.0813005621587664</v>
      </c>
      <c r="D21" s="14">
        <v>44.091206539307599</v>
      </c>
      <c r="E21" s="14">
        <v>1.71646571434659</v>
      </c>
      <c r="F21" s="26">
        <f t="shared" ref="F21:F22" si="3">E21</f>
        <v>1.71646571434659</v>
      </c>
      <c r="G21" s="14">
        <v>-34.136342941054593</v>
      </c>
      <c r="H21" s="41"/>
      <c r="I21" s="14">
        <v>4.9586103547256588</v>
      </c>
      <c r="J21" s="14">
        <v>36.841711119803101</v>
      </c>
      <c r="K21" s="14">
        <v>1.79533976631715</v>
      </c>
      <c r="L21" s="26">
        <f t="shared" si="2"/>
        <v>20.520745883871292</v>
      </c>
      <c r="M21" s="41"/>
      <c r="N21" s="41"/>
      <c r="O21" s="41"/>
      <c r="P21" s="41"/>
      <c r="Q21" s="41"/>
      <c r="R21" s="41"/>
      <c r="S21" s="12"/>
      <c r="T21" s="61"/>
      <c r="U21" s="60">
        <v>-33.006876917659326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</row>
    <row r="22" spans="1:69" x14ac:dyDescent="0.25">
      <c r="A22" s="186"/>
      <c r="B22" s="14">
        <v>-37.312506643927136</v>
      </c>
      <c r="C22" s="14">
        <v>2.0036518301638715</v>
      </c>
      <c r="D22" s="14">
        <v>44.754014362152702</v>
      </c>
      <c r="E22" s="14">
        <v>2.0533739305218601</v>
      </c>
      <c r="F22" s="26">
        <f t="shared" si="3"/>
        <v>2.0533739305218601</v>
      </c>
      <c r="G22" s="14">
        <v>-34.894132581002495</v>
      </c>
      <c r="H22" s="41"/>
      <c r="I22" s="14">
        <v>3.1178984310641082</v>
      </c>
      <c r="J22" s="14">
        <v>32.541097364284603</v>
      </c>
      <c r="K22" s="14">
        <v>1.64339772265539</v>
      </c>
      <c r="L22" s="26">
        <f t="shared" si="2"/>
        <v>19.80110895596529</v>
      </c>
      <c r="M22" s="41"/>
      <c r="N22" s="41"/>
      <c r="O22" s="41"/>
      <c r="P22" s="41"/>
      <c r="Q22" s="41"/>
      <c r="R22" s="41"/>
      <c r="S22" s="12"/>
      <c r="T22" s="61"/>
      <c r="U22" s="60">
        <v>-33.869250678162999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</row>
    <row r="23" spans="1:69" x14ac:dyDescent="0.25">
      <c r="A23" s="186"/>
      <c r="B23" s="14">
        <v>-38.899794479790707</v>
      </c>
      <c r="C23" s="14">
        <v>1.8038196088097322</v>
      </c>
      <c r="D23" s="14">
        <v>41.500756915400103</v>
      </c>
      <c r="E23" s="14">
        <v>1.4802615404035999</v>
      </c>
      <c r="F23" s="26">
        <f t="shared" si="1"/>
        <v>28.036097529146598</v>
      </c>
      <c r="G23" s="14">
        <v>-35.923510838375122</v>
      </c>
      <c r="H23" s="14"/>
      <c r="I23" s="14">
        <v>3.9548531053394744</v>
      </c>
      <c r="J23" s="14">
        <v>36.915269798348596</v>
      </c>
      <c r="K23" s="14">
        <v>1.93662518327658</v>
      </c>
      <c r="L23" s="157">
        <v>19.77</v>
      </c>
      <c r="M23" s="41"/>
      <c r="N23" s="41"/>
      <c r="O23" s="41"/>
      <c r="P23" s="41"/>
      <c r="Q23" s="41"/>
      <c r="R23" s="41"/>
      <c r="S23" s="12">
        <v>0.70199999999999996</v>
      </c>
      <c r="T23" s="61">
        <v>-27.238198830256902</v>
      </c>
      <c r="U23" s="60">
        <v>-33.32442308294074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</row>
    <row r="24" spans="1:69" x14ac:dyDescent="0.25">
      <c r="A24" s="186"/>
      <c r="B24" s="14">
        <v>-37.390775726678264</v>
      </c>
      <c r="C24" s="14">
        <v>2.8821567527922185</v>
      </c>
      <c r="D24" s="14">
        <v>40.305047295907102</v>
      </c>
      <c r="E24" s="14">
        <v>1.6267935185382101</v>
      </c>
      <c r="F24" s="26">
        <f t="shared" si="1"/>
        <v>24.775760928851042</v>
      </c>
      <c r="G24" s="14">
        <v>-36.483472103157347</v>
      </c>
      <c r="H24" s="14"/>
      <c r="I24" s="14">
        <v>3.1970798098450337</v>
      </c>
      <c r="J24" s="14">
        <v>36.051450032360002</v>
      </c>
      <c r="K24" s="14">
        <v>1.9550829917682699</v>
      </c>
      <c r="L24" s="157">
        <v>15.38</v>
      </c>
      <c r="M24" s="41"/>
      <c r="N24" s="41"/>
      <c r="O24" s="41"/>
      <c r="P24" s="41"/>
      <c r="Q24" s="41"/>
      <c r="R24" s="41"/>
      <c r="S24" s="12">
        <v>0.68200000000000005</v>
      </c>
      <c r="T24" s="61">
        <v>-27.747707054177795</v>
      </c>
      <c r="U24" s="41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69" x14ac:dyDescent="0.25">
      <c r="A25" s="186"/>
      <c r="B25" s="14">
        <v>-37.631904276789591</v>
      </c>
      <c r="C25" s="14">
        <v>4.9013088704642023</v>
      </c>
      <c r="D25" s="14">
        <v>41.560657233684601</v>
      </c>
      <c r="E25" s="14">
        <v>1.4590915531338</v>
      </c>
      <c r="F25" s="26">
        <f t="shared" si="1"/>
        <v>28.483926964296156</v>
      </c>
      <c r="G25" s="14">
        <v>-34.801467075672377</v>
      </c>
      <c r="H25" s="14"/>
      <c r="I25" s="14">
        <v>4.801542363028048</v>
      </c>
      <c r="J25" s="14">
        <v>30.904890134270499</v>
      </c>
      <c r="K25" s="14">
        <v>1.49706239603304</v>
      </c>
      <c r="L25" s="157">
        <v>21.1</v>
      </c>
      <c r="M25" s="41"/>
      <c r="N25" s="41"/>
      <c r="O25" s="41"/>
      <c r="P25" s="41"/>
      <c r="Q25" s="41"/>
      <c r="R25" s="41"/>
      <c r="S25" s="12">
        <v>0.69199999999999995</v>
      </c>
      <c r="T25" s="61">
        <v>-27.815625049444506</v>
      </c>
      <c r="U25" s="41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69" x14ac:dyDescent="0.25">
      <c r="A26" s="186"/>
      <c r="B26" s="14"/>
      <c r="C26" s="14"/>
      <c r="D26" s="14"/>
      <c r="E26" s="14"/>
      <c r="F26" s="26"/>
      <c r="G26" s="14"/>
      <c r="H26" s="14"/>
      <c r="I26" s="14"/>
      <c r="J26" s="14"/>
      <c r="K26" s="14"/>
      <c r="L26" s="26"/>
      <c r="M26" s="41"/>
      <c r="N26" s="41"/>
      <c r="O26" s="41"/>
      <c r="P26" s="41"/>
      <c r="Q26" s="41"/>
      <c r="R26" s="41"/>
      <c r="S26" s="12">
        <v>0.109</v>
      </c>
      <c r="T26" s="61">
        <v>-29.017338490134541</v>
      </c>
      <c r="U26" s="41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69" x14ac:dyDescent="0.25">
      <c r="A27" s="186"/>
      <c r="B27" s="14">
        <v>-36.902963258458186</v>
      </c>
      <c r="C27" s="14">
        <v>1.7204662093990484</v>
      </c>
      <c r="D27" s="14">
        <v>40.886622088098598</v>
      </c>
      <c r="E27" s="14">
        <v>1.7855606253252001</v>
      </c>
      <c r="F27" s="26">
        <f t="shared" si="1"/>
        <v>22.898478779264082</v>
      </c>
      <c r="G27" s="14">
        <v>-35.454088983547734</v>
      </c>
      <c r="H27" s="14"/>
      <c r="I27" s="14">
        <v>5.5852546313305726</v>
      </c>
      <c r="J27" s="14">
        <v>31.415163115141599</v>
      </c>
      <c r="K27" s="14">
        <v>1.59418930995584</v>
      </c>
      <c r="L27" s="157">
        <v>19.77</v>
      </c>
      <c r="M27" s="41"/>
      <c r="N27" s="41"/>
      <c r="O27" s="41"/>
      <c r="P27" s="41"/>
      <c r="Q27" s="41"/>
      <c r="R27" s="41"/>
      <c r="S27" s="12">
        <v>0.17399999999999999</v>
      </c>
      <c r="T27" s="61">
        <v>-31.522770985422458</v>
      </c>
      <c r="U27" s="41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69" x14ac:dyDescent="0.25">
      <c r="A28" s="186"/>
      <c r="B28" s="14">
        <v>-39.221766691134377</v>
      </c>
      <c r="C28" s="14">
        <v>6.2380266350064204</v>
      </c>
      <c r="D28" s="14">
        <v>40.365316808579799</v>
      </c>
      <c r="E28" s="14">
        <v>1.92556780127387</v>
      </c>
      <c r="F28" s="26">
        <f t="shared" si="1"/>
        <v>20.962812517884803</v>
      </c>
      <c r="G28" s="14">
        <v>-36.109463711960323</v>
      </c>
      <c r="H28" s="14"/>
      <c r="I28" s="14">
        <v>4.2557988989426985</v>
      </c>
      <c r="J28" s="14">
        <v>38.148031932661503</v>
      </c>
      <c r="K28" s="14">
        <v>2.1138424826872702</v>
      </c>
      <c r="L28" s="157">
        <v>15.38</v>
      </c>
      <c r="M28" s="41"/>
      <c r="N28" s="41"/>
      <c r="O28" s="41"/>
      <c r="P28" s="41"/>
      <c r="Q28" s="41"/>
      <c r="R28" s="41"/>
      <c r="S28" s="12">
        <v>0.108</v>
      </c>
      <c r="T28" s="61">
        <v>-32.798634555099099</v>
      </c>
      <c r="U28" s="41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69" x14ac:dyDescent="0.25">
      <c r="A29" s="186"/>
      <c r="B29" s="14">
        <v>-39.476044069318654</v>
      </c>
      <c r="C29" s="14">
        <v>3.6842547234599086</v>
      </c>
      <c r="D29" s="14">
        <v>41.441995613058097</v>
      </c>
      <c r="E29" s="14">
        <v>1.7103815322974301</v>
      </c>
      <c r="F29" s="26">
        <f t="shared" si="1"/>
        <v>24.229679068968959</v>
      </c>
      <c r="G29" s="14">
        <v>-35.400409256274507</v>
      </c>
      <c r="H29" s="14"/>
      <c r="I29" s="14">
        <v>5.2239234994223214</v>
      </c>
      <c r="J29" s="14">
        <v>31.407597209734099</v>
      </c>
      <c r="K29" s="14">
        <v>1.77492527979134</v>
      </c>
      <c r="L29" s="157">
        <v>21.1</v>
      </c>
      <c r="M29" s="41"/>
      <c r="N29" s="41"/>
      <c r="O29" s="41"/>
      <c r="P29" s="41"/>
      <c r="Q29" s="41"/>
      <c r="R29" s="41"/>
      <c r="S29" s="12">
        <v>0.107</v>
      </c>
      <c r="T29" s="61">
        <v>-32.612036661967423</v>
      </c>
      <c r="U29" s="41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69" x14ac:dyDescent="0.25">
      <c r="A30" s="186"/>
      <c r="B30" s="14"/>
      <c r="C30" s="14"/>
      <c r="D30" s="14"/>
      <c r="E30" s="14"/>
      <c r="F30" s="26"/>
      <c r="G30" s="14"/>
      <c r="H30" s="14"/>
      <c r="I30" s="14"/>
      <c r="J30" s="14"/>
      <c r="K30" s="14"/>
      <c r="L30" s="26"/>
      <c r="M30" s="41"/>
      <c r="N30" s="41"/>
      <c r="O30" s="41"/>
      <c r="P30" s="41"/>
      <c r="Q30" s="41"/>
      <c r="R30" s="41"/>
      <c r="S30" s="12">
        <v>0.108</v>
      </c>
      <c r="T30" s="61"/>
      <c r="U30" s="41"/>
      <c r="V30" s="29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69" x14ac:dyDescent="0.25">
      <c r="A31" s="186"/>
      <c r="B31" s="14">
        <v>-37.799053480411118</v>
      </c>
      <c r="C31" s="14">
        <v>5.774250443238472</v>
      </c>
      <c r="D31" s="14">
        <v>44.448706231971499</v>
      </c>
      <c r="E31" s="14">
        <v>2.0178895643979899</v>
      </c>
      <c r="F31" s="26">
        <f t="shared" si="1"/>
        <v>22.027323504808436</v>
      </c>
      <c r="G31" s="14">
        <v>-35.21905041382476</v>
      </c>
      <c r="H31" s="14"/>
      <c r="I31" s="14">
        <v>0.98740967116342215</v>
      </c>
      <c r="J31" s="14">
        <v>35.544970423839899</v>
      </c>
      <c r="K31" s="14">
        <v>2.0070141411611102</v>
      </c>
      <c r="L31" s="157">
        <v>19.77</v>
      </c>
      <c r="M31" s="41"/>
      <c r="N31" s="41"/>
      <c r="O31" s="41"/>
      <c r="P31" s="41"/>
      <c r="Q31" s="41"/>
      <c r="R31" s="41"/>
      <c r="S31" s="12">
        <v>0.5</v>
      </c>
      <c r="T31" s="61"/>
      <c r="U31" s="41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69" x14ac:dyDescent="0.25">
      <c r="A32" s="186"/>
      <c r="B32" s="14">
        <v>-36.71985813351337</v>
      </c>
      <c r="C32" s="14">
        <v>-0.9843630358828761</v>
      </c>
      <c r="D32" s="14">
        <v>43.435660505481302</v>
      </c>
      <c r="E32" s="14">
        <v>1.81577889820807</v>
      </c>
      <c r="F32" s="26">
        <f t="shared" si="1"/>
        <v>23.921227715745825</v>
      </c>
      <c r="G32" s="14">
        <v>-35.090611525429111</v>
      </c>
      <c r="H32" s="14"/>
      <c r="I32" s="14">
        <v>1.8516699608540854E-2</v>
      </c>
      <c r="J32" s="14">
        <v>37.154964608777099</v>
      </c>
      <c r="K32" s="14">
        <v>1.9978884806834201</v>
      </c>
      <c r="L32" s="157">
        <v>15.38</v>
      </c>
      <c r="M32" s="41"/>
      <c r="N32" s="41"/>
      <c r="O32" s="41"/>
      <c r="P32" s="41"/>
      <c r="Q32" s="41"/>
      <c r="R32" s="41"/>
      <c r="S32" s="12">
        <v>9.7000000000000003E-2</v>
      </c>
      <c r="T32" s="61">
        <v>-30.961984845706585</v>
      </c>
      <c r="U32" s="41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5">
      <c r="A33" s="186"/>
      <c r="B33" s="14">
        <v>-38.576780247519373</v>
      </c>
      <c r="C33" s="156">
        <v>3.7323561937250518</v>
      </c>
      <c r="D33" s="156">
        <v>43.724985621543198</v>
      </c>
      <c r="E33" s="156">
        <v>1.86895304391156</v>
      </c>
      <c r="F33" s="158">
        <f t="shared" si="1"/>
        <v>23.395443649044555</v>
      </c>
      <c r="G33" s="14">
        <v>-37.023359345530594</v>
      </c>
      <c r="H33" s="14"/>
      <c r="I33" s="14">
        <v>3.3432365785090137</v>
      </c>
      <c r="J33" s="14">
        <v>37.602279296460097</v>
      </c>
      <c r="K33" s="14">
        <v>1.956723010266</v>
      </c>
      <c r="L33" s="157">
        <v>21.1</v>
      </c>
      <c r="M33" s="41"/>
      <c r="N33" s="41"/>
      <c r="O33" s="41"/>
      <c r="P33" s="41"/>
      <c r="Q33" s="41"/>
      <c r="R33" s="41"/>
      <c r="S33" s="12">
        <v>0.17</v>
      </c>
      <c r="T33" s="61"/>
      <c r="U33" s="41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ht="15.75" thickBot="1" x14ac:dyDescent="0.3">
      <c r="A34" s="187"/>
      <c r="B34" s="14"/>
      <c r="C34" s="156"/>
      <c r="D34" s="156"/>
      <c r="E34" s="156"/>
      <c r="F34" s="158"/>
      <c r="G34" s="14"/>
      <c r="H34" s="14"/>
      <c r="I34" s="14"/>
      <c r="J34" s="14"/>
      <c r="K34" s="14"/>
      <c r="L34" s="26"/>
      <c r="M34" s="41"/>
      <c r="N34" s="41"/>
      <c r="O34" s="41"/>
      <c r="P34" s="41"/>
      <c r="Q34" s="41"/>
      <c r="R34" s="41"/>
      <c r="S34" s="12">
        <v>0.1</v>
      </c>
      <c r="T34" s="61">
        <v>-31.418528906531638</v>
      </c>
      <c r="U34" s="41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25">
      <c r="A35" s="163" t="s">
        <v>3</v>
      </c>
      <c r="B35" s="14">
        <v>-33.05068254224976</v>
      </c>
      <c r="C35" s="14">
        <v>-0.62992981582264973</v>
      </c>
      <c r="D35" s="14">
        <v>41.407640754204998</v>
      </c>
      <c r="E35" s="14">
        <v>1.9894315696721501</v>
      </c>
      <c r="F35" s="26">
        <f t="shared" si="1"/>
        <v>20.813805001108332</v>
      </c>
      <c r="G35" s="14">
        <v>-35.255128202663336</v>
      </c>
      <c r="H35" s="14"/>
      <c r="I35" s="14">
        <v>-2.0066128625815094</v>
      </c>
      <c r="J35" s="14">
        <v>32.403179567734099</v>
      </c>
      <c r="K35" s="14">
        <v>1.79254346141355</v>
      </c>
      <c r="L35" s="157">
        <v>19.77</v>
      </c>
      <c r="M35" s="41"/>
      <c r="N35" s="41"/>
      <c r="O35" s="41"/>
      <c r="P35" s="41"/>
      <c r="Q35" s="41"/>
      <c r="R35" s="41"/>
      <c r="S35" s="12">
        <v>0.34</v>
      </c>
      <c r="T35" s="61">
        <v>-31.80890378225924</v>
      </c>
      <c r="U35" s="60">
        <v>-29.741338498902618</v>
      </c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x14ac:dyDescent="0.25">
      <c r="A36" s="164"/>
      <c r="B36" s="14">
        <v>-34.256917402998937</v>
      </c>
      <c r="C36" s="14">
        <v>-0.98763261623113974</v>
      </c>
      <c r="D36" s="14">
        <v>42.568638330303997</v>
      </c>
      <c r="E36" s="14">
        <v>1.97682248226834</v>
      </c>
      <c r="F36" s="26">
        <f t="shared" si="1"/>
        <v>21.533869991936687</v>
      </c>
      <c r="G36" s="14">
        <v>-34.263225648471547</v>
      </c>
      <c r="H36" s="14"/>
      <c r="I36" s="14">
        <v>-1.1414323157375463</v>
      </c>
      <c r="J36" s="14">
        <v>33.566316986853998</v>
      </c>
      <c r="K36" s="14">
        <v>1.9473232283602899</v>
      </c>
      <c r="L36" s="157">
        <v>15.38</v>
      </c>
      <c r="M36" s="41"/>
      <c r="N36" s="41"/>
      <c r="O36" s="41"/>
      <c r="P36" s="41"/>
      <c r="Q36" s="41"/>
      <c r="R36" s="41"/>
      <c r="S36" s="12">
        <v>0.129</v>
      </c>
      <c r="T36" s="61">
        <v>-29.403916115606556</v>
      </c>
      <c r="U36" s="60">
        <v>-28.035028844057237</v>
      </c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 spans="1:69" x14ac:dyDescent="0.25">
      <c r="A37" s="164"/>
      <c r="B37" s="14">
        <v>-34.023601634832602</v>
      </c>
      <c r="C37" s="14">
        <v>-1.1745247474639633</v>
      </c>
      <c r="D37" s="14">
        <v>42.306394108382101</v>
      </c>
      <c r="E37" s="14">
        <v>1.89306979126537</v>
      </c>
      <c r="F37" s="26">
        <f t="shared" si="1"/>
        <v>22.348037195239147</v>
      </c>
      <c r="G37" s="14">
        <v>-32.720871587705467</v>
      </c>
      <c r="H37" s="14"/>
      <c r="I37" s="14">
        <v>0.10337712102484775</v>
      </c>
      <c r="J37" s="14">
        <v>34.245052625782002</v>
      </c>
      <c r="K37" s="14">
        <v>1.7920911319698201</v>
      </c>
      <c r="L37" s="157">
        <v>21.1</v>
      </c>
      <c r="M37" s="41"/>
      <c r="N37" s="41"/>
      <c r="O37" s="41"/>
      <c r="P37" s="41"/>
      <c r="Q37" s="41"/>
      <c r="R37" s="41"/>
      <c r="S37" s="12">
        <v>0.114</v>
      </c>
      <c r="T37" s="61">
        <v>-26.972296163213649</v>
      </c>
      <c r="U37" s="60">
        <v>-28.680300191071915</v>
      </c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 spans="1:69" x14ac:dyDescent="0.25">
      <c r="A38" s="164"/>
      <c r="B38" s="14"/>
      <c r="C38" s="14"/>
      <c r="D38" s="14"/>
      <c r="E38" s="14"/>
      <c r="F38" s="26"/>
      <c r="G38" s="14"/>
      <c r="H38" s="14"/>
      <c r="I38" s="14"/>
      <c r="J38" s="14"/>
      <c r="K38" s="14"/>
      <c r="L38" s="26"/>
      <c r="M38" s="41"/>
      <c r="N38" s="41"/>
      <c r="O38" s="41"/>
      <c r="P38" s="41"/>
      <c r="Q38" s="41"/>
      <c r="R38" s="41"/>
      <c r="S38" s="12">
        <v>0.14000000000000001</v>
      </c>
      <c r="T38" s="61">
        <v>-28.388796807062658</v>
      </c>
      <c r="U38" s="60">
        <v>-28.112540069086634</v>
      </c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</row>
    <row r="39" spans="1:69" x14ac:dyDescent="0.25">
      <c r="A39" s="164"/>
      <c r="B39" s="14">
        <v>-34.97601811144618</v>
      </c>
      <c r="C39" s="14">
        <v>-1.8062489730829903</v>
      </c>
      <c r="D39" s="14">
        <v>43.061771961426999</v>
      </c>
      <c r="E39" s="14">
        <v>1.91621321134658</v>
      </c>
      <c r="F39" s="26">
        <f>E39</f>
        <v>1.91621321134658</v>
      </c>
      <c r="G39" s="14">
        <v>-34.415993712186676</v>
      </c>
      <c r="H39" s="41"/>
      <c r="I39" s="14">
        <v>1.3377277165208068</v>
      </c>
      <c r="J39" s="14">
        <v>31.051911767172999</v>
      </c>
      <c r="K39" s="14">
        <v>1.47640163439855</v>
      </c>
      <c r="L39" s="26">
        <f>J39/K39</f>
        <v>21.032157540128157</v>
      </c>
      <c r="M39" s="41"/>
      <c r="N39" s="41"/>
      <c r="O39" s="41"/>
      <c r="P39" s="41"/>
      <c r="Q39" s="41"/>
      <c r="R39" s="41"/>
      <c r="S39" s="12"/>
      <c r="T39" s="61"/>
      <c r="U39" s="41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</row>
    <row r="40" spans="1:69" x14ac:dyDescent="0.25">
      <c r="A40" s="164"/>
      <c r="B40" s="14">
        <v>-33.577653723010627</v>
      </c>
      <c r="C40" s="14">
        <v>0.26898385416384851</v>
      </c>
      <c r="D40" s="14">
        <v>43.073742321008197</v>
      </c>
      <c r="E40" s="14">
        <v>1.94017921185318</v>
      </c>
      <c r="F40" s="26">
        <f t="shared" si="1"/>
        <v>22.200909100487639</v>
      </c>
      <c r="G40" s="14">
        <v>-31.032718367688609</v>
      </c>
      <c r="H40" s="14"/>
      <c r="I40" s="14">
        <v>3.0155656676229516</v>
      </c>
      <c r="J40" s="14">
        <v>31.186677107381101</v>
      </c>
      <c r="K40" s="14">
        <v>1.84618442491568</v>
      </c>
      <c r="L40" s="157">
        <v>19.77</v>
      </c>
      <c r="M40" s="41"/>
      <c r="N40" s="41"/>
      <c r="O40" s="41"/>
      <c r="P40" s="41"/>
      <c r="Q40" s="41"/>
      <c r="R40" s="41"/>
      <c r="S40" s="12">
        <v>0.109</v>
      </c>
      <c r="T40" s="61">
        <v>-27.676416120607499</v>
      </c>
      <c r="U40" s="41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</row>
    <row r="41" spans="1:69" x14ac:dyDescent="0.25">
      <c r="A41" s="164"/>
      <c r="B41" s="14">
        <v>-34.616484131653856</v>
      </c>
      <c r="C41" s="14">
        <v>0.47757492619172037</v>
      </c>
      <c r="D41" s="14">
        <v>42.962493851330898</v>
      </c>
      <c r="E41" s="14">
        <v>1.81669464504626</v>
      </c>
      <c r="F41" s="26">
        <f t="shared" si="1"/>
        <v>23.648714971710014</v>
      </c>
      <c r="G41" s="14">
        <v>-32.014715742762803</v>
      </c>
      <c r="H41" s="14"/>
      <c r="I41" s="14">
        <v>0.92216149169349482</v>
      </c>
      <c r="J41" s="14">
        <v>29.687308826223202</v>
      </c>
      <c r="K41" s="14">
        <v>1.76005018540967</v>
      </c>
      <c r="L41" s="157">
        <v>15.38</v>
      </c>
      <c r="M41" s="41"/>
      <c r="N41" s="41"/>
      <c r="O41" s="41"/>
      <c r="P41" s="41"/>
      <c r="Q41" s="41"/>
      <c r="R41" s="41"/>
      <c r="S41" s="12">
        <v>0.115</v>
      </c>
      <c r="T41" s="61">
        <v>-27.280208066815621</v>
      </c>
      <c r="U41" s="41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</row>
    <row r="42" spans="1:69" x14ac:dyDescent="0.25">
      <c r="A42" s="164"/>
      <c r="B42" s="14">
        <v>-32.043464835354683</v>
      </c>
      <c r="C42" s="14">
        <v>1.5321831883462766</v>
      </c>
      <c r="D42" s="14">
        <v>41.370348967549198</v>
      </c>
      <c r="E42" s="14">
        <v>2.09318363741985</v>
      </c>
      <c r="F42" s="26">
        <f t="shared" si="1"/>
        <v>19.764318919740891</v>
      </c>
      <c r="G42" s="14">
        <v>-32.206960758978937</v>
      </c>
      <c r="H42" s="14"/>
      <c r="I42" s="14">
        <v>-0.41593273466560943</v>
      </c>
      <c r="J42" s="14">
        <v>26.638442544084999</v>
      </c>
      <c r="K42" s="14">
        <v>1.7653248943845301</v>
      </c>
      <c r="L42" s="157">
        <v>21.1</v>
      </c>
      <c r="M42" s="41"/>
      <c r="N42" s="41"/>
      <c r="O42" s="41"/>
      <c r="P42" s="41"/>
      <c r="Q42" s="41"/>
      <c r="R42" s="41"/>
      <c r="S42" s="12">
        <v>0.253</v>
      </c>
      <c r="T42" s="61">
        <v>-27.874870218771957</v>
      </c>
      <c r="U42" s="41"/>
      <c r="V42" s="29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</row>
    <row r="43" spans="1:69" x14ac:dyDescent="0.25">
      <c r="A43" s="164"/>
      <c r="B43" s="14"/>
      <c r="C43" s="14"/>
      <c r="D43" s="14"/>
      <c r="E43" s="14"/>
      <c r="F43" s="26"/>
      <c r="G43" s="14"/>
      <c r="H43" s="14"/>
      <c r="I43" s="14"/>
      <c r="J43" s="14"/>
      <c r="K43" s="14"/>
      <c r="L43" s="26"/>
      <c r="M43" s="41"/>
      <c r="N43" s="41"/>
      <c r="O43" s="41"/>
      <c r="P43" s="41"/>
      <c r="Q43" s="41"/>
      <c r="R43" s="41"/>
      <c r="S43" s="12">
        <v>0.36799999999999999</v>
      </c>
      <c r="T43" s="61">
        <v>-23.220927385153843</v>
      </c>
      <c r="U43" s="41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</row>
    <row r="44" spans="1:69" x14ac:dyDescent="0.25">
      <c r="A44" s="164"/>
      <c r="B44" s="14">
        <v>-33.980314971985479</v>
      </c>
      <c r="C44" s="14">
        <v>3.0872194683052996</v>
      </c>
      <c r="D44" s="14">
        <v>43.338259312098501</v>
      </c>
      <c r="E44" s="14">
        <v>2.3702795013877198</v>
      </c>
      <c r="F44" s="26">
        <f>E44</f>
        <v>2.3702795013877198</v>
      </c>
      <c r="G44" s="14">
        <v>-32.237929949182956</v>
      </c>
      <c r="H44" s="41"/>
      <c r="I44" s="14">
        <v>-8.5362605471733133E-2</v>
      </c>
      <c r="J44" s="14">
        <v>33.628498948480598</v>
      </c>
      <c r="K44" s="14">
        <v>1.6778545866544501</v>
      </c>
      <c r="L44" s="26">
        <f>J44/K44</f>
        <v>20.042558643615223</v>
      </c>
      <c r="M44" s="41"/>
      <c r="N44" s="41"/>
      <c r="O44" s="41"/>
      <c r="P44" s="41"/>
      <c r="Q44" s="41"/>
      <c r="R44" s="41"/>
      <c r="S44" s="12"/>
      <c r="T44" s="61"/>
      <c r="U44" s="41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</row>
    <row r="45" spans="1:69" x14ac:dyDescent="0.25">
      <c r="A45" s="164"/>
      <c r="B45" s="14">
        <v>-33.115268459031185</v>
      </c>
      <c r="C45" s="14">
        <v>0.8710142745739744</v>
      </c>
      <c r="D45" s="14">
        <v>43.749706146181502</v>
      </c>
      <c r="E45" s="14">
        <v>2.0499618103670998</v>
      </c>
      <c r="F45" s="26">
        <f>E45</f>
        <v>2.0499618103670998</v>
      </c>
      <c r="G45" s="14">
        <v>-30.146377981774151</v>
      </c>
      <c r="H45" s="41"/>
      <c r="I45" s="14">
        <v>3.4950560969292042</v>
      </c>
      <c r="J45" s="14">
        <v>34.262578637252098</v>
      </c>
      <c r="K45" s="14">
        <v>1.48194441284074</v>
      </c>
      <c r="L45" s="26">
        <f>J45/K45</f>
        <v>23.120016068331566</v>
      </c>
      <c r="M45" s="41"/>
      <c r="N45" s="41"/>
      <c r="O45" s="41"/>
      <c r="P45" s="41"/>
      <c r="Q45" s="41"/>
      <c r="R45" s="41"/>
      <c r="S45" s="12"/>
      <c r="T45" s="61"/>
      <c r="U45" s="41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</row>
    <row r="46" spans="1:69" x14ac:dyDescent="0.25">
      <c r="A46" s="164"/>
      <c r="B46" s="14">
        <v>-32.88707454655988</v>
      </c>
      <c r="C46" s="14">
        <v>0.12473215601461018</v>
      </c>
      <c r="D46" s="14">
        <v>42.517501597512997</v>
      </c>
      <c r="E46" s="14">
        <v>2.1082553192628</v>
      </c>
      <c r="F46" s="26">
        <f t="shared" si="1"/>
        <v>20.167150159203782</v>
      </c>
      <c r="G46" s="14">
        <v>-32.928004065681428</v>
      </c>
      <c r="H46" s="14"/>
      <c r="I46" s="14">
        <v>2.3754898665846866</v>
      </c>
      <c r="J46" s="14">
        <v>27.802960771656501</v>
      </c>
      <c r="K46" s="14">
        <v>1.44211256812243</v>
      </c>
      <c r="L46" s="157">
        <v>19.77</v>
      </c>
      <c r="M46" s="41"/>
      <c r="N46" s="41"/>
      <c r="O46" s="41"/>
      <c r="P46" s="41"/>
      <c r="Q46" s="41"/>
      <c r="R46" s="41"/>
      <c r="S46" s="12">
        <v>0.45700000000000002</v>
      </c>
      <c r="T46" s="61">
        <v>-25.55281647088999</v>
      </c>
      <c r="U46" s="41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</row>
    <row r="47" spans="1:69" x14ac:dyDescent="0.25">
      <c r="A47" s="164"/>
      <c r="B47" s="14">
        <v>-33.190910749763653</v>
      </c>
      <c r="C47" s="14">
        <v>-1.3223481726410391</v>
      </c>
      <c r="D47" s="14">
        <v>41.360134210157</v>
      </c>
      <c r="E47" s="14">
        <v>2.1048624279219399</v>
      </c>
      <c r="F47" s="26">
        <f t="shared" si="1"/>
        <v>19.649804025905137</v>
      </c>
      <c r="G47" s="14">
        <v>-33.137627104747573</v>
      </c>
      <c r="H47" s="14"/>
      <c r="I47" s="14">
        <v>1.548560306243326</v>
      </c>
      <c r="J47" s="14">
        <v>29.3084651685549</v>
      </c>
      <c r="K47" s="14">
        <v>1.77951873427616</v>
      </c>
      <c r="L47" s="157">
        <v>15.38</v>
      </c>
      <c r="M47" s="41"/>
      <c r="N47" s="41"/>
      <c r="O47" s="41"/>
      <c r="P47" s="41"/>
      <c r="Q47" s="41"/>
      <c r="R47" s="41"/>
      <c r="S47" s="12">
        <v>0.56999999999999995</v>
      </c>
      <c r="T47" s="61">
        <v>-25.51304851081311</v>
      </c>
      <c r="U47" s="41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</row>
    <row r="48" spans="1:69" x14ac:dyDescent="0.25">
      <c r="A48" s="164"/>
      <c r="B48" s="14">
        <v>-33.778796513937039</v>
      </c>
      <c r="C48" s="14">
        <v>-0.89933159814982533</v>
      </c>
      <c r="D48" s="14">
        <v>42.335061676809303</v>
      </c>
      <c r="E48" s="14">
        <v>2.11121482459445</v>
      </c>
      <c r="F48" s="26">
        <f t="shared" si="1"/>
        <v>20.052465141694704</v>
      </c>
      <c r="G48" s="14">
        <v>-33.226061713726985</v>
      </c>
      <c r="H48" s="14"/>
      <c r="I48" s="14">
        <v>-0.61765780855567498</v>
      </c>
      <c r="J48" s="14">
        <v>31.517338667163202</v>
      </c>
      <c r="K48" s="14">
        <v>1.83573704311751</v>
      </c>
      <c r="L48" s="157">
        <v>21.1</v>
      </c>
      <c r="M48" s="41"/>
      <c r="N48" s="41"/>
      <c r="O48" s="41"/>
      <c r="P48" s="41"/>
      <c r="Q48" s="41"/>
      <c r="R48" s="41"/>
      <c r="S48" s="12">
        <v>0.54200000000000004</v>
      </c>
      <c r="T48" s="61">
        <v>-26.066087204895183</v>
      </c>
      <c r="U48" s="41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</row>
    <row r="49" spans="1:69" ht="15.75" thickBot="1" x14ac:dyDescent="0.3">
      <c r="A49" s="165"/>
      <c r="B49" s="14"/>
      <c r="C49" s="14"/>
      <c r="D49" s="14"/>
      <c r="E49" s="14"/>
      <c r="F49" s="26"/>
      <c r="G49" s="14"/>
      <c r="H49" s="14"/>
      <c r="I49" s="14"/>
      <c r="J49" s="14"/>
      <c r="K49" s="14"/>
      <c r="L49" s="26"/>
      <c r="M49" s="41"/>
      <c r="N49" s="41"/>
      <c r="O49" s="41"/>
      <c r="P49" s="41"/>
      <c r="Q49" s="41"/>
      <c r="R49" s="41"/>
      <c r="S49" s="12">
        <v>0.48399999999999999</v>
      </c>
      <c r="T49" s="61">
        <v>-26.364204738206453</v>
      </c>
      <c r="U49" s="41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</row>
    <row r="50" spans="1:69" x14ac:dyDescent="0.25">
      <c r="A50" s="163" t="s">
        <v>4</v>
      </c>
      <c r="B50" s="14">
        <v>-29.684179164124966</v>
      </c>
      <c r="C50" s="14">
        <v>-1.2858654438774517</v>
      </c>
      <c r="D50" s="14">
        <v>39.509314441740798</v>
      </c>
      <c r="E50" s="14">
        <v>2.0840369668405399</v>
      </c>
      <c r="F50" s="26">
        <f t="shared" si="1"/>
        <v>18.958067956749375</v>
      </c>
      <c r="G50" s="14">
        <v>-30.246528331831222</v>
      </c>
      <c r="H50" s="14"/>
      <c r="I50" s="14">
        <v>-1.9412553056301221</v>
      </c>
      <c r="J50" s="14">
        <v>30.7207485946726</v>
      </c>
      <c r="K50" s="14">
        <v>1.6904082026434999</v>
      </c>
      <c r="L50" s="157">
        <v>19.77</v>
      </c>
      <c r="M50" s="41"/>
      <c r="N50" s="41"/>
      <c r="O50" s="41"/>
      <c r="P50" s="41"/>
      <c r="Q50" s="41"/>
      <c r="R50" s="41"/>
      <c r="S50" s="12">
        <v>0.626</v>
      </c>
      <c r="T50" s="61">
        <v>-23.663616012757167</v>
      </c>
      <c r="U50" s="60">
        <v>-27.673604870802954</v>
      </c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</row>
    <row r="51" spans="1:69" x14ac:dyDescent="0.25">
      <c r="A51" s="164"/>
      <c r="B51" s="14">
        <v>-30.332929279454678</v>
      </c>
      <c r="C51" s="14">
        <v>-1.4126441464370041</v>
      </c>
      <c r="D51" s="14">
        <v>39.195991997998803</v>
      </c>
      <c r="E51" s="14">
        <v>2.02483020464103</v>
      </c>
      <c r="F51" s="26">
        <f t="shared" si="1"/>
        <v>19.357668563101875</v>
      </c>
      <c r="G51" s="14">
        <v>-29.799939151331646</v>
      </c>
      <c r="H51" s="14"/>
      <c r="I51" s="14">
        <v>-0.94371465668784027</v>
      </c>
      <c r="J51" s="14">
        <v>31.598290920166701</v>
      </c>
      <c r="K51" s="14">
        <v>1.5920233665113499</v>
      </c>
      <c r="L51" s="157">
        <v>15.38</v>
      </c>
      <c r="M51" s="41"/>
      <c r="N51" s="41"/>
      <c r="O51" s="41"/>
      <c r="P51" s="41"/>
      <c r="Q51" s="41"/>
      <c r="R51" s="41"/>
      <c r="S51" s="12">
        <v>0.314</v>
      </c>
      <c r="T51" s="61">
        <v>-25.417311107158127</v>
      </c>
      <c r="U51" s="60">
        <v>-27.047612475600065</v>
      </c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</row>
    <row r="52" spans="1:69" x14ac:dyDescent="0.25">
      <c r="A52" s="164"/>
      <c r="B52" s="14">
        <v>-29.689951369282259</v>
      </c>
      <c r="C52" s="14">
        <v>-1.3871679572627911</v>
      </c>
      <c r="D52" s="14">
        <v>38.530542369130899</v>
      </c>
      <c r="E52" s="14">
        <v>2.0768607317060401</v>
      </c>
      <c r="F52" s="26">
        <f t="shared" si="1"/>
        <v>18.552299526352897</v>
      </c>
      <c r="G52" s="14">
        <v>-30.465954860121077</v>
      </c>
      <c r="H52" s="14"/>
      <c r="I52" s="14">
        <v>-0.68720892549257551</v>
      </c>
      <c r="J52" s="14">
        <v>29.9965823629596</v>
      </c>
      <c r="K52" s="14">
        <v>1.4561982583658699</v>
      </c>
      <c r="L52" s="157">
        <v>21.1</v>
      </c>
      <c r="M52" s="41"/>
      <c r="N52" s="41"/>
      <c r="O52" s="41"/>
      <c r="P52" s="41"/>
      <c r="Q52" s="41"/>
      <c r="R52" s="41"/>
      <c r="S52" s="12">
        <v>0.36</v>
      </c>
      <c r="T52" s="61">
        <v>-26.103227543355761</v>
      </c>
      <c r="U52" s="60">
        <v>-26.768660359123771</v>
      </c>
      <c r="V52" s="29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</row>
    <row r="53" spans="1:69" x14ac:dyDescent="0.25">
      <c r="A53" s="164"/>
      <c r="B53" s="14"/>
      <c r="C53" s="14"/>
      <c r="D53" s="14"/>
      <c r="E53" s="14"/>
      <c r="F53" s="26"/>
      <c r="G53" s="14"/>
      <c r="H53" s="14"/>
      <c r="I53" s="14"/>
      <c r="J53" s="14"/>
      <c r="K53" s="14"/>
      <c r="L53" s="26"/>
      <c r="M53" s="41"/>
      <c r="N53" s="41"/>
      <c r="O53" s="41"/>
      <c r="P53" s="41"/>
      <c r="Q53" s="41"/>
      <c r="R53" s="41"/>
      <c r="S53" s="12">
        <v>0.56000000000000005</v>
      </c>
      <c r="T53" s="61"/>
      <c r="U53" s="60">
        <v>-26.430825281804619</v>
      </c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</row>
    <row r="54" spans="1:69" x14ac:dyDescent="0.25">
      <c r="A54" s="164"/>
      <c r="B54" s="14">
        <v>-31.206228769826442</v>
      </c>
      <c r="C54" s="14">
        <v>-0.9374123728534226</v>
      </c>
      <c r="D54" s="14">
        <v>40.930410709282299</v>
      </c>
      <c r="E54" s="14">
        <v>2.37691844016756</v>
      </c>
      <c r="F54" s="26">
        <f t="shared" si="1"/>
        <v>17.219947482252241</v>
      </c>
      <c r="G54" s="14">
        <v>-32.844676268750817</v>
      </c>
      <c r="H54" s="14"/>
      <c r="I54" s="14">
        <v>-0.89914299281872057</v>
      </c>
      <c r="J54" s="14">
        <v>27.3201056956268</v>
      </c>
      <c r="K54" s="14">
        <v>1.3923498057463799</v>
      </c>
      <c r="L54" s="157">
        <v>19.77</v>
      </c>
      <c r="M54" s="41"/>
      <c r="N54" s="41"/>
      <c r="O54" s="41"/>
      <c r="P54" s="41"/>
      <c r="Q54" s="41"/>
      <c r="R54" s="41"/>
      <c r="S54" s="12">
        <v>0.51400000000000001</v>
      </c>
      <c r="T54" s="61">
        <v>-25.016296913417484</v>
      </c>
      <c r="U54" s="41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</row>
    <row r="55" spans="1:69" x14ac:dyDescent="0.25">
      <c r="A55" s="164"/>
      <c r="B55" s="14">
        <v>-29.854060396165124</v>
      </c>
      <c r="C55" s="14">
        <v>-1.7174309624574329</v>
      </c>
      <c r="D55" s="14">
        <v>40.247143328714998</v>
      </c>
      <c r="E55" s="14">
        <v>2.1408902496627502</v>
      </c>
      <c r="F55" s="26">
        <f t="shared" si="1"/>
        <v>18.799255746554518</v>
      </c>
      <c r="G55" s="14">
        <v>-32.553681573239331</v>
      </c>
      <c r="H55" s="14"/>
      <c r="I55" s="14">
        <v>-0.82260783464422105</v>
      </c>
      <c r="J55" s="14">
        <v>28.201580950322398</v>
      </c>
      <c r="K55" s="14">
        <v>1.4939214001165599</v>
      </c>
      <c r="L55" s="157">
        <v>15.38</v>
      </c>
      <c r="M55" s="41"/>
      <c r="N55" s="41"/>
      <c r="O55" s="41"/>
      <c r="P55" s="41"/>
      <c r="Q55" s="41"/>
      <c r="R55" s="41"/>
      <c r="S55" s="12">
        <v>0.32300000000000001</v>
      </c>
      <c r="T55" s="61">
        <v>-24.455395713810994</v>
      </c>
      <c r="U55" s="41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</row>
    <row r="56" spans="1:69" x14ac:dyDescent="0.25">
      <c r="A56" s="164"/>
      <c r="B56" s="14">
        <v>-29.719611796424854</v>
      </c>
      <c r="C56" s="14">
        <v>-2.0542925403764816</v>
      </c>
      <c r="D56" s="14">
        <v>39.780016285229998</v>
      </c>
      <c r="E56" s="14">
        <v>2.1375705202269799</v>
      </c>
      <c r="F56" s="26">
        <f t="shared" si="1"/>
        <v>18.609919957637665</v>
      </c>
      <c r="G56" s="14">
        <v>-34.043426466555061</v>
      </c>
      <c r="H56" s="14"/>
      <c r="I56" s="14">
        <v>-0.76040715548915638</v>
      </c>
      <c r="J56" s="14">
        <v>23.773028854315601</v>
      </c>
      <c r="K56" s="14">
        <v>1.1848900864155201</v>
      </c>
      <c r="L56" s="157">
        <v>21.1</v>
      </c>
      <c r="M56" s="41"/>
      <c r="N56" s="41"/>
      <c r="O56" s="41"/>
      <c r="P56" s="41"/>
      <c r="Q56" s="41"/>
      <c r="R56" s="41"/>
      <c r="S56" s="12">
        <v>0.32</v>
      </c>
      <c r="T56" s="61">
        <v>-27.880811223618029</v>
      </c>
      <c r="U56" s="41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</row>
    <row r="57" spans="1:69" x14ac:dyDescent="0.25">
      <c r="A57" s="164"/>
      <c r="B57" s="14">
        <v>-30.745201775038591</v>
      </c>
      <c r="C57" s="14">
        <v>-2.5657749768404239</v>
      </c>
      <c r="D57" s="14">
        <v>41.965882454943298</v>
      </c>
      <c r="E57" s="14">
        <v>1.94122314692069</v>
      </c>
      <c r="F57" s="26">
        <f>E57</f>
        <v>1.94122314692069</v>
      </c>
      <c r="G57" s="14"/>
      <c r="H57" s="14"/>
      <c r="I57" s="14"/>
      <c r="J57" s="14"/>
      <c r="K57" s="14"/>
      <c r="L57" s="157"/>
      <c r="M57" s="41"/>
      <c r="N57" s="41"/>
      <c r="O57" s="41"/>
      <c r="P57" s="41"/>
      <c r="Q57" s="41"/>
      <c r="R57" s="41"/>
      <c r="S57" s="12"/>
      <c r="T57" s="61"/>
      <c r="U57" s="41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</row>
    <row r="58" spans="1:69" x14ac:dyDescent="0.25">
      <c r="A58" s="164"/>
      <c r="B58" s="14">
        <v>-32.662323570497591</v>
      </c>
      <c r="C58" s="14">
        <v>-1.1737713452023399</v>
      </c>
      <c r="D58" s="14">
        <v>41.333755192506601</v>
      </c>
      <c r="E58" s="14">
        <v>2.5545744135952702</v>
      </c>
      <c r="F58" s="26">
        <f>E58</f>
        <v>2.5545744135952702</v>
      </c>
      <c r="G58" s="14"/>
      <c r="H58" s="14"/>
      <c r="I58" s="14"/>
      <c r="J58" s="14"/>
      <c r="K58" s="14"/>
      <c r="L58" s="157"/>
      <c r="M58" s="41"/>
      <c r="N58" s="41"/>
      <c r="O58" s="41"/>
      <c r="P58" s="41"/>
      <c r="Q58" s="41"/>
      <c r="R58" s="41"/>
      <c r="S58" s="12"/>
      <c r="T58" s="61"/>
      <c r="U58" s="41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</row>
    <row r="59" spans="1:69" x14ac:dyDescent="0.25">
      <c r="A59" s="164"/>
      <c r="B59" s="14">
        <v>-30.139806254354646</v>
      </c>
      <c r="C59" s="14">
        <v>-0.92328418066528295</v>
      </c>
      <c r="D59" s="14">
        <v>41.228433440213898</v>
      </c>
      <c r="E59" s="14">
        <v>2.1216360549284699</v>
      </c>
      <c r="F59" s="26">
        <f t="shared" si="1"/>
        <v>19.432377831457949</v>
      </c>
      <c r="G59" s="14">
        <v>-31.828642225665138</v>
      </c>
      <c r="H59" s="14"/>
      <c r="I59" s="14">
        <v>-1.5203206975304193</v>
      </c>
      <c r="J59" s="14">
        <v>29.953283898497499</v>
      </c>
      <c r="K59" s="14">
        <v>1.66062001796158</v>
      </c>
      <c r="L59" s="157">
        <v>17.760000000000002</v>
      </c>
      <c r="M59" s="41"/>
      <c r="N59" s="41"/>
      <c r="O59" s="41"/>
      <c r="P59" s="41"/>
      <c r="Q59" s="41"/>
      <c r="R59" s="41"/>
      <c r="S59" s="12">
        <v>0.3</v>
      </c>
      <c r="T59" s="61">
        <v>-27.666498456202422</v>
      </c>
      <c r="U59" s="41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</row>
    <row r="60" spans="1:69" x14ac:dyDescent="0.25">
      <c r="A60" s="164"/>
      <c r="B60" s="14">
        <v>-29.889465801576051</v>
      </c>
      <c r="C60" s="14">
        <v>-1.3850825748974203</v>
      </c>
      <c r="D60" s="14">
        <v>41.646644127089097</v>
      </c>
      <c r="E60" s="14">
        <v>2.3262694413309699</v>
      </c>
      <c r="F60" s="26">
        <f t="shared" si="1"/>
        <v>17.902760268071553</v>
      </c>
      <c r="G60" s="14">
        <v>-30.983760909988177</v>
      </c>
      <c r="H60" s="14"/>
      <c r="I60" s="14">
        <v>-0.8149935912567623</v>
      </c>
      <c r="J60" s="14">
        <v>29.046977539551602</v>
      </c>
      <c r="K60" s="14">
        <v>1.4600382687051101</v>
      </c>
      <c r="L60" s="157">
        <v>19.77</v>
      </c>
      <c r="M60" s="41"/>
      <c r="N60" s="41"/>
      <c r="O60" s="41"/>
      <c r="P60" s="41"/>
      <c r="Q60" s="41"/>
      <c r="R60" s="41"/>
      <c r="S60" s="12">
        <v>0.247</v>
      </c>
      <c r="T60" s="61">
        <v>-29.5541963854904</v>
      </c>
      <c r="U60" s="41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</row>
    <row r="61" spans="1:69" ht="15.75" thickBot="1" x14ac:dyDescent="0.3">
      <c r="A61" s="165"/>
      <c r="B61" s="14">
        <v>-30.824607327555562</v>
      </c>
      <c r="C61" s="14">
        <v>-0.96989377088413387</v>
      </c>
      <c r="D61" s="14">
        <v>40.984382225990103</v>
      </c>
      <c r="E61" s="14">
        <v>2.2242692177499999</v>
      </c>
      <c r="F61" s="26">
        <f t="shared" si="1"/>
        <v>18.425998929863628</v>
      </c>
      <c r="G61" s="14">
        <v>-30.409602584730173</v>
      </c>
      <c r="H61" s="14"/>
      <c r="I61" s="14">
        <v>-0.40238359901831455</v>
      </c>
      <c r="J61" s="14">
        <v>30.108183279426498</v>
      </c>
      <c r="K61" s="14">
        <v>1.5029291335411199</v>
      </c>
      <c r="L61" s="157">
        <v>15.38</v>
      </c>
      <c r="M61" s="41"/>
      <c r="N61" s="41"/>
      <c r="O61" s="41"/>
      <c r="P61" s="41"/>
      <c r="Q61" s="41"/>
      <c r="R61" s="41"/>
      <c r="S61" s="12">
        <v>0.3</v>
      </c>
      <c r="T61" s="61">
        <v>-29.216548323879731</v>
      </c>
      <c r="U61" s="41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</row>
    <row r="62" spans="1:69" x14ac:dyDescent="0.25">
      <c r="A62" s="160" t="s">
        <v>30</v>
      </c>
      <c r="B62" s="14">
        <v>-38.459136620464726</v>
      </c>
      <c r="C62" s="14">
        <v>-1.446276519705922</v>
      </c>
      <c r="D62" s="14">
        <v>42.643413074218799</v>
      </c>
      <c r="E62" s="14">
        <v>2.1122340832356001</v>
      </c>
      <c r="F62" s="26">
        <f t="shared" si="1"/>
        <v>20.188772358457545</v>
      </c>
      <c r="G62" s="41"/>
      <c r="H62" s="41"/>
      <c r="I62" s="41"/>
      <c r="J62" s="41"/>
      <c r="K62" s="41"/>
      <c r="L62" s="41"/>
      <c r="M62" s="14">
        <v>-32.213601622820406</v>
      </c>
      <c r="N62" s="14">
        <v>27.568303700000001</v>
      </c>
      <c r="O62" s="14">
        <v>-3.5157717692801405E-2</v>
      </c>
      <c r="P62" s="14">
        <v>46.808861438601802</v>
      </c>
      <c r="Q62" s="14">
        <v>1.9223324253871199</v>
      </c>
      <c r="R62" s="26">
        <f t="shared" ref="R62:R116" si="4">P62/Q62</f>
        <v>24.350034791290284</v>
      </c>
      <c r="S62" s="12">
        <v>0.3</v>
      </c>
      <c r="T62" s="61"/>
      <c r="U62" s="60">
        <v>-36.50658577831868</v>
      </c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</row>
    <row r="63" spans="1:69" x14ac:dyDescent="0.25">
      <c r="A63" s="161"/>
      <c r="B63" s="14">
        <v>-38.598468142753482</v>
      </c>
      <c r="C63" s="14">
        <v>-1.6067136953319736</v>
      </c>
      <c r="D63" s="14">
        <v>43.115654817276599</v>
      </c>
      <c r="E63" s="14">
        <v>2.1196125029632902</v>
      </c>
      <c r="F63" s="26">
        <f t="shared" si="1"/>
        <v>20.341291041168823</v>
      </c>
      <c r="G63" s="41"/>
      <c r="H63" s="41"/>
      <c r="I63" s="41"/>
      <c r="J63" s="41"/>
      <c r="K63" s="41"/>
      <c r="L63" s="41"/>
      <c r="M63" s="14">
        <v>-37.190054130070251</v>
      </c>
      <c r="N63" s="14">
        <v>177.28921070000001</v>
      </c>
      <c r="O63" s="14">
        <v>-1.2063328986353392</v>
      </c>
      <c r="P63" s="14">
        <v>44.861371071903598</v>
      </c>
      <c r="Q63" s="14">
        <v>2.2726829373256101</v>
      </c>
      <c r="R63" s="26">
        <f t="shared" si="4"/>
        <v>19.739388339270246</v>
      </c>
      <c r="S63" s="12">
        <v>0.25</v>
      </c>
      <c r="T63" s="61"/>
      <c r="U63" s="60">
        <v>-33.810790486165146</v>
      </c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</row>
    <row r="64" spans="1:69" x14ac:dyDescent="0.25">
      <c r="A64" s="161"/>
      <c r="B64" s="14">
        <v>-38.4600255365119</v>
      </c>
      <c r="C64" s="14">
        <v>-1.6149198059569376</v>
      </c>
      <c r="D64" s="14">
        <v>43.308925757500198</v>
      </c>
      <c r="E64" s="14">
        <v>2.1425396138931001</v>
      </c>
      <c r="F64" s="26">
        <f t="shared" si="1"/>
        <v>20.213827308800955</v>
      </c>
      <c r="G64" s="41"/>
      <c r="H64" s="41"/>
      <c r="I64" s="41"/>
      <c r="J64" s="41"/>
      <c r="K64" s="41"/>
      <c r="L64" s="41"/>
      <c r="M64" s="14">
        <v>-34.126540559902544</v>
      </c>
      <c r="N64" s="14">
        <v>23.336837300000003</v>
      </c>
      <c r="O64" s="14">
        <v>-0.62696402204639545</v>
      </c>
      <c r="P64" s="14">
        <v>46.692347555544799</v>
      </c>
      <c r="Q64" s="14">
        <v>1.7496437453943701</v>
      </c>
      <c r="R64" s="26">
        <f t="shared" si="4"/>
        <v>26.686774195292159</v>
      </c>
      <c r="S64" s="12">
        <v>0.1</v>
      </c>
      <c r="T64" s="61"/>
      <c r="U64" s="60">
        <v>-37.018721216305124</v>
      </c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</row>
    <row r="65" spans="1:69" x14ac:dyDescent="0.25">
      <c r="A65" s="161"/>
      <c r="B65" s="14">
        <v>-34.572892420694693</v>
      </c>
      <c r="C65" s="14">
        <v>-3.1694034708317815</v>
      </c>
      <c r="D65" s="14">
        <v>43.142639474343802</v>
      </c>
      <c r="E65" s="14">
        <v>1.5583204961086901</v>
      </c>
      <c r="F65" s="26">
        <f t="shared" si="1"/>
        <v>27.685344306306732</v>
      </c>
      <c r="G65" s="41"/>
      <c r="H65" s="41"/>
      <c r="I65" s="41"/>
      <c r="J65" s="41"/>
      <c r="K65" s="41"/>
      <c r="L65" s="41"/>
      <c r="M65" s="14">
        <v>-33.912876511378755</v>
      </c>
      <c r="N65" s="14">
        <v>24.2097485</v>
      </c>
      <c r="O65" s="14">
        <v>-0.44048478789822387</v>
      </c>
      <c r="P65" s="14">
        <v>46.5073104989333</v>
      </c>
      <c r="Q65" s="14">
        <v>1.8742772250331801</v>
      </c>
      <c r="R65" s="26">
        <f t="shared" si="4"/>
        <v>24.81346402643824</v>
      </c>
      <c r="S65" s="12">
        <v>7.2999999999999995E-2</v>
      </c>
      <c r="T65" s="61"/>
      <c r="U65" s="60">
        <v>-36.38764197236911</v>
      </c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</row>
    <row r="66" spans="1:69" x14ac:dyDescent="0.25">
      <c r="A66" s="161"/>
      <c r="B66" s="14">
        <v>-35.41843155433925</v>
      </c>
      <c r="C66" s="14">
        <v>-2.4260448117923934</v>
      </c>
      <c r="D66" s="14">
        <v>40.2078060806735</v>
      </c>
      <c r="E66" s="14">
        <v>1.3330338686105601</v>
      </c>
      <c r="F66" s="26">
        <f t="shared" si="1"/>
        <v>30.162629043013485</v>
      </c>
      <c r="G66" s="41"/>
      <c r="H66" s="41"/>
      <c r="I66" s="41"/>
      <c r="J66" s="41"/>
      <c r="K66" s="41"/>
      <c r="L66" s="41"/>
      <c r="M66" s="14">
        <v>-35.645053332937138</v>
      </c>
      <c r="N66" s="14">
        <v>1433.2283651</v>
      </c>
      <c r="O66" s="14">
        <v>-0.68849734804609364</v>
      </c>
      <c r="P66" s="14">
        <v>46.456602518605798</v>
      </c>
      <c r="Q66" s="14">
        <v>2.11776807440281</v>
      </c>
      <c r="R66" s="26">
        <f t="shared" si="4"/>
        <v>21.936586484667878</v>
      </c>
      <c r="S66" s="12">
        <v>9.4E-2</v>
      </c>
      <c r="T66" s="61"/>
      <c r="U66" s="41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</row>
    <row r="67" spans="1:69" x14ac:dyDescent="0.25">
      <c r="A67" s="161"/>
      <c r="B67" s="14">
        <v>-35.173853508367237</v>
      </c>
      <c r="C67" s="14">
        <v>-2.8334893866807329</v>
      </c>
      <c r="D67" s="14">
        <v>42.864147478524799</v>
      </c>
      <c r="E67" s="14">
        <v>1.45105460994158</v>
      </c>
      <c r="F67" s="26">
        <f t="shared" si="1"/>
        <v>29.539996072408691</v>
      </c>
      <c r="G67" s="41"/>
      <c r="H67" s="41"/>
      <c r="I67" s="41"/>
      <c r="J67" s="41"/>
      <c r="K67" s="41"/>
      <c r="L67" s="41"/>
      <c r="M67" s="14">
        <v>-35.078646555260988</v>
      </c>
      <c r="N67" s="14">
        <v>1413.3221732000002</v>
      </c>
      <c r="O67" s="14">
        <v>-0.48205425663107748</v>
      </c>
      <c r="P67" s="14">
        <v>45.147027891133099</v>
      </c>
      <c r="Q67" s="14">
        <v>1.88140898344116</v>
      </c>
      <c r="R67" s="26">
        <f t="shared" si="4"/>
        <v>23.996392219068536</v>
      </c>
      <c r="S67" s="12">
        <v>0.08</v>
      </c>
      <c r="T67" s="61"/>
      <c r="U67" s="41"/>
      <c r="V67" s="29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</row>
    <row r="68" spans="1:69" x14ac:dyDescent="0.25">
      <c r="A68" s="161"/>
      <c r="B68" s="14">
        <v>-39.113440049797781</v>
      </c>
      <c r="C68" s="14">
        <v>-1.3457770290983651</v>
      </c>
      <c r="D68" s="14">
        <v>43.325330131166901</v>
      </c>
      <c r="E68" s="14">
        <v>2.0121191666071399</v>
      </c>
      <c r="F68" s="26">
        <f t="shared" si="1"/>
        <v>21.532188972794593</v>
      </c>
      <c r="G68" s="41"/>
      <c r="H68" s="41"/>
      <c r="I68" s="41"/>
      <c r="J68" s="41"/>
      <c r="K68" s="41"/>
      <c r="L68" s="41"/>
      <c r="M68" s="14">
        <v>-37.006320194001518</v>
      </c>
      <c r="N68" s="14">
        <v>1079.2951673</v>
      </c>
      <c r="O68" s="14">
        <v>-3.4285854729205756E-2</v>
      </c>
      <c r="P68" s="14">
        <v>46.337158180769698</v>
      </c>
      <c r="Q68" s="14">
        <v>2.04069265330557</v>
      </c>
      <c r="R68" s="26">
        <f t="shared" si="4"/>
        <v>22.706583524820111</v>
      </c>
      <c r="S68" s="12">
        <v>8.5999999999999993E-2</v>
      </c>
      <c r="T68" s="61"/>
      <c r="U68" s="41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</row>
    <row r="69" spans="1:69" x14ac:dyDescent="0.25">
      <c r="A69" s="161"/>
      <c r="B69" s="14">
        <v>-37.95167539882911</v>
      </c>
      <c r="C69" s="14">
        <v>-2.0243258360075997</v>
      </c>
      <c r="D69" s="14">
        <v>43.9716314707103</v>
      </c>
      <c r="E69" s="14">
        <v>1.86574459224944</v>
      </c>
      <c r="F69" s="26">
        <f t="shared" si="1"/>
        <v>23.567872930397073</v>
      </c>
      <c r="G69" s="41"/>
      <c r="H69" s="41"/>
      <c r="I69" s="41"/>
      <c r="J69" s="41"/>
      <c r="K69" s="41"/>
      <c r="L69" s="41"/>
      <c r="M69" s="14">
        <v>-34.941854855991167</v>
      </c>
      <c r="N69" s="14">
        <v>199.40165629999998</v>
      </c>
      <c r="O69" s="14">
        <v>-0.36546257932926718</v>
      </c>
      <c r="P69" s="14">
        <v>45.847744642454401</v>
      </c>
      <c r="Q69" s="14">
        <v>1.8397536104796399</v>
      </c>
      <c r="R69" s="26">
        <f t="shared" si="4"/>
        <v>24.92058957313392</v>
      </c>
      <c r="S69" s="12">
        <v>7.5999999999999998E-2</v>
      </c>
      <c r="T69" s="61"/>
      <c r="U69" s="41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</row>
    <row r="70" spans="1:69" x14ac:dyDescent="0.25">
      <c r="A70" s="161"/>
      <c r="B70" s="14">
        <v>-37.965987197181335</v>
      </c>
      <c r="C70" s="14">
        <v>-2.1901201057840254</v>
      </c>
      <c r="D70" s="14">
        <v>43.211515689425099</v>
      </c>
      <c r="E70" s="14">
        <v>1.9411037820606001</v>
      </c>
      <c r="F70" s="26">
        <f t="shared" si="1"/>
        <v>22.261311367676303</v>
      </c>
      <c r="G70" s="41"/>
      <c r="H70" s="41"/>
      <c r="I70" s="41"/>
      <c r="J70" s="41"/>
      <c r="K70" s="41"/>
      <c r="L70" s="41"/>
      <c r="M70" s="14">
        <v>-35.670913786366228</v>
      </c>
      <c r="N70" s="14"/>
      <c r="O70" s="14">
        <v>-0.49059613868849739</v>
      </c>
      <c r="P70" s="14">
        <v>46.990219254990301</v>
      </c>
      <c r="Q70" s="14">
        <v>1.8076721843418999</v>
      </c>
      <c r="R70" s="26">
        <f t="shared" si="4"/>
        <v>25.994878751811701</v>
      </c>
      <c r="S70" s="12">
        <v>9.4E-2</v>
      </c>
      <c r="T70" s="61"/>
      <c r="U70" s="41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</row>
    <row r="71" spans="1:69" x14ac:dyDescent="0.25">
      <c r="A71" s="161"/>
      <c r="B71" s="14">
        <v>-40.27282915633532</v>
      </c>
      <c r="C71" s="14">
        <v>-1.7975085512609028</v>
      </c>
      <c r="D71" s="14">
        <v>44.395809767989697</v>
      </c>
      <c r="E71" s="14">
        <v>1.5346732447922999</v>
      </c>
      <c r="F71" s="26">
        <f t="shared" si="1"/>
        <v>28.928509647666498</v>
      </c>
      <c r="G71" s="41"/>
      <c r="H71" s="41"/>
      <c r="I71" s="41"/>
      <c r="J71" s="41"/>
      <c r="K71" s="41"/>
      <c r="L71" s="41"/>
      <c r="M71" s="14">
        <v>-37.437957762212832</v>
      </c>
      <c r="N71" s="14">
        <v>54.014560950000003</v>
      </c>
      <c r="O71" s="14">
        <v>-0.73134042986961711</v>
      </c>
      <c r="P71" s="14">
        <v>47.688808319083101</v>
      </c>
      <c r="Q71" s="14">
        <v>1.8341798759431001</v>
      </c>
      <c r="R71" s="26">
        <f t="shared" si="4"/>
        <v>26.000071718463509</v>
      </c>
      <c r="S71" s="12">
        <v>8.5999999999999993E-2</v>
      </c>
      <c r="T71" s="61">
        <v>-37.020810441857591</v>
      </c>
      <c r="U71" s="41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</row>
    <row r="72" spans="1:69" x14ac:dyDescent="0.25">
      <c r="A72" s="161"/>
      <c r="B72" s="14">
        <v>-38.444677000803821</v>
      </c>
      <c r="C72" s="14">
        <v>-2.1982498682199241</v>
      </c>
      <c r="D72" s="14">
        <v>43.502331710824301</v>
      </c>
      <c r="E72" s="14">
        <v>1.43752553399439</v>
      </c>
      <c r="F72" s="26">
        <f t="shared" si="1"/>
        <v>30.261954088527563</v>
      </c>
      <c r="G72" s="41"/>
      <c r="H72" s="41"/>
      <c r="I72" s="41"/>
      <c r="J72" s="41"/>
      <c r="K72" s="41"/>
      <c r="L72" s="41"/>
      <c r="M72" s="14">
        <v>-34.53939578986342</v>
      </c>
      <c r="N72" s="14">
        <v>1037.4087223500001</v>
      </c>
      <c r="O72" s="14">
        <v>-0.34673280157294561</v>
      </c>
      <c r="P72" s="14">
        <v>46.062332364468801</v>
      </c>
      <c r="Q72" s="14">
        <v>1.55908796316867</v>
      </c>
      <c r="R72" s="26">
        <f t="shared" si="4"/>
        <v>29.544408944606509</v>
      </c>
      <c r="S72" s="12">
        <v>9.2999999999999999E-2</v>
      </c>
      <c r="T72" s="61">
        <v>-37.766603686948912</v>
      </c>
      <c r="U72" s="41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</row>
    <row r="73" spans="1:69" x14ac:dyDescent="0.25">
      <c r="A73" s="161"/>
      <c r="B73" s="14">
        <v>-37.246725150583146</v>
      </c>
      <c r="C73" s="14">
        <v>-2.2393290175092102</v>
      </c>
      <c r="D73" s="14">
        <v>44.497730932685897</v>
      </c>
      <c r="E73" s="14">
        <v>1.4874128485829201</v>
      </c>
      <c r="F73" s="26">
        <f t="shared" si="1"/>
        <v>29.916193728647386</v>
      </c>
      <c r="G73" s="41"/>
      <c r="H73" s="41"/>
      <c r="I73" s="41"/>
      <c r="J73" s="41"/>
      <c r="K73" s="41"/>
      <c r="L73" s="41"/>
      <c r="M73" s="14">
        <v>-35.264847822630657</v>
      </c>
      <c r="N73" s="14">
        <v>1.8512665500000018</v>
      </c>
      <c r="O73" s="14">
        <v>-0.7166929647824356</v>
      </c>
      <c r="P73" s="14">
        <v>46.9345092956762</v>
      </c>
      <c r="Q73" s="14">
        <v>1.57178653058145</v>
      </c>
      <c r="R73" s="26">
        <f t="shared" si="4"/>
        <v>29.860612991965102</v>
      </c>
      <c r="S73" s="12">
        <v>6.4000000000000001E-2</v>
      </c>
      <c r="T73" s="61">
        <v>-38.403457801957927</v>
      </c>
      <c r="U73" s="41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</row>
    <row r="74" spans="1:69" x14ac:dyDescent="0.25">
      <c r="A74" s="161"/>
      <c r="B74" s="14">
        <v>-38.354817951785265</v>
      </c>
      <c r="C74" s="14">
        <v>-1.4934274406150654</v>
      </c>
      <c r="D74" s="14">
        <v>44.110263798358098</v>
      </c>
      <c r="E74" s="14">
        <v>2.2376312787154999</v>
      </c>
      <c r="F74" s="26">
        <f t="shared" si="1"/>
        <v>19.712927781238093</v>
      </c>
      <c r="G74" s="41"/>
      <c r="H74" s="41"/>
      <c r="I74" s="41"/>
      <c r="J74" s="41"/>
      <c r="K74" s="41"/>
      <c r="L74" s="41"/>
      <c r="M74" s="14">
        <v>-34.877157281316428</v>
      </c>
      <c r="N74" s="14">
        <v>128.8529144</v>
      </c>
      <c r="O74" s="14">
        <v>-0.6829414800002811</v>
      </c>
      <c r="P74" s="14">
        <v>45.135348623981997</v>
      </c>
      <c r="Q74" s="14">
        <v>1.5032198302252999</v>
      </c>
      <c r="R74" s="26">
        <f t="shared" si="4"/>
        <v>30.025780472319337</v>
      </c>
      <c r="S74" s="12">
        <v>0.55000000000000004</v>
      </c>
      <c r="T74" s="61"/>
      <c r="U74" s="41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</row>
    <row r="75" spans="1:69" x14ac:dyDescent="0.25">
      <c r="A75" s="161"/>
      <c r="B75" s="14">
        <v>-39.602294435661619</v>
      </c>
      <c r="C75" s="14">
        <v>-2.0800793756188023</v>
      </c>
      <c r="D75" s="14">
        <v>44.518968631119499</v>
      </c>
      <c r="E75" s="14">
        <v>1.9216054520432</v>
      </c>
      <c r="F75" s="26">
        <f t="shared" si="1"/>
        <v>23.167590716285424</v>
      </c>
      <c r="G75" s="41"/>
      <c r="H75" s="41"/>
      <c r="I75" s="41"/>
      <c r="J75" s="41"/>
      <c r="K75" s="41"/>
      <c r="L75" s="41"/>
      <c r="M75" s="14">
        <v>-34.043737036189498</v>
      </c>
      <c r="N75" s="14">
        <v>37.389533300000004</v>
      </c>
      <c r="O75" s="14">
        <v>-0.87435100608832417</v>
      </c>
      <c r="P75" s="14">
        <v>47.2114106398326</v>
      </c>
      <c r="Q75" s="14">
        <v>1.6610587636352001</v>
      </c>
      <c r="R75" s="26">
        <f t="shared" si="4"/>
        <v>28.422480693284562</v>
      </c>
      <c r="S75" s="12">
        <v>0.496</v>
      </c>
      <c r="T75" s="61">
        <v>-37.020810441857591</v>
      </c>
      <c r="U75" s="41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</row>
    <row r="76" spans="1:69" ht="15.75" thickBot="1" x14ac:dyDescent="0.3">
      <c r="A76" s="162"/>
      <c r="B76" s="14">
        <v>-36.602438871501604</v>
      </c>
      <c r="C76" s="14">
        <v>-2.5334165583125556</v>
      </c>
      <c r="D76" s="14">
        <v>44.322312345891099</v>
      </c>
      <c r="E76" s="14">
        <v>1.7130792981623699</v>
      </c>
      <c r="F76" s="26">
        <f t="shared" si="1"/>
        <v>25.872890060276777</v>
      </c>
      <c r="G76" s="41"/>
      <c r="H76" s="41"/>
      <c r="I76" s="41"/>
      <c r="J76" s="41"/>
      <c r="K76" s="41"/>
      <c r="L76" s="41"/>
      <c r="M76" s="14">
        <v>-34.13569237636996</v>
      </c>
      <c r="N76" s="14">
        <v>4.1161547000000018</v>
      </c>
      <c r="O76" s="14">
        <v>-0.68250612754566964</v>
      </c>
      <c r="P76" s="14">
        <v>47.4352922087538</v>
      </c>
      <c r="Q76" s="14">
        <v>1.72258015535363</v>
      </c>
      <c r="R76" s="26">
        <f t="shared" si="4"/>
        <v>27.537349749054648</v>
      </c>
      <c r="S76" s="12">
        <v>0.52200000000000002</v>
      </c>
      <c r="T76" s="61">
        <v>-37.766603686948912</v>
      </c>
      <c r="U76" s="41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</row>
    <row r="77" spans="1:69" x14ac:dyDescent="0.25">
      <c r="A77" s="160" t="s">
        <v>31</v>
      </c>
      <c r="B77" s="14">
        <v>-37.771155893494281</v>
      </c>
      <c r="C77" s="14">
        <v>-2.0999862472685842</v>
      </c>
      <c r="D77" s="14">
        <v>42.321066582118597</v>
      </c>
      <c r="E77" s="14">
        <v>1.3659210022679</v>
      </c>
      <c r="F77" s="26">
        <f t="shared" si="1"/>
        <v>30.983538954193566</v>
      </c>
      <c r="G77" s="41"/>
      <c r="H77" s="41"/>
      <c r="I77" s="41"/>
      <c r="J77" s="41"/>
      <c r="K77" s="41"/>
      <c r="L77" s="41"/>
      <c r="M77" s="14">
        <v>-36.400240342197407</v>
      </c>
      <c r="N77" s="14">
        <v>-19.787618199999997</v>
      </c>
      <c r="O77" s="14">
        <v>-1.0418100755021111</v>
      </c>
      <c r="P77" s="14">
        <v>45.238584238535402</v>
      </c>
      <c r="Q77" s="14">
        <v>2.0603663592423298</v>
      </c>
      <c r="R77" s="26">
        <f t="shared" si="4"/>
        <v>21.95657293451988</v>
      </c>
      <c r="S77" s="12">
        <v>0.20499999999999999</v>
      </c>
      <c r="T77" s="61">
        <v>-38.403457801957927</v>
      </c>
      <c r="U77" s="60">
        <v>-32.057401305352215</v>
      </c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</row>
    <row r="78" spans="1:69" x14ac:dyDescent="0.25">
      <c r="A78" s="161"/>
      <c r="B78" s="14">
        <v>-38.373903541646285</v>
      </c>
      <c r="C78" s="14">
        <v>-1.4827484003405433</v>
      </c>
      <c r="D78" s="14">
        <v>41.693957642464703</v>
      </c>
      <c r="E78" s="14">
        <v>1.41989806135117</v>
      </c>
      <c r="F78" s="26">
        <f t="shared" ref="F78:F116" si="5">D78/E78</f>
        <v>29.364049981721138</v>
      </c>
      <c r="G78" s="41"/>
      <c r="H78" s="41"/>
      <c r="I78" s="41"/>
      <c r="J78" s="41"/>
      <c r="K78" s="41"/>
      <c r="L78" s="41"/>
      <c r="M78" s="14">
        <v>-35.221898710921209</v>
      </c>
      <c r="N78" s="14">
        <v>0.3779027000000012</v>
      </c>
      <c r="O78" s="14">
        <v>-0.90592147695596226</v>
      </c>
      <c r="P78" s="14">
        <v>44.912533965004499</v>
      </c>
      <c r="Q78" s="14">
        <v>1.9034472164365099</v>
      </c>
      <c r="R78" s="26">
        <f t="shared" si="4"/>
        <v>23.595366121623456</v>
      </c>
      <c r="S78" s="12">
        <v>0.24</v>
      </c>
      <c r="T78" s="61"/>
      <c r="U78" s="60">
        <v>-33.043099467468238</v>
      </c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</row>
    <row r="79" spans="1:69" x14ac:dyDescent="0.25">
      <c r="A79" s="161"/>
      <c r="B79" s="14">
        <v>-36.721919016520403</v>
      </c>
      <c r="C79" s="14">
        <v>-2.0707891680691937</v>
      </c>
      <c r="D79" s="14">
        <v>42.722625560188703</v>
      </c>
      <c r="E79" s="14">
        <v>1.29421381387041</v>
      </c>
      <c r="F79" s="26">
        <f t="shared" si="5"/>
        <v>33.010484900037184</v>
      </c>
      <c r="G79" s="41"/>
      <c r="H79" s="41"/>
      <c r="I79" s="41"/>
      <c r="J79" s="41"/>
      <c r="K79" s="41"/>
      <c r="L79" s="41"/>
      <c r="M79" s="14">
        <v>-37.983578983174681</v>
      </c>
      <c r="N79" s="14">
        <v>68.026074199999996</v>
      </c>
      <c r="O79" s="14">
        <v>-0.67745305539079981</v>
      </c>
      <c r="P79" s="14">
        <v>45.259178121759099</v>
      </c>
      <c r="Q79" s="14">
        <v>1.93926786559106</v>
      </c>
      <c r="R79" s="26">
        <f t="shared" si="4"/>
        <v>23.338280866096223</v>
      </c>
      <c r="S79" s="12">
        <v>0.22600000000000001</v>
      </c>
      <c r="T79" s="61"/>
      <c r="U79" s="60">
        <v>-33.341419627997439</v>
      </c>
      <c r="V79" s="29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</row>
    <row r="80" spans="1:69" x14ac:dyDescent="0.25">
      <c r="A80" s="161"/>
      <c r="B80" s="14">
        <v>-38.055010969808166</v>
      </c>
      <c r="C80" s="14">
        <v>-1.0795238719415046</v>
      </c>
      <c r="D80" s="14">
        <v>40.237917036338402</v>
      </c>
      <c r="E80" s="14">
        <v>1.3457261623447201</v>
      </c>
      <c r="F80" s="26">
        <f t="shared" si="5"/>
        <v>29.900523718904331</v>
      </c>
      <c r="G80" s="41"/>
      <c r="H80" s="41"/>
      <c r="I80" s="41"/>
      <c r="J80" s="41"/>
      <c r="K80" s="41"/>
      <c r="L80" s="41"/>
      <c r="M80" s="14">
        <v>-33.988988591766173</v>
      </c>
      <c r="N80" s="14">
        <v>16.898627900000001</v>
      </c>
      <c r="O80" s="14">
        <v>-0.82992657930987179</v>
      </c>
      <c r="P80" s="14">
        <v>44.149282855960202</v>
      </c>
      <c r="Q80" s="14">
        <v>1.50444533462076</v>
      </c>
      <c r="R80" s="26">
        <f t="shared" si="4"/>
        <v>29.345887045533185</v>
      </c>
      <c r="S80" s="12">
        <v>0.10100000000000001</v>
      </c>
      <c r="T80" s="61"/>
      <c r="U80" s="60">
        <v>-33.519445004623719</v>
      </c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</row>
    <row r="81" spans="1:69" x14ac:dyDescent="0.25">
      <c r="A81" s="161"/>
      <c r="B81" s="14">
        <v>-40.031667533063299</v>
      </c>
      <c r="C81" s="14">
        <v>-1.3345062253818163</v>
      </c>
      <c r="D81" s="14">
        <v>39.065202051832799</v>
      </c>
      <c r="E81" s="14">
        <v>1.2318947081354199</v>
      </c>
      <c r="F81" s="26">
        <f t="shared" si="5"/>
        <v>31.711478094553541</v>
      </c>
      <c r="G81" s="41"/>
      <c r="H81" s="41"/>
      <c r="I81" s="41"/>
      <c r="J81" s="41"/>
      <c r="K81" s="41"/>
      <c r="L81" s="41"/>
      <c r="M81" s="14">
        <v>-34.150587060862165</v>
      </c>
      <c r="N81" s="14">
        <v>37.570574300000004</v>
      </c>
      <c r="O81" s="14">
        <v>-0.80468284440119398</v>
      </c>
      <c r="P81" s="14">
        <v>43.522241215362698</v>
      </c>
      <c r="Q81" s="14">
        <v>1.49634438054206</v>
      </c>
      <c r="R81" s="26">
        <f t="shared" si="4"/>
        <v>29.085711672600727</v>
      </c>
      <c r="S81" s="12">
        <v>0.122</v>
      </c>
      <c r="T81" s="61"/>
      <c r="U81" s="41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</row>
    <row r="82" spans="1:69" x14ac:dyDescent="0.25">
      <c r="A82" s="161"/>
      <c r="B82" s="14">
        <v>-37.299196845455867</v>
      </c>
      <c r="C82" s="14">
        <v>-2.2359684605359647</v>
      </c>
      <c r="D82" s="14">
        <v>42.780554619144603</v>
      </c>
      <c r="E82" s="14">
        <v>1.2211530776203099</v>
      </c>
      <c r="F82" s="26">
        <f t="shared" si="5"/>
        <v>35.032917169166119</v>
      </c>
      <c r="G82" s="41"/>
      <c r="H82" s="41"/>
      <c r="I82" s="41"/>
      <c r="J82" s="41"/>
      <c r="K82" s="41"/>
      <c r="L82" s="41"/>
      <c r="M82" s="14">
        <v>-34.283388031041483</v>
      </c>
      <c r="N82" s="14">
        <v>29.145806900000004</v>
      </c>
      <c r="O82" s="14">
        <v>-0.81747512702809133</v>
      </c>
      <c r="P82" s="14">
        <v>42.896255125266897</v>
      </c>
      <c r="Q82" s="14">
        <v>1.57093671810812</v>
      </c>
      <c r="R82" s="26">
        <f t="shared" si="4"/>
        <v>27.30616366070231</v>
      </c>
      <c r="S82" s="12">
        <v>0.13300000000000001</v>
      </c>
      <c r="T82" s="61"/>
      <c r="U82" s="41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</row>
    <row r="83" spans="1:69" x14ac:dyDescent="0.25">
      <c r="A83" s="161"/>
      <c r="B83" s="14">
        <v>-39.041531160964311</v>
      </c>
      <c r="C83" s="14">
        <v>-1.2235116329091635</v>
      </c>
      <c r="D83" s="14">
        <v>43.433173561582699</v>
      </c>
      <c r="E83" s="14">
        <v>1.7032769432230199</v>
      </c>
      <c r="F83" s="26">
        <f t="shared" si="5"/>
        <v>25.499771915773383</v>
      </c>
      <c r="G83" s="41"/>
      <c r="H83" s="41"/>
      <c r="I83" s="41"/>
      <c r="J83" s="41"/>
      <c r="K83" s="41"/>
      <c r="L83" s="41"/>
      <c r="M83" s="14">
        <v>-35.682814872698074</v>
      </c>
      <c r="N83" s="14">
        <v>29.119873999999996</v>
      </c>
      <c r="O83" s="14">
        <v>-0.27122023163806208</v>
      </c>
      <c r="P83" s="14">
        <v>43.132858073817303</v>
      </c>
      <c r="Q83" s="14">
        <v>1.9411757198403601</v>
      </c>
      <c r="R83" s="26">
        <f t="shared" si="4"/>
        <v>22.219965783089691</v>
      </c>
      <c r="S83" s="12">
        <v>0.216</v>
      </c>
      <c r="T83" s="61"/>
      <c r="U83" s="41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</row>
    <row r="84" spans="1:69" x14ac:dyDescent="0.25">
      <c r="A84" s="161"/>
      <c r="B84" s="14">
        <v>-36.495693159659581</v>
      </c>
      <c r="C84" s="14">
        <v>-1.4569233706014213</v>
      </c>
      <c r="D84" s="14">
        <v>43.086114560542498</v>
      </c>
      <c r="E84" s="14">
        <v>1.7370823978744601</v>
      </c>
      <c r="F84" s="26">
        <f t="shared" si="5"/>
        <v>24.803725265573934</v>
      </c>
      <c r="G84" s="41"/>
      <c r="H84" s="41"/>
      <c r="I84" s="41"/>
      <c r="J84" s="41"/>
      <c r="K84" s="41"/>
      <c r="L84" s="41"/>
      <c r="M84" s="14">
        <v>-34.226711376497178</v>
      </c>
      <c r="N84" s="14">
        <v>44.908117100000013</v>
      </c>
      <c r="O84" s="14">
        <v>-0.30270562996996286</v>
      </c>
      <c r="P84" s="14">
        <v>43.745346603897303</v>
      </c>
      <c r="Q84" s="14">
        <v>1.91854171750328</v>
      </c>
      <c r="R84" s="26">
        <f t="shared" si="4"/>
        <v>22.801352821676403</v>
      </c>
      <c r="S84" s="12">
        <v>6.6000000000000003E-2</v>
      </c>
      <c r="T84" s="61"/>
      <c r="U84" s="41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</row>
    <row r="85" spans="1:69" x14ac:dyDescent="0.25">
      <c r="A85" s="161"/>
      <c r="B85" s="14">
        <v>-37.863368439183787</v>
      </c>
      <c r="C85" s="14">
        <v>-1.3473488569139673</v>
      </c>
      <c r="D85" s="14">
        <v>41.458757431307397</v>
      </c>
      <c r="E85" s="14">
        <v>1.8169639852707999</v>
      </c>
      <c r="F85" s="26">
        <f t="shared" si="5"/>
        <v>22.817600000546182</v>
      </c>
      <c r="G85" s="41"/>
      <c r="H85" s="41"/>
      <c r="I85" s="41"/>
      <c r="J85" s="41"/>
      <c r="K85" s="41"/>
      <c r="L85" s="41"/>
      <c r="M85" s="14">
        <v>-35.667531127600867</v>
      </c>
      <c r="N85" s="14">
        <v>3.4785967999999996</v>
      </c>
      <c r="O85" s="14">
        <v>-0.75921633525826526</v>
      </c>
      <c r="P85" s="14">
        <v>42.996835255816798</v>
      </c>
      <c r="Q85" s="14">
        <v>2.05296737323917</v>
      </c>
      <c r="R85" s="26">
        <f t="shared" si="4"/>
        <v>20.943749918429745</v>
      </c>
      <c r="S85" s="12">
        <v>7.9000000000000001E-2</v>
      </c>
      <c r="T85" s="61"/>
      <c r="U85" s="41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</row>
    <row r="86" spans="1:69" x14ac:dyDescent="0.25">
      <c r="A86" s="161"/>
      <c r="B86" s="14">
        <v>-37.612368191107009</v>
      </c>
      <c r="C86" s="14">
        <v>-1.921532848209377</v>
      </c>
      <c r="D86" s="14">
        <v>40.887252826512203</v>
      </c>
      <c r="E86" s="14">
        <v>1.32718799645938</v>
      </c>
      <c r="F86" s="26">
        <f t="shared" si="5"/>
        <v>30.807431151871182</v>
      </c>
      <c r="G86" s="41"/>
      <c r="H86" s="41"/>
      <c r="I86" s="41"/>
      <c r="J86" s="41"/>
      <c r="K86" s="41"/>
      <c r="L86" s="41"/>
      <c r="M86" s="14">
        <v>-34.365425799256997</v>
      </c>
      <c r="N86" s="14">
        <v>4.8070463000000014</v>
      </c>
      <c r="O86" s="14">
        <v>6.8834541512079461E-3</v>
      </c>
      <c r="P86" s="14">
        <v>41.422830472760197</v>
      </c>
      <c r="Q86" s="14">
        <v>1.7802699775295701</v>
      </c>
      <c r="R86" s="26">
        <f t="shared" si="4"/>
        <v>23.267723994448009</v>
      </c>
      <c r="S86" s="12">
        <v>0.20399999999999999</v>
      </c>
      <c r="T86" s="61">
        <v>-40.029695519084811</v>
      </c>
      <c r="U86" s="41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</row>
    <row r="87" spans="1:69" x14ac:dyDescent="0.25">
      <c r="A87" s="161"/>
      <c r="B87" s="14">
        <v>-37.284776983249131</v>
      </c>
      <c r="C87" s="14">
        <v>-1.1289152184621041</v>
      </c>
      <c r="D87" s="14">
        <v>40.732303238862201</v>
      </c>
      <c r="E87" s="14">
        <v>1.33950868632783</v>
      </c>
      <c r="F87" s="26">
        <f t="shared" si="5"/>
        <v>30.408390520054766</v>
      </c>
      <c r="G87" s="41"/>
      <c r="H87" s="41"/>
      <c r="I87" s="41"/>
      <c r="J87" s="41"/>
      <c r="K87" s="41"/>
      <c r="L87" s="41"/>
      <c r="M87" s="14">
        <v>-32.060546870613393</v>
      </c>
      <c r="N87" s="14">
        <v>0.47478410000000137</v>
      </c>
      <c r="O87" s="14">
        <v>-0.4235077369987037</v>
      </c>
      <c r="P87" s="14">
        <v>45.318617667329399</v>
      </c>
      <c r="Q87" s="14">
        <v>1.5544668253544001</v>
      </c>
      <c r="R87" s="26">
        <f t="shared" si="4"/>
        <v>29.153801759003308</v>
      </c>
      <c r="S87" s="12">
        <v>0.186</v>
      </c>
      <c r="T87" s="61">
        <v>-40.438261823602545</v>
      </c>
      <c r="U87" s="41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</row>
    <row r="88" spans="1:69" x14ac:dyDescent="0.25">
      <c r="A88" s="161"/>
      <c r="B88" s="14">
        <v>-36.861638266902276</v>
      </c>
      <c r="C88" s="14">
        <v>-2.080584508802704</v>
      </c>
      <c r="D88" s="14">
        <v>40.640209027817598</v>
      </c>
      <c r="E88" s="14">
        <v>1.21497363233914</v>
      </c>
      <c r="F88" s="26">
        <f t="shared" si="5"/>
        <v>33.449457622857736</v>
      </c>
      <c r="G88" s="41"/>
      <c r="H88" s="41"/>
      <c r="I88" s="41"/>
      <c r="J88" s="41"/>
      <c r="K88" s="41"/>
      <c r="L88" s="41"/>
      <c r="M88" s="14">
        <v>-32.887890066944379</v>
      </c>
      <c r="N88" s="14">
        <v>1.8932648000000019</v>
      </c>
      <c r="O88" s="14">
        <v>-0.19374189309824841</v>
      </c>
      <c r="P88" s="14">
        <v>41.7542314051516</v>
      </c>
      <c r="Q88" s="14">
        <v>1.8562384121378801</v>
      </c>
      <c r="R88" s="26">
        <f t="shared" si="4"/>
        <v>22.494002457939722</v>
      </c>
      <c r="S88" s="12">
        <v>0.16400000000000001</v>
      </c>
      <c r="T88" s="61">
        <v>-40.501806355856786</v>
      </c>
      <c r="U88" s="41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</row>
    <row r="89" spans="1:69" x14ac:dyDescent="0.25">
      <c r="A89" s="161"/>
      <c r="B89" s="14">
        <v>-37.595354506592244</v>
      </c>
      <c r="C89" s="14">
        <v>-2.3601097335983763</v>
      </c>
      <c r="D89" s="14">
        <v>42.998595136941297</v>
      </c>
      <c r="E89" s="14">
        <v>1.26356650811086</v>
      </c>
      <c r="F89" s="26">
        <f>E89</f>
        <v>1.26356650811086</v>
      </c>
      <c r="G89" s="41"/>
      <c r="H89" s="41"/>
      <c r="I89" s="41"/>
      <c r="J89" s="41"/>
      <c r="K89" s="41"/>
      <c r="L89" s="41"/>
      <c r="M89" s="14">
        <v>-33.813105936878529</v>
      </c>
      <c r="N89" s="41"/>
      <c r="O89" s="14">
        <v>-1.0226879675519336</v>
      </c>
      <c r="P89" s="14">
        <v>49.105978370770501</v>
      </c>
      <c r="Q89" s="14">
        <v>2.11487114684796</v>
      </c>
      <c r="R89" s="26">
        <f>P89/Q89</f>
        <v>23.219371281299519</v>
      </c>
      <c r="S89" s="12"/>
      <c r="T89" s="61"/>
      <c r="U89" s="61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</row>
    <row r="90" spans="1:69" ht="15.75" thickBot="1" x14ac:dyDescent="0.3">
      <c r="A90" s="162"/>
      <c r="B90" s="14">
        <v>-36.983632925785415</v>
      </c>
      <c r="C90" s="14">
        <v>-2.5243150394476968</v>
      </c>
      <c r="D90" s="14">
        <v>45.061089656800299</v>
      </c>
      <c r="E90" s="14">
        <v>1.5601141479818399</v>
      </c>
      <c r="F90" s="26">
        <f t="shared" ref="F90:F92" si="6">E90</f>
        <v>1.5601141479818399</v>
      </c>
      <c r="G90" s="41"/>
      <c r="H90" s="41"/>
      <c r="I90" s="41"/>
      <c r="J90" s="41"/>
      <c r="K90" s="41"/>
      <c r="L90" s="41"/>
      <c r="M90" s="14">
        <v>-35.94035293558656</v>
      </c>
      <c r="N90" s="41"/>
      <c r="O90" s="14">
        <v>-0.73292708500293746</v>
      </c>
      <c r="P90" s="14">
        <v>44.238447216900497</v>
      </c>
      <c r="Q90" s="14">
        <v>1.56969997769165</v>
      </c>
      <c r="R90" s="26">
        <f t="shared" ref="R90:R92" si="7">P90/Q90</f>
        <v>28.182740552724045</v>
      </c>
      <c r="S90" s="12"/>
      <c r="T90" s="61"/>
      <c r="U90" s="61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</row>
    <row r="91" spans="1:69" x14ac:dyDescent="0.25">
      <c r="A91" s="160" t="s">
        <v>32</v>
      </c>
      <c r="B91" s="14">
        <v>-35.537384273041539</v>
      </c>
      <c r="C91" s="14">
        <v>-2.1468755465817266</v>
      </c>
      <c r="D91" s="14">
        <v>44.857746361443503</v>
      </c>
      <c r="E91" s="14">
        <v>1.7245945522391799</v>
      </c>
      <c r="F91" s="26">
        <f t="shared" si="6"/>
        <v>1.7245945522391799</v>
      </c>
      <c r="G91" s="41"/>
      <c r="H91" s="41"/>
      <c r="I91" s="41"/>
      <c r="J91" s="41"/>
      <c r="K91" s="41"/>
      <c r="L91" s="41"/>
      <c r="M91" s="14">
        <v>-34.077172344728993</v>
      </c>
      <c r="N91" s="41"/>
      <c r="O91" s="14">
        <v>-4.6954987706381512E-2</v>
      </c>
      <c r="P91" s="14">
        <v>45.1588155815734</v>
      </c>
      <c r="Q91" s="14">
        <v>1.5779224544675601</v>
      </c>
      <c r="R91" s="26">
        <f t="shared" si="7"/>
        <v>28.619160246890196</v>
      </c>
      <c r="S91" s="12"/>
      <c r="T91" s="61"/>
      <c r="U91" s="60">
        <v>-31.529161204347513</v>
      </c>
      <c r="V91" s="29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</row>
    <row r="92" spans="1:69" x14ac:dyDescent="0.25">
      <c r="A92" s="161"/>
      <c r="B92" s="14">
        <v>-36.308113563476951</v>
      </c>
      <c r="C92" s="14">
        <v>-2.1529261391006833</v>
      </c>
      <c r="D92" s="14">
        <v>45.1856395693395</v>
      </c>
      <c r="E92" s="14">
        <v>1.8097564140239899</v>
      </c>
      <c r="F92" s="26">
        <f t="shared" si="6"/>
        <v>1.8097564140239899</v>
      </c>
      <c r="G92" s="41"/>
      <c r="H92" s="41"/>
      <c r="I92" s="41"/>
      <c r="J92" s="41"/>
      <c r="K92" s="41"/>
      <c r="L92" s="41"/>
      <c r="M92" s="14">
        <v>-33.996273402023618</v>
      </c>
      <c r="N92" s="41"/>
      <c r="O92" s="14">
        <v>8.8301626762052887E-2</v>
      </c>
      <c r="P92" s="14">
        <v>43.709864168914102</v>
      </c>
      <c r="Q92" s="14">
        <v>1.5594749230381399</v>
      </c>
      <c r="R92" s="26">
        <f t="shared" si="7"/>
        <v>28.028577775242042</v>
      </c>
      <c r="S92" s="12"/>
      <c r="T92" s="61"/>
      <c r="U92" s="60">
        <v>-29.259437278288008</v>
      </c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</row>
    <row r="93" spans="1:69" x14ac:dyDescent="0.25">
      <c r="A93" s="161"/>
      <c r="B93" s="14">
        <v>-38.826426558970155</v>
      </c>
      <c r="C93" s="14">
        <v>-1.5883303042641996</v>
      </c>
      <c r="D93" s="14">
        <v>39.014732741795001</v>
      </c>
      <c r="E93" s="14">
        <v>1.47994211528265</v>
      </c>
      <c r="F93" s="26">
        <f t="shared" si="5"/>
        <v>26.362336971769796</v>
      </c>
      <c r="G93" s="41"/>
      <c r="H93" s="41"/>
      <c r="I93" s="41"/>
      <c r="J93" s="41"/>
      <c r="K93" s="41"/>
      <c r="L93" s="41"/>
      <c r="M93" s="14">
        <v>-35.572106131103055</v>
      </c>
      <c r="N93" s="14">
        <v>-1.3595200500000006</v>
      </c>
      <c r="O93" s="14">
        <v>0.42172247231792559</v>
      </c>
      <c r="P93" s="14">
        <v>42.413619343096997</v>
      </c>
      <c r="Q93" s="14">
        <v>2.0141582979783501</v>
      </c>
      <c r="R93" s="26">
        <f t="shared" si="4"/>
        <v>21.057738801199672</v>
      </c>
      <c r="S93" s="12">
        <v>7.8E-2</v>
      </c>
      <c r="T93" s="61">
        <v>-31.856015767324653</v>
      </c>
      <c r="U93" s="60">
        <v>-29.731449821292667</v>
      </c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</row>
    <row r="94" spans="1:69" x14ac:dyDescent="0.25">
      <c r="A94" s="161"/>
      <c r="B94" s="14">
        <v>-40.023479291433816</v>
      </c>
      <c r="C94" s="14">
        <v>-1.9068667281197187</v>
      </c>
      <c r="D94" s="14">
        <v>41.4194118589025</v>
      </c>
      <c r="E94" s="14">
        <v>1.4197958116948</v>
      </c>
      <c r="F94" s="26">
        <f t="shared" si="5"/>
        <v>29.172794790442751</v>
      </c>
      <c r="G94" s="41"/>
      <c r="H94" s="41"/>
      <c r="I94" s="41"/>
      <c r="J94" s="41"/>
      <c r="K94" s="41"/>
      <c r="L94" s="41"/>
      <c r="M94" s="14">
        <v>-32.232836644410128</v>
      </c>
      <c r="N94" s="14">
        <v>12.18381465</v>
      </c>
      <c r="O94" s="14">
        <v>-5.6714949339868426E-2</v>
      </c>
      <c r="P94" s="14">
        <v>40.740130011017499</v>
      </c>
      <c r="Q94" s="14">
        <v>1.57574777024447</v>
      </c>
      <c r="R94" s="26">
        <f t="shared" si="4"/>
        <v>25.854474161620967</v>
      </c>
      <c r="S94" s="12">
        <v>8.2000000000000003E-2</v>
      </c>
      <c r="T94" s="61">
        <v>-27.78544820740926</v>
      </c>
      <c r="U94" s="60">
        <v>-28.047391989478342</v>
      </c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</row>
    <row r="95" spans="1:69" x14ac:dyDescent="0.25">
      <c r="A95" s="161"/>
      <c r="B95" s="14">
        <v>-34.551870451277779</v>
      </c>
      <c r="C95" s="14">
        <v>-1.8375825185460268</v>
      </c>
      <c r="D95" s="14">
        <v>41.586063604144897</v>
      </c>
      <c r="E95" s="14">
        <v>1.50600096788356</v>
      </c>
      <c r="F95" s="26">
        <f t="shared" si="5"/>
        <v>27.613570303734509</v>
      </c>
      <c r="G95" s="41"/>
      <c r="H95" s="41"/>
      <c r="I95" s="41"/>
      <c r="J95" s="41"/>
      <c r="K95" s="41"/>
      <c r="L95" s="41"/>
      <c r="M95" s="14">
        <v>-33.381215164488296</v>
      </c>
      <c r="N95" s="14">
        <v>22.931289150000005</v>
      </c>
      <c r="O95" s="14">
        <v>-0.3157670483760473</v>
      </c>
      <c r="P95" s="14">
        <v>30.8679427717836</v>
      </c>
      <c r="Q95" s="14">
        <v>0.90890551025897104</v>
      </c>
      <c r="R95" s="26">
        <f t="shared" si="4"/>
        <v>33.961663146907881</v>
      </c>
      <c r="S95" s="12">
        <v>0.115</v>
      </c>
      <c r="T95" s="61">
        <v>-32.67074617055394</v>
      </c>
      <c r="U95" s="41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</row>
    <row r="96" spans="1:69" x14ac:dyDescent="0.25">
      <c r="A96" s="161"/>
      <c r="B96" s="14">
        <v>-35.262619682643717</v>
      </c>
      <c r="C96" s="14">
        <v>-1.9899452257570411</v>
      </c>
      <c r="D96" s="14">
        <v>41.1574130742828</v>
      </c>
      <c r="E96" s="14">
        <v>1.49400779381056</v>
      </c>
      <c r="F96" s="26">
        <f t="shared" si="5"/>
        <v>27.548325547424522</v>
      </c>
      <c r="G96" s="41"/>
      <c r="H96" s="41"/>
      <c r="I96" s="41"/>
      <c r="J96" s="41"/>
      <c r="K96" s="41"/>
      <c r="L96" s="41"/>
      <c r="M96" s="14">
        <v>-31.939198253913741</v>
      </c>
      <c r="N96" s="14">
        <v>3.02460795</v>
      </c>
      <c r="O96" s="14">
        <v>-0.39866534955478672</v>
      </c>
      <c r="P96" s="14">
        <v>41.510988988183698</v>
      </c>
      <c r="Q96" s="14">
        <v>1.7927076268400599</v>
      </c>
      <c r="R96" s="26">
        <f t="shared" si="4"/>
        <v>23.155470734150665</v>
      </c>
      <c r="S96" s="12">
        <v>0.56000000000000005</v>
      </c>
      <c r="T96" s="61">
        <v>-30.318656442404109</v>
      </c>
      <c r="U96" s="41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</row>
    <row r="97" spans="1:69" x14ac:dyDescent="0.25">
      <c r="A97" s="161"/>
      <c r="B97" s="14">
        <v>-35.068222683603807</v>
      </c>
      <c r="C97" s="14">
        <v>-2.2798533483324177</v>
      </c>
      <c r="D97" s="14">
        <v>41.287012711977098</v>
      </c>
      <c r="E97" s="14">
        <v>1.4376724254472899</v>
      </c>
      <c r="F97" s="26">
        <f t="shared" si="5"/>
        <v>28.71795548219675</v>
      </c>
      <c r="G97" s="41"/>
      <c r="H97" s="41"/>
      <c r="I97" s="41"/>
      <c r="J97" s="41"/>
      <c r="K97" s="41"/>
      <c r="L97" s="41"/>
      <c r="M97" s="14">
        <v>-31.697852399458519</v>
      </c>
      <c r="N97" s="14">
        <v>-1.7372596499999999</v>
      </c>
      <c r="O97" s="14">
        <v>-0.49940682788723167</v>
      </c>
      <c r="P97" s="14">
        <v>43.175933467863601</v>
      </c>
      <c r="Q97" s="14">
        <v>1.79512693356833</v>
      </c>
      <c r="R97" s="26">
        <f t="shared" si="4"/>
        <v>24.05174400789533</v>
      </c>
      <c r="S97" s="12">
        <v>0.47799999999999998</v>
      </c>
      <c r="T97" s="61">
        <v>-30.486417742068333</v>
      </c>
      <c r="U97" s="41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</row>
    <row r="98" spans="1:69" x14ac:dyDescent="0.25">
      <c r="A98" s="161"/>
      <c r="B98" s="14">
        <v>-35.752996411033777</v>
      </c>
      <c r="C98" s="14">
        <v>-1.6392135148918965</v>
      </c>
      <c r="D98" s="14">
        <v>42.994931661620598</v>
      </c>
      <c r="E98" s="14">
        <v>1.5907917262510101</v>
      </c>
      <c r="F98" s="26">
        <f t="shared" si="5"/>
        <v>27.027379481628291</v>
      </c>
      <c r="G98" s="41"/>
      <c r="H98" s="41"/>
      <c r="I98" s="41"/>
      <c r="J98" s="41"/>
      <c r="K98" s="41"/>
      <c r="L98" s="41"/>
      <c r="M98" s="14">
        <v>-30.947465589826709</v>
      </c>
      <c r="N98" s="14">
        <v>1.2430666500000007</v>
      </c>
      <c r="O98" s="14">
        <v>-0.54101334894538899</v>
      </c>
      <c r="P98" s="14">
        <v>55.7264987725612</v>
      </c>
      <c r="Q98" s="14">
        <v>1.66826268626757</v>
      </c>
      <c r="R98" s="26">
        <f t="shared" si="4"/>
        <v>33.403911285241868</v>
      </c>
      <c r="S98" s="12">
        <v>0.58199999999999996</v>
      </c>
      <c r="T98" s="61">
        <v>-29.106170586334439</v>
      </c>
      <c r="U98" s="41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</row>
    <row r="99" spans="1:69" x14ac:dyDescent="0.25">
      <c r="A99" s="161"/>
      <c r="B99" s="14">
        <v>-36.586934553798159</v>
      </c>
      <c r="C99" s="14">
        <v>-1.0705552757839696</v>
      </c>
      <c r="D99" s="14">
        <v>40.961799576050701</v>
      </c>
      <c r="E99" s="14">
        <v>1.48927258334781</v>
      </c>
      <c r="F99" s="26">
        <f t="shared" si="5"/>
        <v>27.504568360461342</v>
      </c>
      <c r="G99" s="41"/>
      <c r="H99" s="41"/>
      <c r="I99" s="41"/>
      <c r="J99" s="41"/>
      <c r="K99" s="41"/>
      <c r="L99" s="41"/>
      <c r="M99" s="14">
        <v>-32.942816398285785</v>
      </c>
      <c r="N99" s="14">
        <v>63.826983150000004</v>
      </c>
      <c r="O99" s="14">
        <v>0.1671840070748698</v>
      </c>
      <c r="P99" s="14">
        <v>41.638784551199102</v>
      </c>
      <c r="Q99" s="14">
        <v>1.7108310733623699</v>
      </c>
      <c r="R99" s="26">
        <f t="shared" si="4"/>
        <v>24.338337781862126</v>
      </c>
      <c r="S99" s="12">
        <v>0.155</v>
      </c>
      <c r="T99" s="61"/>
      <c r="U99" s="61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</row>
    <row r="100" spans="1:69" x14ac:dyDescent="0.25">
      <c r="A100" s="161"/>
      <c r="B100" s="14">
        <v>-33.264417460249177</v>
      </c>
      <c r="C100" s="14">
        <v>-1.8895158704605035</v>
      </c>
      <c r="D100" s="14">
        <v>41.262966711591297</v>
      </c>
      <c r="E100" s="14">
        <v>1.5710877256575799</v>
      </c>
      <c r="F100" s="26">
        <f t="shared" si="5"/>
        <v>26.263948242814163</v>
      </c>
      <c r="G100" s="41"/>
      <c r="H100" s="41"/>
      <c r="I100" s="41"/>
      <c r="J100" s="41"/>
      <c r="K100" s="41"/>
      <c r="L100" s="41"/>
      <c r="M100" s="14">
        <v>-32.22049405046279</v>
      </c>
      <c r="N100" s="14">
        <v>23.453861550000003</v>
      </c>
      <c r="O100" s="14">
        <v>-2.8853838441503132E-2</v>
      </c>
      <c r="P100" s="14">
        <v>41.681808735362097</v>
      </c>
      <c r="Q100" s="14">
        <v>1.52206913777974</v>
      </c>
      <c r="R100" s="26">
        <f t="shared" si="4"/>
        <v>27.384964125981714</v>
      </c>
      <c r="S100" s="12">
        <v>0.13800000000000001</v>
      </c>
      <c r="T100" s="61">
        <v>-29.620103853472987</v>
      </c>
      <c r="U100" s="61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</row>
    <row r="101" spans="1:69" x14ac:dyDescent="0.25">
      <c r="A101" s="161"/>
      <c r="B101" s="14">
        <v>-33.612940166416443</v>
      </c>
      <c r="C101" s="14">
        <v>-1.7748322858111565</v>
      </c>
      <c r="D101" s="14">
        <v>41.716149157538602</v>
      </c>
      <c r="E101" s="14">
        <v>1.66348213610068</v>
      </c>
      <c r="F101" s="26">
        <f t="shared" si="5"/>
        <v>25.077605735715451</v>
      </c>
      <c r="G101" s="41"/>
      <c r="H101" s="41"/>
      <c r="I101" s="41"/>
      <c r="J101" s="41"/>
      <c r="K101" s="41"/>
      <c r="L101" s="41"/>
      <c r="M101" s="14">
        <v>-31.963481283721592</v>
      </c>
      <c r="N101" s="14">
        <v>4.6241296499999986</v>
      </c>
      <c r="O101" s="14">
        <v>-0.44097638850581289</v>
      </c>
      <c r="P101" s="14">
        <v>42.2118157830567</v>
      </c>
      <c r="Q101" s="14">
        <v>1.58405636567802</v>
      </c>
      <c r="R101" s="26">
        <f t="shared" si="4"/>
        <v>26.647925350174564</v>
      </c>
      <c r="S101" s="12">
        <v>0.13500000000000001</v>
      </c>
      <c r="T101" s="61">
        <v>-29.390759671479067</v>
      </c>
      <c r="U101" s="61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</row>
    <row r="102" spans="1:69" x14ac:dyDescent="0.25">
      <c r="A102" s="161"/>
      <c r="B102" s="14">
        <v>-36.419719511617075</v>
      </c>
      <c r="C102" s="14">
        <v>-2.0451040504584679</v>
      </c>
      <c r="D102" s="14">
        <v>39.176970543705899</v>
      </c>
      <c r="E102" s="14">
        <v>1.4904473553539299</v>
      </c>
      <c r="F102" s="26">
        <f t="shared" si="5"/>
        <v>26.285376939330217</v>
      </c>
      <c r="G102" s="41"/>
      <c r="H102" s="41"/>
      <c r="I102" s="41"/>
      <c r="J102" s="41"/>
      <c r="K102" s="41"/>
      <c r="L102" s="41"/>
      <c r="M102" s="14">
        <v>-32.1424516984805</v>
      </c>
      <c r="N102" s="14">
        <v>39.192114500000017</v>
      </c>
      <c r="O102" s="14">
        <v>-0.17007801936548095</v>
      </c>
      <c r="P102" s="14">
        <v>42.633099478861297</v>
      </c>
      <c r="Q102" s="14">
        <v>1.77431490777305</v>
      </c>
      <c r="R102" s="26">
        <f t="shared" si="4"/>
        <v>24.027921589392651</v>
      </c>
      <c r="S102" s="12">
        <v>6.8000000000000005E-2</v>
      </c>
      <c r="T102" s="61">
        <v>-31.998798614930241</v>
      </c>
      <c r="U102" s="61"/>
    </row>
    <row r="103" spans="1:69" x14ac:dyDescent="0.25">
      <c r="A103" s="161"/>
      <c r="B103" s="14">
        <v>-35.665594525759929</v>
      </c>
      <c r="C103" s="14">
        <v>-1.9378079415516574</v>
      </c>
      <c r="D103" s="14">
        <v>40.866090247334299</v>
      </c>
      <c r="E103" s="14">
        <v>1.4311861674741599</v>
      </c>
      <c r="F103" s="26">
        <f t="shared" si="5"/>
        <v>28.55400029435523</v>
      </c>
      <c r="G103" s="41"/>
      <c r="H103" s="41"/>
      <c r="I103" s="41"/>
      <c r="J103" s="41"/>
      <c r="K103" s="41"/>
      <c r="L103" s="41"/>
      <c r="M103" s="14">
        <v>-31.082859215657148</v>
      </c>
      <c r="N103" s="14">
        <v>5.8781240000000015</v>
      </c>
      <c r="O103" s="14">
        <v>-0.13864287621244742</v>
      </c>
      <c r="P103" s="14">
        <v>45.104426989181903</v>
      </c>
      <c r="Q103" s="14">
        <v>1.29818598919924</v>
      </c>
      <c r="R103" s="26">
        <f t="shared" si="4"/>
        <v>34.744194872264536</v>
      </c>
      <c r="S103" s="12">
        <v>7.1999999999999995E-2</v>
      </c>
      <c r="T103" s="61">
        <v>-31.294727628821388</v>
      </c>
      <c r="U103" s="61"/>
    </row>
    <row r="104" spans="1:69" ht="15.75" thickBot="1" x14ac:dyDescent="0.3">
      <c r="A104" s="162"/>
      <c r="B104" s="14">
        <v>-32.761346533280573</v>
      </c>
      <c r="C104" s="14">
        <v>-2.2902645222101303</v>
      </c>
      <c r="D104" s="14">
        <v>39.839772647749697</v>
      </c>
      <c r="E104" s="14">
        <v>1.5028880290682001</v>
      </c>
      <c r="F104" s="26">
        <f t="shared" si="5"/>
        <v>26.508809623329427</v>
      </c>
      <c r="G104" s="41"/>
      <c r="H104" s="41"/>
      <c r="I104" s="41"/>
      <c r="J104" s="41"/>
      <c r="K104" s="41"/>
      <c r="L104" s="41"/>
      <c r="M104" s="14">
        <v>-30.793310951878965</v>
      </c>
      <c r="N104" s="14">
        <v>1.2053090000000024</v>
      </c>
      <c r="O104" s="14">
        <v>1.8833041577350995E-2</v>
      </c>
      <c r="P104" s="14">
        <v>45.729494185370697</v>
      </c>
      <c r="Q104" s="14">
        <v>1.48402088887796</v>
      </c>
      <c r="R104" s="26">
        <f t="shared" si="4"/>
        <v>30.814589287854229</v>
      </c>
      <c r="S104" s="12">
        <v>8.1000000000000003E-2</v>
      </c>
      <c r="T104" s="61">
        <v>-32.650647511648614</v>
      </c>
      <c r="U104" s="61"/>
    </row>
    <row r="105" spans="1:69" x14ac:dyDescent="0.25">
      <c r="A105" s="160" t="s">
        <v>33</v>
      </c>
      <c r="B105" s="14">
        <v>-30.125143221863116</v>
      </c>
      <c r="C105" s="14">
        <v>-1.5060785905345009</v>
      </c>
      <c r="D105" s="14">
        <v>38.718566908547302</v>
      </c>
      <c r="E105" s="14">
        <v>1.4111605335081501</v>
      </c>
      <c r="F105" s="26">
        <f t="shared" si="5"/>
        <v>27.43739354181966</v>
      </c>
      <c r="G105" s="41"/>
      <c r="H105" s="41"/>
      <c r="I105" s="41"/>
      <c r="J105" s="41"/>
      <c r="K105" s="41"/>
      <c r="L105" s="41"/>
      <c r="M105" s="14">
        <v>-30.245788107372036</v>
      </c>
      <c r="N105" s="14">
        <v>-0.3310930000000013</v>
      </c>
      <c r="O105" s="14">
        <v>0.45134487854137495</v>
      </c>
      <c r="P105" s="14">
        <v>42.28406157765</v>
      </c>
      <c r="Q105" s="14">
        <v>1.65610676125804</v>
      </c>
      <c r="R105" s="26">
        <f t="shared" si="4"/>
        <v>25.532207564643635</v>
      </c>
      <c r="S105" s="12">
        <v>0.33</v>
      </c>
      <c r="T105" s="61"/>
      <c r="U105" s="60">
        <v>-29.547694483640672</v>
      </c>
    </row>
    <row r="106" spans="1:69" x14ac:dyDescent="0.25">
      <c r="A106" s="161"/>
      <c r="B106" s="14">
        <v>-30.496540349429548</v>
      </c>
      <c r="C106" s="14">
        <v>-1.4782151552148852</v>
      </c>
      <c r="D106" s="14">
        <v>38.657944412019802</v>
      </c>
      <c r="E106" s="14">
        <v>1.43988984952149</v>
      </c>
      <c r="F106" s="26">
        <f t="shared" si="5"/>
        <v>26.847848413451047</v>
      </c>
      <c r="G106" s="41"/>
      <c r="H106" s="41"/>
      <c r="I106" s="41"/>
      <c r="J106" s="41"/>
      <c r="K106" s="41"/>
      <c r="L106" s="41"/>
      <c r="M106" s="14">
        <v>-30.306981788706302</v>
      </c>
      <c r="N106" s="14">
        <v>2.5171222999999978</v>
      </c>
      <c r="O106" s="14">
        <v>0.43500767058608192</v>
      </c>
      <c r="P106" s="14">
        <v>39.775945551508102</v>
      </c>
      <c r="Q106" s="14">
        <v>1.4731718085626</v>
      </c>
      <c r="R106" s="26">
        <f t="shared" si="4"/>
        <v>27.000208204037111</v>
      </c>
      <c r="S106" s="12">
        <v>0.4</v>
      </c>
      <c r="T106" s="61"/>
      <c r="U106" s="60">
        <v>-29.866794560704907</v>
      </c>
    </row>
    <row r="107" spans="1:69" x14ac:dyDescent="0.25">
      <c r="A107" s="161"/>
      <c r="B107" s="9"/>
      <c r="C107" s="14"/>
      <c r="D107" s="14"/>
      <c r="E107" s="14"/>
      <c r="F107" s="26"/>
      <c r="G107" s="41"/>
      <c r="H107" s="41"/>
      <c r="I107" s="41"/>
      <c r="J107" s="41"/>
      <c r="K107" s="41"/>
      <c r="L107" s="41"/>
      <c r="M107" s="14">
        <v>-29.362306455802305</v>
      </c>
      <c r="N107" s="14">
        <v>1.0937485999999983</v>
      </c>
      <c r="O107" s="14">
        <v>0.49565443871527082</v>
      </c>
      <c r="P107" s="14">
        <v>40.685696896874603</v>
      </c>
      <c r="Q107" s="14">
        <v>1.3904100397630901</v>
      </c>
      <c r="R107" s="26">
        <f t="shared" si="4"/>
        <v>29.261653565020993</v>
      </c>
      <c r="S107" s="12">
        <v>0.4</v>
      </c>
      <c r="T107" s="62"/>
      <c r="U107" s="60">
        <v>-26.863141873664116</v>
      </c>
    </row>
    <row r="108" spans="1:69" x14ac:dyDescent="0.25">
      <c r="A108" s="161"/>
      <c r="B108" s="14">
        <v>-30.03944207125458</v>
      </c>
      <c r="C108" s="14">
        <v>-1.8364590356088097</v>
      </c>
      <c r="D108" s="14">
        <v>43.706654792456398</v>
      </c>
      <c r="E108" s="14">
        <v>1.7282927355697799</v>
      </c>
      <c r="F108" s="26">
        <f>E108</f>
        <v>1.7282927355697799</v>
      </c>
      <c r="G108" s="41"/>
      <c r="H108" s="41"/>
      <c r="I108" s="41"/>
      <c r="J108" s="41"/>
      <c r="K108" s="41"/>
      <c r="L108" s="41"/>
      <c r="M108" s="14">
        <v>-31.951212545739569</v>
      </c>
      <c r="N108" s="41"/>
      <c r="O108" s="14">
        <v>-0.64315083887574165</v>
      </c>
      <c r="P108" s="14">
        <v>44.5035736508516</v>
      </c>
      <c r="Q108" s="14">
        <v>1.87364803782807</v>
      </c>
      <c r="R108" s="26">
        <f>P108/Q108</f>
        <v>23.752365840512969</v>
      </c>
      <c r="S108" s="12"/>
      <c r="T108" s="62"/>
      <c r="U108" s="60">
        <v>-27.44223297968902</v>
      </c>
    </row>
    <row r="109" spans="1:69" x14ac:dyDescent="0.25">
      <c r="A109" s="161"/>
      <c r="B109" s="14">
        <v>-30.798530688550414</v>
      </c>
      <c r="C109" s="14">
        <v>-1.5448280117526096</v>
      </c>
      <c r="D109" s="14">
        <v>39.6950150968649</v>
      </c>
      <c r="E109" s="14">
        <v>1.6774682582351701</v>
      </c>
      <c r="F109" s="26">
        <f t="shared" si="5"/>
        <v>23.663646034427625</v>
      </c>
      <c r="G109" s="41"/>
      <c r="H109" s="41"/>
      <c r="I109" s="41"/>
      <c r="J109" s="41"/>
      <c r="K109" s="41"/>
      <c r="L109" s="41"/>
      <c r="M109" s="14">
        <v>-32.099635424756656</v>
      </c>
      <c r="N109" s="14">
        <v>0.65288929999999668</v>
      </c>
      <c r="O109" s="14">
        <v>1.1932586297181422</v>
      </c>
      <c r="P109" s="14">
        <v>40.217307068985598</v>
      </c>
      <c r="Q109" s="14">
        <v>1.63565337665349</v>
      </c>
      <c r="R109" s="26">
        <f t="shared" si="4"/>
        <v>24.587915534567173</v>
      </c>
      <c r="S109" s="12">
        <v>0.1</v>
      </c>
      <c r="T109" s="61"/>
      <c r="U109" s="61"/>
    </row>
    <row r="110" spans="1:69" x14ac:dyDescent="0.25">
      <c r="A110" s="161"/>
      <c r="B110" s="14">
        <v>-30.729343522331469</v>
      </c>
      <c r="C110" s="14">
        <v>-1.330599248521517</v>
      </c>
      <c r="D110" s="14">
        <v>39.947280240070299</v>
      </c>
      <c r="E110" s="14">
        <v>1.8488212617234401</v>
      </c>
      <c r="F110" s="26">
        <f t="shared" si="5"/>
        <v>21.606891410818218</v>
      </c>
      <c r="G110" s="41"/>
      <c r="H110" s="41"/>
      <c r="I110" s="41"/>
      <c r="J110" s="41"/>
      <c r="K110" s="41"/>
      <c r="L110" s="41"/>
      <c r="M110" s="14">
        <v>-31.111213987862595</v>
      </c>
      <c r="N110" s="14">
        <v>4.4748115999999962</v>
      </c>
      <c r="O110" s="14">
        <v>0.92109972855448108</v>
      </c>
      <c r="P110" s="14">
        <v>41.1484227091115</v>
      </c>
      <c r="Q110" s="14">
        <v>1.22850952556033</v>
      </c>
      <c r="R110" s="26">
        <f t="shared" si="4"/>
        <v>33.494589869251094</v>
      </c>
      <c r="S110" s="12">
        <v>0.38</v>
      </c>
      <c r="T110" s="61"/>
      <c r="U110" s="61"/>
    </row>
    <row r="111" spans="1:69" x14ac:dyDescent="0.25">
      <c r="A111" s="161"/>
      <c r="B111" s="14">
        <v>-32.099635424756656</v>
      </c>
      <c r="C111" s="14">
        <v>1.1932586297181422</v>
      </c>
      <c r="D111" s="14">
        <v>40.217307068985598</v>
      </c>
      <c r="E111" s="14">
        <v>1.63565337665349</v>
      </c>
      <c r="F111" s="26">
        <f t="shared" si="5"/>
        <v>24.587915534567173</v>
      </c>
      <c r="G111" s="41"/>
      <c r="H111" s="41"/>
      <c r="I111" s="41"/>
      <c r="J111" s="41"/>
      <c r="K111" s="41"/>
      <c r="L111" s="41"/>
      <c r="M111" s="14">
        <v>-30.91973743212565</v>
      </c>
      <c r="N111" s="14">
        <v>0.29080729999999561</v>
      </c>
      <c r="O111" s="14">
        <v>0.85248834288011421</v>
      </c>
      <c r="P111" s="14">
        <v>40.458334469479297</v>
      </c>
      <c r="Q111" s="14">
        <v>1.2354747928572001</v>
      </c>
      <c r="R111" s="26">
        <f t="shared" si="4"/>
        <v>32.747195412958618</v>
      </c>
      <c r="S111" s="12">
        <v>0.35</v>
      </c>
      <c r="T111" s="61"/>
      <c r="U111" s="61"/>
    </row>
    <row r="112" spans="1:69" x14ac:dyDescent="0.25">
      <c r="A112" s="161"/>
      <c r="B112" s="14">
        <v>-30.916621013425274</v>
      </c>
      <c r="C112" s="14">
        <v>-2.1423897740424716</v>
      </c>
      <c r="D112" s="14">
        <v>44.190971774052798</v>
      </c>
      <c r="E112" s="14">
        <v>1.76263729208944</v>
      </c>
      <c r="F112" s="26">
        <f>E112</f>
        <v>1.76263729208944</v>
      </c>
      <c r="G112" s="41"/>
      <c r="H112" s="41"/>
      <c r="I112" s="41"/>
      <c r="J112" s="41"/>
      <c r="K112" s="41"/>
      <c r="L112" s="41"/>
      <c r="M112" s="14">
        <v>-31.175992656132092</v>
      </c>
      <c r="N112" s="41"/>
      <c r="O112" s="14">
        <v>-0.58405637303701097</v>
      </c>
      <c r="P112" s="14">
        <v>43.404933140802903</v>
      </c>
      <c r="Q112" s="14">
        <v>2.03683494611662</v>
      </c>
      <c r="R112" s="26">
        <f>P112/Q112</f>
        <v>21.309990396402856</v>
      </c>
      <c r="S112" s="12"/>
      <c r="T112" s="61"/>
      <c r="U112" s="61"/>
    </row>
    <row r="113" spans="1:21" x14ac:dyDescent="0.25">
      <c r="A113" s="161"/>
      <c r="B113" s="14">
        <v>-31.596915476288313</v>
      </c>
      <c r="C113" s="14">
        <v>-1.9527903718980522</v>
      </c>
      <c r="D113" s="14">
        <v>43.123942006713797</v>
      </c>
      <c r="E113" s="14">
        <v>1.7422217705844101</v>
      </c>
      <c r="F113" s="26">
        <f>E113</f>
        <v>1.7422217705844101</v>
      </c>
      <c r="G113" s="41"/>
      <c r="H113" s="41"/>
      <c r="I113" s="41"/>
      <c r="J113" s="41"/>
      <c r="K113" s="41"/>
      <c r="L113" s="41"/>
      <c r="M113" s="14"/>
      <c r="N113" s="14"/>
      <c r="O113" s="14"/>
      <c r="P113" s="14"/>
      <c r="Q113" s="14"/>
      <c r="R113" s="26"/>
      <c r="S113" s="12"/>
      <c r="T113" s="61"/>
      <c r="U113" s="61"/>
    </row>
    <row r="114" spans="1:21" x14ac:dyDescent="0.25">
      <c r="A114" s="161"/>
      <c r="B114" s="14">
        <v>-33.129668320510326</v>
      </c>
      <c r="C114" s="14">
        <v>-2.0863867729973338</v>
      </c>
      <c r="D114" s="14">
        <v>41.402566964699403</v>
      </c>
      <c r="E114" s="14">
        <v>1.69023939262653</v>
      </c>
      <c r="F114" s="26">
        <f t="shared" si="5"/>
        <v>24.495090544755506</v>
      </c>
      <c r="G114" s="41"/>
      <c r="H114" s="41"/>
      <c r="I114" s="41"/>
      <c r="J114" s="41"/>
      <c r="K114" s="41"/>
      <c r="L114" s="41"/>
      <c r="M114" s="14">
        <v>-32.524213166066566</v>
      </c>
      <c r="N114" s="14">
        <v>1.288979300000002</v>
      </c>
      <c r="O114" s="14">
        <v>0.27396413392081786</v>
      </c>
      <c r="P114" s="14">
        <v>38.4918934937118</v>
      </c>
      <c r="Q114" s="14">
        <v>1.5567515078660099</v>
      </c>
      <c r="R114" s="26">
        <f t="shared" si="4"/>
        <v>24.725778840886665</v>
      </c>
      <c r="S114" s="12">
        <v>0.13100000000000001</v>
      </c>
      <c r="T114" s="61">
        <v>-30.867677082162896</v>
      </c>
      <c r="U114" s="61"/>
    </row>
    <row r="115" spans="1:21" x14ac:dyDescent="0.25">
      <c r="A115" s="161"/>
      <c r="B115" s="14">
        <v>-34.995854017267185</v>
      </c>
      <c r="C115" s="14">
        <v>-2.041557341312549</v>
      </c>
      <c r="D115" s="14">
        <v>41.0467194867405</v>
      </c>
      <c r="E115" s="14">
        <v>1.6295292943544899</v>
      </c>
      <c r="F115" s="26">
        <f t="shared" si="5"/>
        <v>25.189310575113321</v>
      </c>
      <c r="G115" s="41"/>
      <c r="H115" s="41"/>
      <c r="I115" s="41"/>
      <c r="J115" s="41"/>
      <c r="K115" s="41"/>
      <c r="L115" s="41"/>
      <c r="M115" s="14">
        <v>-32.015743671263323</v>
      </c>
      <c r="N115" s="14">
        <v>2.7084386000000036</v>
      </c>
      <c r="O115" s="14">
        <v>0.14938375514228364</v>
      </c>
      <c r="P115" s="14">
        <v>42.372629986660499</v>
      </c>
      <c r="Q115" s="14">
        <v>1.3641299397528901</v>
      </c>
      <c r="R115" s="26">
        <f t="shared" si="4"/>
        <v>31.062018911729357</v>
      </c>
      <c r="S115" s="12">
        <v>6.7000000000000004E-2</v>
      </c>
      <c r="T115" s="61">
        <v>-30.850744204976976</v>
      </c>
      <c r="U115" s="61"/>
    </row>
    <row r="116" spans="1:21" x14ac:dyDescent="0.25">
      <c r="A116" s="161"/>
      <c r="B116" s="14">
        <v>-36.008390642991301</v>
      </c>
      <c r="C116" s="14">
        <v>-1.3572354178122927</v>
      </c>
      <c r="D116" s="14">
        <v>40.597965101869299</v>
      </c>
      <c r="E116" s="14">
        <v>1.6016523315711599</v>
      </c>
      <c r="F116" s="26">
        <f t="shared" si="5"/>
        <v>25.347551588829671</v>
      </c>
      <c r="G116" s="41"/>
      <c r="H116" s="41"/>
      <c r="I116" s="41"/>
      <c r="J116" s="41"/>
      <c r="K116" s="41"/>
      <c r="L116" s="41"/>
      <c r="M116" s="14">
        <v>-31.538392989989887</v>
      </c>
      <c r="N116" s="14">
        <v>3.8367644000000025</v>
      </c>
      <c r="O116" s="14">
        <v>0.27567965205232237</v>
      </c>
      <c r="P116" s="14">
        <v>42.800217619374898</v>
      </c>
      <c r="Q116" s="14">
        <v>1.5290313790083001</v>
      </c>
      <c r="R116" s="26">
        <f t="shared" si="4"/>
        <v>27.991719599066883</v>
      </c>
      <c r="S116" s="12">
        <v>8.3000000000000004E-2</v>
      </c>
      <c r="T116" s="61">
        <v>-31.883553588733616</v>
      </c>
      <c r="U116" s="61"/>
    </row>
    <row r="117" spans="1:21" x14ac:dyDescent="0.25">
      <c r="A117" s="161"/>
      <c r="B117" s="14">
        <v>-34.95717619544682</v>
      </c>
      <c r="C117" s="14">
        <v>-2.0946258103281155</v>
      </c>
      <c r="D117" s="14">
        <v>43.892668163660602</v>
      </c>
      <c r="E117" s="14">
        <v>1.84490507483854</v>
      </c>
      <c r="F117" s="26">
        <f>E117</f>
        <v>1.84490507483854</v>
      </c>
      <c r="G117" s="41"/>
      <c r="H117" s="41"/>
      <c r="I117" s="41"/>
      <c r="J117" s="41"/>
      <c r="K117" s="41"/>
      <c r="L117" s="41"/>
      <c r="M117" s="14">
        <v>-33.117973860070308</v>
      </c>
      <c r="N117" s="41"/>
      <c r="O117" s="14">
        <v>5.5948497857813972E-3</v>
      </c>
      <c r="P117" s="14">
        <v>42.612975919749402</v>
      </c>
      <c r="Q117" s="14">
        <v>2.3246582703816498</v>
      </c>
      <c r="R117" s="26">
        <f>P117/Q117</f>
        <v>18.330855963940643</v>
      </c>
      <c r="S117" s="12">
        <v>0.27200000000000002</v>
      </c>
      <c r="T117" s="61">
        <v>-32.357452005930639</v>
      </c>
      <c r="U117" s="61"/>
    </row>
    <row r="118" spans="1:21" x14ac:dyDescent="0.25">
      <c r="A118" s="161"/>
      <c r="B118" s="14"/>
      <c r="C118" s="14"/>
      <c r="D118" s="14"/>
      <c r="E118" s="14"/>
      <c r="F118" s="26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12">
        <v>0.29099999999999998</v>
      </c>
      <c r="T118" s="61">
        <v>-31.045556362191864</v>
      </c>
      <c r="U118" s="61"/>
    </row>
    <row r="119" spans="1:21" x14ac:dyDescent="0.25">
      <c r="A119" s="161"/>
      <c r="B119" s="14"/>
      <c r="C119" s="14"/>
      <c r="D119" s="14"/>
      <c r="E119" s="14"/>
      <c r="F119" s="26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12">
        <v>0.29499999999999998</v>
      </c>
      <c r="T119" s="61">
        <v>-28.615874328008104</v>
      </c>
      <c r="U119" s="61"/>
    </row>
    <row r="120" spans="1:21" ht="15.75" thickBot="1" x14ac:dyDescent="0.3">
      <c r="A120" s="162"/>
      <c r="B120" s="14"/>
      <c r="C120" s="14"/>
      <c r="D120" s="14"/>
      <c r="E120" s="14"/>
      <c r="F120" s="26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12">
        <v>0.42799999999999999</v>
      </c>
      <c r="T120" s="61">
        <v>-29.419740044454755</v>
      </c>
      <c r="U120" s="61"/>
    </row>
  </sheetData>
  <mergeCells count="17">
    <mergeCell ref="A62:A76"/>
    <mergeCell ref="A77:A90"/>
    <mergeCell ref="A91:A104"/>
    <mergeCell ref="A105:A120"/>
    <mergeCell ref="A3:A19"/>
    <mergeCell ref="A20:A34"/>
    <mergeCell ref="A35:A49"/>
    <mergeCell ref="A1:A2"/>
    <mergeCell ref="A50:A61"/>
    <mergeCell ref="AN1:AO1"/>
    <mergeCell ref="G1:L1"/>
    <mergeCell ref="M1:R1"/>
    <mergeCell ref="S1:T1"/>
    <mergeCell ref="B1:F1"/>
    <mergeCell ref="W1:AA1"/>
    <mergeCell ref="AB1:AG1"/>
    <mergeCell ref="AH1:A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zoomScale="106" zoomScaleNormal="106" workbookViewId="0">
      <selection activeCell="B2" sqref="B1:B1048576"/>
    </sheetView>
  </sheetViews>
  <sheetFormatPr defaultRowHeight="15" x14ac:dyDescent="0.25"/>
  <cols>
    <col min="1" max="1" width="14.5703125" bestFit="1" customWidth="1"/>
    <col min="2" max="2" width="11.42578125" bestFit="1" customWidth="1"/>
    <col min="3" max="3" width="10.85546875" bestFit="1" customWidth="1"/>
    <col min="4" max="4" width="8.140625" customWidth="1"/>
    <col min="5" max="5" width="7.85546875" customWidth="1"/>
    <col min="6" max="6" width="8.140625" customWidth="1"/>
    <col min="7" max="7" width="9.7109375" bestFit="1" customWidth="1"/>
    <col min="8" max="8" width="9.42578125" bestFit="1" customWidth="1"/>
  </cols>
  <sheetData>
    <row r="1" spans="1:15" ht="21.75" thickBot="1" x14ac:dyDescent="0.3">
      <c r="A1" s="191" t="s">
        <v>0</v>
      </c>
      <c r="B1" s="189" t="s">
        <v>24</v>
      </c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</row>
    <row r="2" spans="1:15" ht="15.75" thickBot="1" x14ac:dyDescent="0.3">
      <c r="A2" s="191"/>
      <c r="B2" s="5" t="s">
        <v>39</v>
      </c>
      <c r="C2" s="6" t="s">
        <v>40</v>
      </c>
      <c r="D2" s="6" t="s">
        <v>41</v>
      </c>
      <c r="E2" s="6" t="s">
        <v>42</v>
      </c>
      <c r="F2" s="7" t="s">
        <v>43</v>
      </c>
      <c r="G2" s="7" t="s">
        <v>144</v>
      </c>
      <c r="H2" s="7" t="s">
        <v>145</v>
      </c>
      <c r="I2" s="7" t="s">
        <v>146</v>
      </c>
      <c r="J2" s="7" t="s">
        <v>147</v>
      </c>
      <c r="K2" s="7" t="s">
        <v>148</v>
      </c>
      <c r="L2" s="7" t="s">
        <v>149</v>
      </c>
      <c r="M2" s="7" t="s">
        <v>150</v>
      </c>
      <c r="N2" s="7" t="s">
        <v>151</v>
      </c>
      <c r="O2" s="43" t="s">
        <v>166</v>
      </c>
    </row>
    <row r="3" spans="1:15" x14ac:dyDescent="0.25">
      <c r="A3" s="169" t="s">
        <v>1</v>
      </c>
      <c r="B3" s="14">
        <v>18.170000000000002</v>
      </c>
      <c r="C3" s="14">
        <v>49.238102893890741</v>
      </c>
      <c r="D3" s="14">
        <v>41.444131832797531</v>
      </c>
      <c r="E3" s="14">
        <v>135.47459807073949</v>
      </c>
      <c r="F3" s="14">
        <v>88.23877813504825</v>
      </c>
      <c r="G3" s="154">
        <v>6.4636647898814692</v>
      </c>
      <c r="H3" s="154">
        <v>6.8901834428618454</v>
      </c>
      <c r="I3" s="154">
        <v>24.214469542780201</v>
      </c>
      <c r="J3" s="8">
        <v>12.610000000000001</v>
      </c>
      <c r="K3" s="17">
        <v>0.14443333333333333</v>
      </c>
      <c r="L3" s="18">
        <v>340.55555555555554</v>
      </c>
      <c r="M3" s="17">
        <v>0.84344444444444433</v>
      </c>
      <c r="N3" s="17">
        <v>1.7255555555555557</v>
      </c>
      <c r="O3" s="44">
        <v>15.34</v>
      </c>
    </row>
    <row r="4" spans="1:15" x14ac:dyDescent="0.25">
      <c r="A4" s="170"/>
      <c r="B4" s="10"/>
      <c r="C4" s="10"/>
      <c r="D4" s="10"/>
      <c r="E4" s="10"/>
      <c r="F4" s="10"/>
      <c r="G4" s="10"/>
      <c r="H4" s="10"/>
      <c r="I4" s="10"/>
      <c r="J4" s="8">
        <v>7.2950000000000008</v>
      </c>
      <c r="K4" s="17">
        <v>0.14566666666666667</v>
      </c>
      <c r="L4" s="18">
        <v>413.33333333333331</v>
      </c>
      <c r="M4" s="17">
        <v>1.9333333333333333</v>
      </c>
      <c r="N4" s="17">
        <v>0.37716666666666665</v>
      </c>
      <c r="O4" s="44">
        <v>17.329999999999998</v>
      </c>
    </row>
    <row r="5" spans="1:15" x14ac:dyDescent="0.25">
      <c r="A5" s="170"/>
      <c r="B5" s="14">
        <v>16.059999999999999</v>
      </c>
      <c r="C5" s="14">
        <v>41.18</v>
      </c>
      <c r="D5" s="14">
        <v>42.288920532843434</v>
      </c>
      <c r="E5" s="14">
        <v>120.45391639871383</v>
      </c>
      <c r="F5" s="14">
        <v>95.00882866329809</v>
      </c>
      <c r="G5" s="154">
        <v>6.0856929754517042</v>
      </c>
      <c r="H5" s="154">
        <v>6.6994637199844407</v>
      </c>
      <c r="I5" s="154">
        <v>23.531346171746591</v>
      </c>
      <c r="J5" s="8">
        <v>15.899999999999999</v>
      </c>
      <c r="K5" s="17">
        <v>0.19775000000000001</v>
      </c>
      <c r="L5" s="18">
        <v>375.75</v>
      </c>
      <c r="M5" s="17">
        <v>1.3312499999999998</v>
      </c>
      <c r="N5" s="17">
        <v>1.2112499999999999</v>
      </c>
      <c r="O5" s="44">
        <v>19.82</v>
      </c>
    </row>
    <row r="6" spans="1:15" x14ac:dyDescent="0.25">
      <c r="A6" s="170"/>
      <c r="B6" s="10"/>
      <c r="C6" s="10"/>
      <c r="D6" s="10"/>
      <c r="E6" s="10"/>
      <c r="F6" s="10"/>
      <c r="G6" s="10"/>
      <c r="H6" s="10"/>
      <c r="I6" s="10"/>
      <c r="J6" s="8">
        <v>5.7933333333333339</v>
      </c>
      <c r="K6" s="17">
        <v>0.14399999999999999</v>
      </c>
      <c r="L6" s="18">
        <v>428.16666666666669</v>
      </c>
      <c r="M6" s="17">
        <v>1.9249999999999998</v>
      </c>
      <c r="N6" s="17">
        <v>0.30149999999999999</v>
      </c>
      <c r="O6" s="44">
        <v>28.71</v>
      </c>
    </row>
    <row r="7" spans="1:15" x14ac:dyDescent="0.25">
      <c r="A7" s="170"/>
      <c r="B7" s="14">
        <v>19.649999999999999</v>
      </c>
      <c r="C7" s="14">
        <v>39.4</v>
      </c>
      <c r="D7" s="14">
        <v>37.806945337620583</v>
      </c>
      <c r="E7" s="14">
        <v>139.11472668810271</v>
      </c>
      <c r="F7" s="14">
        <v>97.253247588424429</v>
      </c>
      <c r="G7" s="154">
        <v>6.6821255633592225</v>
      </c>
      <c r="H7" s="154">
        <v>6.4289884766310319</v>
      </c>
      <c r="I7" s="154">
        <v>22.328078101956425</v>
      </c>
      <c r="J7" s="8">
        <v>13.899999999999999</v>
      </c>
      <c r="K7" s="17">
        <v>0.14099999999999999</v>
      </c>
      <c r="L7" s="18">
        <v>358</v>
      </c>
      <c r="M7" s="17">
        <v>0.89800000000000013</v>
      </c>
      <c r="N7" s="17">
        <v>1.5599999999999998</v>
      </c>
      <c r="O7" s="10"/>
    </row>
    <row r="8" spans="1:15" x14ac:dyDescent="0.25">
      <c r="A8" s="170"/>
      <c r="B8" s="14">
        <v>17.03</v>
      </c>
      <c r="C8" s="14">
        <v>36.495578778135012</v>
      </c>
      <c r="D8" s="14">
        <v>41.444131832797531</v>
      </c>
      <c r="E8" s="14">
        <v>117.65170418006434</v>
      </c>
      <c r="F8" s="14">
        <v>88.23877813504825</v>
      </c>
      <c r="G8" s="14"/>
      <c r="H8" s="14"/>
      <c r="I8" s="14"/>
      <c r="J8" s="8">
        <v>7.8233333333333333</v>
      </c>
      <c r="K8" s="17">
        <v>0.17055555555555552</v>
      </c>
      <c r="L8" s="18">
        <v>434.22222222222223</v>
      </c>
      <c r="M8" s="17">
        <v>0.99566666666666648</v>
      </c>
      <c r="N8" s="17">
        <v>0.79044444444444439</v>
      </c>
      <c r="O8" s="10"/>
    </row>
    <row r="9" spans="1:15" ht="15.75" thickBot="1" x14ac:dyDescent="0.3">
      <c r="A9" s="171"/>
      <c r="B9" s="10"/>
      <c r="C9" s="10"/>
      <c r="D9" s="10"/>
      <c r="E9" s="10"/>
      <c r="F9" s="10"/>
      <c r="G9" s="10"/>
      <c r="H9" s="10"/>
      <c r="I9" s="10"/>
      <c r="J9" s="8">
        <v>9.8883333333333336</v>
      </c>
      <c r="K9" s="17">
        <v>0.19566666666666668</v>
      </c>
      <c r="L9" s="18">
        <v>385</v>
      </c>
      <c r="M9" s="17">
        <v>2.3633333333333333</v>
      </c>
      <c r="N9" s="17">
        <v>0.41800000000000009</v>
      </c>
      <c r="O9" s="10"/>
    </row>
    <row r="10" spans="1:15" x14ac:dyDescent="0.25">
      <c r="A10" s="163" t="s">
        <v>2</v>
      </c>
      <c r="B10" s="14">
        <v>18.25</v>
      </c>
      <c r="C10" s="14">
        <v>56.877612540192814</v>
      </c>
      <c r="D10" s="14">
        <v>54.636655948553191</v>
      </c>
      <c r="E10" s="14">
        <v>72.217041800643102</v>
      </c>
      <c r="F10" s="14">
        <v>68.329581993569235</v>
      </c>
      <c r="G10" s="154">
        <v>5.1997493818745477</v>
      </c>
      <c r="H10" s="154">
        <v>5.3277074203546819</v>
      </c>
      <c r="I10" s="154">
        <v>19.60956939708058</v>
      </c>
      <c r="J10" s="8">
        <v>6.6237500000000002</v>
      </c>
      <c r="K10" s="17">
        <v>6.724999999999999E-2</v>
      </c>
      <c r="L10" s="18">
        <v>303.5</v>
      </c>
      <c r="M10" s="17">
        <v>1.0067499999999998</v>
      </c>
      <c r="N10" s="17">
        <v>0.65875000000000006</v>
      </c>
      <c r="O10" s="44">
        <v>12.39</v>
      </c>
    </row>
    <row r="11" spans="1:15" x14ac:dyDescent="0.25">
      <c r="A11" s="164"/>
      <c r="B11" s="14">
        <v>18.461213826366183</v>
      </c>
      <c r="C11" s="14">
        <v>47.593649517684852</v>
      </c>
      <c r="D11" s="14">
        <v>43.25198667891587</v>
      </c>
      <c r="E11" s="14">
        <v>92.940192926044944</v>
      </c>
      <c r="F11" s="14">
        <v>65.877491961414506</v>
      </c>
      <c r="G11" s="10"/>
      <c r="H11" s="10"/>
      <c r="I11" s="10"/>
      <c r="J11" s="8">
        <v>3.5166666666666671</v>
      </c>
      <c r="K11" s="17">
        <v>3.2649999999999992E-2</v>
      </c>
      <c r="L11" s="18">
        <v>406</v>
      </c>
      <c r="M11" s="17">
        <v>0.49633333333333329</v>
      </c>
      <c r="N11" s="17">
        <v>0.71066666666666667</v>
      </c>
      <c r="O11" s="44">
        <v>17.13</v>
      </c>
    </row>
    <row r="12" spans="1:15" x14ac:dyDescent="0.25">
      <c r="A12" s="164"/>
      <c r="B12" s="14">
        <v>15.29</v>
      </c>
      <c r="C12" s="14">
        <v>38.629823151125407</v>
      </c>
      <c r="D12" s="14">
        <v>37.904180064308775</v>
      </c>
      <c r="E12" s="14">
        <v>81.188102893890701</v>
      </c>
      <c r="F12" s="14">
        <v>78.2</v>
      </c>
      <c r="G12" s="154">
        <v>5.106688990252632</v>
      </c>
      <c r="H12" s="154">
        <v>5.5051037918839594</v>
      </c>
      <c r="I12" s="154">
        <v>19.545590377840512</v>
      </c>
      <c r="J12" s="8">
        <v>6.3514285714285714</v>
      </c>
      <c r="K12" s="17">
        <v>3.207142857142857E-2</v>
      </c>
      <c r="L12" s="18">
        <v>274.14285714285717</v>
      </c>
      <c r="M12" s="17">
        <v>0.49357142857142861</v>
      </c>
      <c r="N12" s="17">
        <v>1.2848571428571429</v>
      </c>
      <c r="O12" s="44">
        <v>18.22</v>
      </c>
    </row>
    <row r="13" spans="1:15" ht="15.75" thickBot="1" x14ac:dyDescent="0.3">
      <c r="A13" s="164"/>
      <c r="B13" s="14">
        <v>14.8</v>
      </c>
      <c r="C13" s="14">
        <v>41.52</v>
      </c>
      <c r="D13" s="14">
        <v>45.23</v>
      </c>
      <c r="E13" s="14">
        <v>52.211575562700794</v>
      </c>
      <c r="F13" s="14">
        <v>59.64</v>
      </c>
      <c r="G13" s="154">
        <v>5.3073504596873873</v>
      </c>
      <c r="H13" s="154">
        <v>5.5923479090295052</v>
      </c>
      <c r="I13" s="154">
        <v>19.577579887460544</v>
      </c>
      <c r="J13" s="8">
        <v>4.3242857142857147</v>
      </c>
      <c r="K13" s="17">
        <v>6.1314285714285717E-2</v>
      </c>
      <c r="L13" s="18">
        <v>362.71428571428572</v>
      </c>
      <c r="M13" s="17">
        <v>0.92200000000000004</v>
      </c>
      <c r="N13" s="17">
        <v>0.46928571428571431</v>
      </c>
      <c r="O13" s="44">
        <v>17.39</v>
      </c>
    </row>
    <row r="14" spans="1:15" x14ac:dyDescent="0.25">
      <c r="A14" s="163" t="s">
        <v>3</v>
      </c>
      <c r="B14" s="14">
        <v>5.5465032154341207</v>
      </c>
      <c r="C14" s="14">
        <v>27.494493569131826</v>
      </c>
      <c r="D14" s="14">
        <v>38.56</v>
      </c>
      <c r="E14" s="14">
        <v>52.061816720257532</v>
      </c>
      <c r="F14" s="14">
        <v>54.988987138263653</v>
      </c>
      <c r="G14" s="10"/>
      <c r="H14" s="10"/>
      <c r="I14" s="10"/>
      <c r="J14" s="8">
        <v>4.128333333333333</v>
      </c>
      <c r="K14" s="17">
        <v>9.4100000000000003E-2</v>
      </c>
      <c r="L14" s="18">
        <v>421.16666666666669</v>
      </c>
      <c r="M14" s="17">
        <v>1.4950000000000001</v>
      </c>
      <c r="N14" s="17">
        <v>0.27616666666666667</v>
      </c>
      <c r="O14" s="44">
        <v>13.5</v>
      </c>
    </row>
    <row r="15" spans="1:15" x14ac:dyDescent="0.25">
      <c r="A15" s="164"/>
      <c r="B15" s="14">
        <v>5.4491961414791472</v>
      </c>
      <c r="C15" s="14">
        <v>16.203979099678296</v>
      </c>
      <c r="D15" s="14">
        <v>35.49</v>
      </c>
      <c r="E15" s="14">
        <v>51.643649517685226</v>
      </c>
      <c r="F15" s="14">
        <v>70.314815112540288</v>
      </c>
      <c r="G15" s="154">
        <v>5.0716149753289468</v>
      </c>
      <c r="H15" s="154">
        <v>5.1540323980272698</v>
      </c>
      <c r="I15" s="154">
        <v>18.349650467905196</v>
      </c>
      <c r="J15" s="8">
        <v>3.2516666666666665</v>
      </c>
      <c r="K15" s="17">
        <v>0.1125</v>
      </c>
      <c r="L15" s="18">
        <v>460.33333333333331</v>
      </c>
      <c r="M15" s="17">
        <v>1.7716666666666667</v>
      </c>
      <c r="N15" s="17">
        <v>0.18359999999999999</v>
      </c>
      <c r="O15" s="44">
        <v>27.63</v>
      </c>
    </row>
    <row r="16" spans="1:15" x14ac:dyDescent="0.25">
      <c r="A16" s="164"/>
      <c r="B16" s="14">
        <v>6.52</v>
      </c>
      <c r="C16" s="14">
        <v>27.5</v>
      </c>
      <c r="D16" s="14">
        <v>41.25</v>
      </c>
      <c r="E16" s="14">
        <v>44.325723472668571</v>
      </c>
      <c r="F16" s="14">
        <v>56.222580385852069</v>
      </c>
      <c r="G16" s="154">
        <v>5.1010497691497765</v>
      </c>
      <c r="H16" s="154">
        <v>5.098106289767693</v>
      </c>
      <c r="I16" s="154">
        <v>18.994272452581367</v>
      </c>
      <c r="J16" s="8">
        <v>4.0283333333333333</v>
      </c>
      <c r="K16" s="17">
        <v>9.4700000000000006E-2</v>
      </c>
      <c r="L16" s="18">
        <v>430.5</v>
      </c>
      <c r="M16" s="17">
        <v>1.5116666666666667</v>
      </c>
      <c r="N16" s="17">
        <v>0.26600000000000001</v>
      </c>
      <c r="O16" s="44">
        <v>19.82</v>
      </c>
    </row>
    <row r="17" spans="1:15" ht="15.75" thickBot="1" x14ac:dyDescent="0.3">
      <c r="A17" s="164"/>
      <c r="B17" s="14">
        <v>6.74</v>
      </c>
      <c r="C17" s="14">
        <v>21.5</v>
      </c>
      <c r="D17" s="14">
        <v>32.659999999999997</v>
      </c>
      <c r="E17" s="14">
        <v>44.325723472668571</v>
      </c>
      <c r="F17" s="14">
        <v>67.784903536977339</v>
      </c>
      <c r="G17" s="154">
        <v>5.01568886706937</v>
      </c>
      <c r="H17" s="154">
        <v>5.1304845629706062</v>
      </c>
      <c r="I17" s="154">
        <v>18.749963663868481</v>
      </c>
      <c r="J17" s="8">
        <v>3.5445454545454549</v>
      </c>
      <c r="K17" s="17">
        <v>5.8672727272727272E-2</v>
      </c>
      <c r="L17" s="18">
        <v>614</v>
      </c>
      <c r="M17" s="17">
        <v>0.94654545454545458</v>
      </c>
      <c r="N17" s="17">
        <v>0.49299999999999999</v>
      </c>
      <c r="O17" s="44">
        <v>23.45</v>
      </c>
    </row>
    <row r="18" spans="1:15" x14ac:dyDescent="0.25">
      <c r="A18" s="163" t="s">
        <v>4</v>
      </c>
      <c r="B18" s="14">
        <v>1.2501607717041578</v>
      </c>
      <c r="C18" s="14">
        <v>10.001286173633263</v>
      </c>
      <c r="D18" s="14">
        <v>13.256741457899018</v>
      </c>
      <c r="E18" s="14">
        <v>25.449701423977917</v>
      </c>
      <c r="F18" s="14">
        <v>9.8524575103352419</v>
      </c>
      <c r="G18" s="154">
        <v>3.0114010836255236</v>
      </c>
      <c r="H18" s="154">
        <v>2.8137871045825169</v>
      </c>
      <c r="I18" s="154">
        <v>9.4677742198216777</v>
      </c>
      <c r="J18" s="8">
        <v>0.96163636363636362</v>
      </c>
      <c r="K18" s="17">
        <v>6.3436363636363629E-3</v>
      </c>
      <c r="L18" s="18">
        <v>252.12727272727273</v>
      </c>
      <c r="M18" s="17">
        <v>6.8981818181818172E-2</v>
      </c>
      <c r="N18" s="17">
        <v>1.4700909090909091</v>
      </c>
      <c r="O18" s="44">
        <v>14.48</v>
      </c>
    </row>
    <row r="19" spans="1:15" x14ac:dyDescent="0.25">
      <c r="A19" s="164"/>
      <c r="B19" s="14">
        <v>3.6463022508039193</v>
      </c>
      <c r="C19" s="14">
        <v>17.814790996784456</v>
      </c>
      <c r="D19" s="14">
        <v>17.561782269177748</v>
      </c>
      <c r="E19" s="14">
        <v>21.874340836012891</v>
      </c>
      <c r="F19" s="14">
        <v>11.848745980707369</v>
      </c>
      <c r="G19" s="154">
        <v>2.7164548462479017</v>
      </c>
      <c r="H19" s="154">
        <v>2.7223537709954542</v>
      </c>
      <c r="I19" s="154">
        <v>10.181544114275523</v>
      </c>
      <c r="J19" s="8">
        <v>0.7092222222222222</v>
      </c>
      <c r="K19" s="17">
        <v>4.2588888888888884E-3</v>
      </c>
      <c r="L19" s="18">
        <v>224.44444444444446</v>
      </c>
      <c r="M19" s="17">
        <v>4.5388888888888895E-2</v>
      </c>
      <c r="N19" s="17">
        <v>1.6366666666666667</v>
      </c>
      <c r="O19" s="44">
        <v>10.96</v>
      </c>
    </row>
    <row r="20" spans="1:15" x14ac:dyDescent="0.25">
      <c r="A20" s="164"/>
      <c r="B20" s="14">
        <v>5.5304731281580128</v>
      </c>
      <c r="C20" s="14">
        <v>8.6519062930638437</v>
      </c>
      <c r="D20" s="14">
        <v>18.196784565916399</v>
      </c>
      <c r="E20" s="14">
        <v>15.240055121727176</v>
      </c>
      <c r="F20" s="14">
        <v>8.6122186495176845</v>
      </c>
      <c r="G20" s="154">
        <v>2.8196860293300694</v>
      </c>
      <c r="H20" s="154">
        <v>2.6840107601363634</v>
      </c>
      <c r="I20" s="154">
        <v>11.202058095602096</v>
      </c>
      <c r="J20" s="8">
        <v>1.0325294117647059</v>
      </c>
      <c r="K20" s="17">
        <v>1.1285294117647058E-2</v>
      </c>
      <c r="L20" s="18">
        <v>362.34117647058827</v>
      </c>
      <c r="M20" s="17">
        <v>0.13253529411764706</v>
      </c>
      <c r="N20" s="17">
        <v>0.92876470588235294</v>
      </c>
      <c r="O20" s="44">
        <v>17.12</v>
      </c>
    </row>
    <row r="21" spans="1:15" ht="15.75" thickBot="1" x14ac:dyDescent="0.3">
      <c r="A21" s="165"/>
      <c r="B21" s="14">
        <v>3.3754340836013768</v>
      </c>
      <c r="C21" s="14">
        <v>10.813890675241145</v>
      </c>
      <c r="D21" s="14">
        <v>16.32</v>
      </c>
      <c r="E21" s="14">
        <v>21.960241687572879</v>
      </c>
      <c r="F21" s="14">
        <v>15.522829581993586</v>
      </c>
      <c r="G21" s="10"/>
      <c r="H21" s="10"/>
      <c r="I21" s="10"/>
      <c r="J21" s="8">
        <v>1.0144705882352942</v>
      </c>
      <c r="K21" s="17">
        <v>9.9541176470588216E-3</v>
      </c>
      <c r="L21" s="18">
        <v>345.41176470588238</v>
      </c>
      <c r="M21" s="17">
        <v>0.11754117647058825</v>
      </c>
      <c r="N21" s="17">
        <v>0.93429411764705872</v>
      </c>
      <c r="O21" s="44">
        <v>9.3800000000000008</v>
      </c>
    </row>
    <row r="22" spans="1:15" x14ac:dyDescent="0.25">
      <c r="A22" s="160" t="s">
        <v>5</v>
      </c>
      <c r="B22" s="14">
        <v>9.65</v>
      </c>
      <c r="C22" s="14">
        <v>35.200000000000003</v>
      </c>
      <c r="D22" s="14">
        <v>52.36</v>
      </c>
      <c r="E22" s="14">
        <v>160.53</v>
      </c>
      <c r="F22" s="14">
        <v>91.78</v>
      </c>
      <c r="G22" s="154">
        <v>6.0571612434929207</v>
      </c>
      <c r="H22" s="154">
        <v>5.8432696745057093</v>
      </c>
      <c r="I22" s="154">
        <v>20.285600397859607</v>
      </c>
      <c r="J22" s="8">
        <v>10.458</v>
      </c>
      <c r="K22" s="17">
        <v>9.9499999999999991E-2</v>
      </c>
      <c r="L22" s="18">
        <v>334.9</v>
      </c>
      <c r="M22" s="17">
        <v>0.64119999999999999</v>
      </c>
      <c r="N22" s="17">
        <v>1.6549999999999998</v>
      </c>
      <c r="O22" s="44">
        <v>30.3</v>
      </c>
    </row>
    <row r="23" spans="1:15" x14ac:dyDescent="0.25">
      <c r="A23" s="161"/>
      <c r="B23" s="14">
        <v>8.49</v>
      </c>
      <c r="C23" s="14">
        <v>42.01</v>
      </c>
      <c r="D23" s="14">
        <v>49.62</v>
      </c>
      <c r="E23" s="14">
        <v>103.11742765273306</v>
      </c>
      <c r="F23" s="14">
        <v>91.827998392282808</v>
      </c>
      <c r="G23" s="154">
        <v>5.9331661310365664</v>
      </c>
      <c r="H23" s="154">
        <v>5.8711685748083884</v>
      </c>
      <c r="I23" s="154">
        <v>20.654485857417264</v>
      </c>
      <c r="J23" s="8">
        <v>13.939285714285713</v>
      </c>
      <c r="K23" s="17">
        <v>0.48614285714285715</v>
      </c>
      <c r="L23" s="18">
        <v>473.28571428571428</v>
      </c>
      <c r="M23" s="17">
        <v>4.5964285714285706</v>
      </c>
      <c r="N23" s="17">
        <v>0.29842857142857149</v>
      </c>
      <c r="O23" s="44">
        <v>27.09</v>
      </c>
    </row>
    <row r="24" spans="1:15" x14ac:dyDescent="0.25">
      <c r="A24" s="161"/>
      <c r="B24" s="14">
        <v>8.0299999999999994</v>
      </c>
      <c r="C24" s="14">
        <v>32.49</v>
      </c>
      <c r="D24" s="14">
        <v>47.58</v>
      </c>
      <c r="E24" s="14">
        <v>123.94</v>
      </c>
      <c r="F24" s="14">
        <v>98.25</v>
      </c>
      <c r="G24" s="154">
        <v>5.8804682082426156</v>
      </c>
      <c r="H24" s="154">
        <v>5.7130748064265369</v>
      </c>
      <c r="I24" s="154">
        <v>20.688584513342761</v>
      </c>
      <c r="J24" s="8">
        <v>12.95</v>
      </c>
      <c r="K24" s="17">
        <v>0.30660000000000004</v>
      </c>
      <c r="L24" s="18">
        <v>427.3</v>
      </c>
      <c r="M24" s="17">
        <v>1.7440000000000002</v>
      </c>
      <c r="N24" s="17">
        <v>0.74950000000000006</v>
      </c>
      <c r="O24" s="44">
        <v>16.87</v>
      </c>
    </row>
    <row r="25" spans="1:15" x14ac:dyDescent="0.25">
      <c r="A25" s="161"/>
      <c r="B25" s="14">
        <v>7.45</v>
      </c>
      <c r="C25" s="14">
        <v>36.200000000000003</v>
      </c>
      <c r="D25" s="14">
        <v>50.28</v>
      </c>
      <c r="E25" s="14">
        <v>91.827998392282808</v>
      </c>
      <c r="F25" s="14">
        <v>81.11</v>
      </c>
      <c r="G25" s="10"/>
      <c r="H25" s="10"/>
      <c r="I25" s="10"/>
      <c r="J25" s="8">
        <v>15.6</v>
      </c>
      <c r="K25" s="17">
        <v>0.56050000000000011</v>
      </c>
      <c r="L25" s="18">
        <v>473</v>
      </c>
      <c r="M25" s="17">
        <v>4.9283333333333337</v>
      </c>
      <c r="N25" s="17">
        <v>0.31666666666666665</v>
      </c>
      <c r="O25" s="44">
        <v>18.55</v>
      </c>
    </row>
    <row r="26" spans="1:15" x14ac:dyDescent="0.25">
      <c r="A26" s="161"/>
      <c r="B26" s="10"/>
      <c r="C26" s="10"/>
      <c r="D26" s="10"/>
      <c r="E26" s="10"/>
      <c r="F26" s="10"/>
      <c r="G26" s="10"/>
      <c r="H26" s="10"/>
      <c r="I26" s="10"/>
      <c r="J26" s="8">
        <v>9.9988888888888905</v>
      </c>
      <c r="K26" s="17">
        <v>0.14612222222222224</v>
      </c>
      <c r="L26" s="18">
        <v>370.66666666666669</v>
      </c>
      <c r="M26" s="17">
        <v>0.96855555555555561</v>
      </c>
      <c r="N26" s="17">
        <v>1.125</v>
      </c>
      <c r="O26" s="10"/>
    </row>
    <row r="27" spans="1:15" ht="15.75" thickBot="1" x14ac:dyDescent="0.3">
      <c r="A27" s="161"/>
      <c r="B27" s="10"/>
      <c r="C27" s="10"/>
      <c r="D27" s="10"/>
      <c r="E27" s="10"/>
      <c r="F27" s="10"/>
      <c r="G27" s="10"/>
      <c r="H27" s="10"/>
      <c r="I27" s="10"/>
      <c r="J27" s="8">
        <v>12.266666666666667</v>
      </c>
      <c r="K27" s="17">
        <v>0.17511111111111111</v>
      </c>
      <c r="L27" s="18">
        <v>380.55555555555554</v>
      </c>
      <c r="M27" s="17">
        <v>1.0878888888888889</v>
      </c>
      <c r="N27" s="17">
        <v>1.137777777777778</v>
      </c>
      <c r="O27" s="10"/>
    </row>
    <row r="28" spans="1:15" x14ac:dyDescent="0.25">
      <c r="A28" s="160" t="s">
        <v>6</v>
      </c>
      <c r="B28" s="14">
        <v>3.3910771704180021</v>
      </c>
      <c r="C28" s="14">
        <v>33.827773311897097</v>
      </c>
      <c r="D28" s="14">
        <v>37.962109554432708</v>
      </c>
      <c r="E28" s="14">
        <v>24.401527331189708</v>
      </c>
      <c r="F28" s="14">
        <v>68.573271704180073</v>
      </c>
      <c r="G28" s="154">
        <v>4.116630994024165</v>
      </c>
      <c r="H28" s="154">
        <v>4.0964073701452248</v>
      </c>
      <c r="I28" s="154">
        <v>14.877845966939953</v>
      </c>
      <c r="J28" s="8">
        <v>4.376666666666666</v>
      </c>
      <c r="K28" s="17">
        <v>0.126</v>
      </c>
      <c r="L28" s="18">
        <v>448.66666666666669</v>
      </c>
      <c r="M28" s="17">
        <v>1.2249999999999999</v>
      </c>
      <c r="N28" s="17">
        <v>0.35583333333333339</v>
      </c>
      <c r="O28" s="44">
        <v>13.27</v>
      </c>
    </row>
    <row r="29" spans="1:15" x14ac:dyDescent="0.25">
      <c r="A29" s="161"/>
      <c r="B29" s="14">
        <v>4.8139067524115609</v>
      </c>
      <c r="C29" s="14">
        <v>32.888705787781355</v>
      </c>
      <c r="D29" s="14">
        <v>32.419172025723469</v>
      </c>
      <c r="E29" s="14">
        <v>35.6</v>
      </c>
      <c r="F29" s="14">
        <v>48.301507234726685</v>
      </c>
      <c r="G29" s="154">
        <v>4.1413487565428682</v>
      </c>
      <c r="H29" s="154">
        <v>4.0559601223873454</v>
      </c>
      <c r="I29" s="154">
        <v>14.205972240295178</v>
      </c>
      <c r="J29" s="8">
        <v>12.974999999999998</v>
      </c>
      <c r="K29" s="17">
        <v>0.21287500000000001</v>
      </c>
      <c r="L29" s="18">
        <v>410.625</v>
      </c>
      <c r="M29" s="17">
        <v>2.4474999999999998</v>
      </c>
      <c r="N29" s="17">
        <v>0.53037500000000004</v>
      </c>
      <c r="O29" s="44">
        <v>26.65</v>
      </c>
    </row>
    <row r="30" spans="1:15" x14ac:dyDescent="0.25">
      <c r="A30" s="161"/>
      <c r="B30" s="14">
        <v>3.663786173633433</v>
      </c>
      <c r="C30" s="14">
        <v>32.419172025723469</v>
      </c>
      <c r="D30" s="14">
        <v>35.6</v>
      </c>
      <c r="E30" s="14">
        <v>41.304742765273247</v>
      </c>
      <c r="F30" s="14">
        <v>51.196965434083587</v>
      </c>
      <c r="G30" s="154">
        <v>4.2492080838972131</v>
      </c>
      <c r="H30" s="154">
        <v>4.1413487565428682</v>
      </c>
      <c r="I30" s="154">
        <v>14.0014889321859</v>
      </c>
      <c r="J30" s="8">
        <v>3.3966666666666669</v>
      </c>
      <c r="K30" s="17">
        <v>0.10656666666666666</v>
      </c>
      <c r="L30" s="18">
        <v>461.5</v>
      </c>
      <c r="M30" s="17">
        <v>1.3333333333333333</v>
      </c>
      <c r="N30" s="17">
        <v>0.25733333333333336</v>
      </c>
      <c r="O30" s="44">
        <v>20.54</v>
      </c>
    </row>
    <row r="31" spans="1:15" x14ac:dyDescent="0.25">
      <c r="A31" s="161"/>
      <c r="B31" s="14">
        <v>8.7432877813504852</v>
      </c>
      <c r="C31" s="14">
        <v>33.827773311897097</v>
      </c>
      <c r="D31" s="14">
        <v>41.25</v>
      </c>
      <c r="E31" s="14">
        <v>42.3</v>
      </c>
      <c r="F31" s="14">
        <v>45.23</v>
      </c>
      <c r="G31" s="10"/>
      <c r="H31" s="10"/>
      <c r="I31" s="10"/>
      <c r="J31" s="8">
        <v>7.2383333333333333</v>
      </c>
      <c r="K31" s="17">
        <v>0.19733333333333336</v>
      </c>
      <c r="L31" s="18">
        <v>453.66666666666669</v>
      </c>
      <c r="M31" s="17">
        <v>2.2316666666666669</v>
      </c>
      <c r="N31" s="17">
        <v>0.32483333333333336</v>
      </c>
      <c r="O31" s="44">
        <v>16.79</v>
      </c>
    </row>
    <row r="32" spans="1:15" ht="15.75" thickBot="1" x14ac:dyDescent="0.3">
      <c r="A32" s="161"/>
      <c r="B32" s="10"/>
      <c r="C32" s="10"/>
      <c r="D32" s="10"/>
      <c r="E32" s="10"/>
      <c r="F32" s="10"/>
      <c r="G32" s="10"/>
      <c r="H32" s="10"/>
      <c r="I32" s="10"/>
      <c r="J32" s="8">
        <v>10.728333333333333</v>
      </c>
      <c r="K32" s="17">
        <v>0.19716666666666663</v>
      </c>
      <c r="L32" s="18">
        <v>422.5</v>
      </c>
      <c r="M32" s="17">
        <v>2.2466666666666666</v>
      </c>
      <c r="N32" s="17">
        <v>0.47783333333333333</v>
      </c>
      <c r="O32" s="44">
        <v>16.93</v>
      </c>
    </row>
    <row r="33" spans="1:17" x14ac:dyDescent="0.25">
      <c r="A33" s="160" t="s">
        <v>7</v>
      </c>
      <c r="B33" s="14">
        <v>1.6542202572346523</v>
      </c>
      <c r="C33" s="14">
        <v>33.01953376205784</v>
      </c>
      <c r="D33" s="14">
        <v>28.219051446945471</v>
      </c>
      <c r="E33" s="14">
        <v>26.549076711070271</v>
      </c>
      <c r="F33" s="14">
        <v>27.279343132751503</v>
      </c>
      <c r="G33" s="154">
        <v>4.0252164662805159</v>
      </c>
      <c r="H33" s="154">
        <v>4.4289468866221657</v>
      </c>
      <c r="I33" s="154">
        <v>14.47869154147388</v>
      </c>
      <c r="J33" s="8">
        <v>3.8771428571428572</v>
      </c>
      <c r="K33" s="17">
        <v>2.8214285714285716E-2</v>
      </c>
      <c r="L33" s="18">
        <v>299.57142857142856</v>
      </c>
      <c r="M33" s="17">
        <v>0.48157142857142865</v>
      </c>
      <c r="N33" s="17">
        <v>0.87071428571428577</v>
      </c>
      <c r="O33" s="45">
        <v>14.12</v>
      </c>
    </row>
    <row r="34" spans="1:17" x14ac:dyDescent="0.25">
      <c r="A34" s="161"/>
      <c r="B34" s="14">
        <v>3.54</v>
      </c>
      <c r="C34" s="14">
        <v>29.094815112540228</v>
      </c>
      <c r="D34" s="14">
        <v>32.259241157556268</v>
      </c>
      <c r="E34" s="14">
        <v>32.271196026642244</v>
      </c>
      <c r="F34" s="14">
        <v>19.138911345888847</v>
      </c>
      <c r="G34" s="154">
        <v>4.2137851656017657</v>
      </c>
      <c r="H34" s="154">
        <v>4.4555399083213159</v>
      </c>
      <c r="I34" s="154">
        <v>14.805060444145273</v>
      </c>
      <c r="J34" s="8">
        <v>5.8641666666666659</v>
      </c>
      <c r="K34" s="17">
        <v>4.4750000000000005E-2</v>
      </c>
      <c r="L34" s="18">
        <v>319.66666666666669</v>
      </c>
      <c r="M34" s="17">
        <v>0.76075000000000015</v>
      </c>
      <c r="N34" s="17">
        <v>0.76883333333333337</v>
      </c>
      <c r="O34" s="45">
        <v>19.809999999999999</v>
      </c>
    </row>
    <row r="35" spans="1:17" x14ac:dyDescent="0.25">
      <c r="A35" s="161"/>
      <c r="B35" s="14">
        <v>5.37</v>
      </c>
      <c r="C35" s="14">
        <v>26.272909967845575</v>
      </c>
      <c r="D35" s="14">
        <v>27.94</v>
      </c>
      <c r="E35" s="14">
        <v>13.752733118970987</v>
      </c>
      <c r="F35" s="14">
        <v>8.9263022508038539</v>
      </c>
      <c r="G35" s="154">
        <v>4.1654342170578555</v>
      </c>
      <c r="H35" s="154">
        <v>4.4023538649230147</v>
      </c>
      <c r="I35" s="154">
        <v>14.831653465844424</v>
      </c>
      <c r="J35" s="8">
        <v>6.0733333333333341</v>
      </c>
      <c r="K35" s="17">
        <v>2.3366666666666664E-2</v>
      </c>
      <c r="L35" s="18">
        <v>172.33333333333334</v>
      </c>
      <c r="M35" s="17">
        <v>0.40816666666666673</v>
      </c>
      <c r="N35" s="17">
        <v>1.5111666666666668</v>
      </c>
      <c r="O35" s="45">
        <v>17.59</v>
      </c>
    </row>
    <row r="36" spans="1:17" ht="15.75" thickBot="1" x14ac:dyDescent="0.3">
      <c r="A36" s="3"/>
      <c r="B36" s="14">
        <v>3.45</v>
      </c>
      <c r="C36" s="14">
        <v>28.6</v>
      </c>
      <c r="D36" s="14">
        <v>32.549999999999997</v>
      </c>
      <c r="E36" s="14">
        <v>22.79070682131373</v>
      </c>
      <c r="F36" s="14">
        <v>27.279343132751503</v>
      </c>
      <c r="G36" s="10"/>
      <c r="H36" s="10"/>
      <c r="I36" s="10"/>
      <c r="J36" s="8"/>
      <c r="K36" s="17"/>
      <c r="L36" s="18"/>
      <c r="M36" s="17"/>
      <c r="N36" s="17"/>
      <c r="O36" s="10"/>
    </row>
    <row r="37" spans="1:17" x14ac:dyDescent="0.25">
      <c r="A37" s="160" t="s">
        <v>8</v>
      </c>
      <c r="B37" s="14">
        <v>3.8286173633440628</v>
      </c>
      <c r="C37" s="14">
        <v>13.491318327974406</v>
      </c>
      <c r="D37" s="14">
        <v>16.3</v>
      </c>
      <c r="E37" s="14">
        <v>4.2297106109324947</v>
      </c>
      <c r="F37" s="14">
        <v>7.3967845659163922</v>
      </c>
      <c r="G37" s="10"/>
      <c r="H37" s="10"/>
      <c r="I37" s="10"/>
      <c r="J37" s="8">
        <v>1.8200000000000003</v>
      </c>
      <c r="K37" s="17">
        <v>1.0485E-2</v>
      </c>
      <c r="L37" s="18">
        <v>232</v>
      </c>
      <c r="M37" s="17">
        <v>0.18333333333333332</v>
      </c>
      <c r="N37" s="17">
        <v>0.9920000000000001</v>
      </c>
      <c r="O37" s="44">
        <v>10.57</v>
      </c>
    </row>
    <row r="38" spans="1:17" x14ac:dyDescent="0.25">
      <c r="A38" s="161"/>
      <c r="B38" s="14">
        <v>4.4971061093247489</v>
      </c>
      <c r="C38" s="14">
        <v>12.075337620578804</v>
      </c>
      <c r="D38" s="14">
        <v>12.075337620578804</v>
      </c>
      <c r="E38" s="14">
        <v>6.1205787781350089</v>
      </c>
      <c r="F38" s="14">
        <v>5.1959807073955124</v>
      </c>
      <c r="G38" s="154">
        <v>1.6980115046996507</v>
      </c>
      <c r="H38" s="154">
        <v>1.8136304456071035</v>
      </c>
      <c r="I38" s="154">
        <v>6.8487219702238242</v>
      </c>
      <c r="J38" s="8">
        <v>1.8616666666666666</v>
      </c>
      <c r="K38" s="17">
        <v>1.0979999999999998E-2</v>
      </c>
      <c r="L38" s="18">
        <v>241.66666666666666</v>
      </c>
      <c r="M38" s="17">
        <v>0.19616666666666668</v>
      </c>
      <c r="N38" s="17">
        <v>0.95116666666666649</v>
      </c>
      <c r="O38" s="45">
        <v>15.86</v>
      </c>
    </row>
    <row r="39" spans="1:17" x14ac:dyDescent="0.25">
      <c r="A39" s="161"/>
      <c r="B39" s="14">
        <v>2.3093247588424592</v>
      </c>
      <c r="C39" s="14">
        <v>13.181382636655913</v>
      </c>
      <c r="D39" s="14">
        <v>9.6019292604501842</v>
      </c>
      <c r="E39" s="14">
        <v>4.8183279742765164</v>
      </c>
      <c r="F39" s="14">
        <v>1.2762057877813311</v>
      </c>
      <c r="G39" s="154">
        <v>1.8181645217211213</v>
      </c>
      <c r="H39" s="154">
        <v>1.8861756634313875</v>
      </c>
      <c r="I39" s="154">
        <v>7.0844939281527477</v>
      </c>
      <c r="J39" s="8">
        <v>0.94437499999999996</v>
      </c>
      <c r="K39" s="17">
        <v>1.8862500000000001E-2</v>
      </c>
      <c r="L39" s="18">
        <v>448.625</v>
      </c>
      <c r="M39" s="17">
        <v>0.21450000000000002</v>
      </c>
      <c r="N39" s="17">
        <v>0.46264999999999989</v>
      </c>
      <c r="O39" s="45">
        <v>17.760000000000002</v>
      </c>
    </row>
    <row r="40" spans="1:17" ht="15.75" thickBot="1" x14ac:dyDescent="0.3">
      <c r="A40" s="162"/>
      <c r="B40" s="14">
        <v>2.56</v>
      </c>
      <c r="C40" s="14">
        <v>12.92</v>
      </c>
      <c r="D40" s="14">
        <v>13.56</v>
      </c>
      <c r="E40" s="14">
        <v>4.2297106109324947</v>
      </c>
      <c r="F40" s="14">
        <v>6.25</v>
      </c>
      <c r="G40" s="154">
        <v>1.6572048196734908</v>
      </c>
      <c r="H40" s="154">
        <v>1.8090963694930857</v>
      </c>
      <c r="I40" s="154">
        <v>7.0255509386705173</v>
      </c>
      <c r="J40" s="8">
        <v>0.2693875</v>
      </c>
      <c r="K40" s="17">
        <v>3.0081250000000004E-3</v>
      </c>
      <c r="L40" s="18">
        <v>324.375</v>
      </c>
      <c r="M40" s="17">
        <v>3.5946249999999999E-2</v>
      </c>
      <c r="N40" s="17">
        <v>1.0130250000000001</v>
      </c>
      <c r="O40" s="45">
        <v>19</v>
      </c>
    </row>
    <row r="41" spans="1:17" x14ac:dyDescent="0.25">
      <c r="I41" s="15"/>
      <c r="J41" s="15"/>
      <c r="K41" s="15"/>
      <c r="L41" s="19"/>
      <c r="M41" s="15"/>
      <c r="N41" s="15"/>
      <c r="O41" s="15"/>
      <c r="P41" s="15"/>
      <c r="Q41" s="15"/>
    </row>
    <row r="42" spans="1:17" x14ac:dyDescent="0.25">
      <c r="I42" s="15"/>
      <c r="J42" s="15"/>
      <c r="K42" s="15"/>
      <c r="L42" s="19"/>
      <c r="M42" s="15"/>
      <c r="N42" s="15"/>
      <c r="O42" s="15"/>
      <c r="P42" s="15"/>
      <c r="Q42" s="15"/>
    </row>
    <row r="43" spans="1:17" x14ac:dyDescent="0.25">
      <c r="I43" s="15"/>
      <c r="J43" s="15"/>
      <c r="K43" s="15"/>
      <c r="L43" s="19"/>
      <c r="M43" s="15"/>
      <c r="N43" s="15"/>
      <c r="O43" s="15"/>
      <c r="P43" s="15"/>
      <c r="Q43" s="15"/>
    </row>
    <row r="44" spans="1:17" x14ac:dyDescent="0.25">
      <c r="I44" s="15"/>
      <c r="J44" s="15"/>
      <c r="K44" s="15"/>
      <c r="L44" s="19"/>
      <c r="M44" s="15"/>
      <c r="N44" s="15"/>
      <c r="O44" s="15"/>
      <c r="P44" s="15"/>
      <c r="Q44" s="15"/>
    </row>
    <row r="45" spans="1:17" x14ac:dyDescent="0.25"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25"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25">
      <c r="I47" s="15"/>
      <c r="J47" s="15"/>
      <c r="K47" s="15"/>
      <c r="L47" s="15"/>
      <c r="M47" s="15"/>
      <c r="N47" s="15"/>
      <c r="O47" s="15"/>
      <c r="P47" s="15"/>
      <c r="Q47" s="15"/>
    </row>
  </sheetData>
  <mergeCells count="10">
    <mergeCell ref="B1:O1"/>
    <mergeCell ref="A28:A32"/>
    <mergeCell ref="A33:A35"/>
    <mergeCell ref="A37:A40"/>
    <mergeCell ref="A1:A2"/>
    <mergeCell ref="A3:A9"/>
    <mergeCell ref="A10:A13"/>
    <mergeCell ref="A14:A17"/>
    <mergeCell ref="A18:A21"/>
    <mergeCell ref="A22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zoomScaleNormal="100" workbookViewId="0">
      <selection activeCell="B2" sqref="B1:B1048576"/>
    </sheetView>
  </sheetViews>
  <sheetFormatPr defaultRowHeight="15" x14ac:dyDescent="0.25"/>
  <cols>
    <col min="1" max="1" width="14.5703125" bestFit="1" customWidth="1"/>
    <col min="2" max="2" width="13.42578125" bestFit="1" customWidth="1"/>
    <col min="3" max="3" width="28" bestFit="1" customWidth="1"/>
    <col min="6" max="14" width="9.28515625" bestFit="1" customWidth="1"/>
    <col min="15" max="15" width="18" bestFit="1" customWidth="1"/>
    <col min="16" max="16" width="27.28515625" customWidth="1"/>
  </cols>
  <sheetData>
    <row r="1" spans="1:16" ht="21.75" thickBot="1" x14ac:dyDescent="0.3">
      <c r="A1" s="191" t="s">
        <v>0</v>
      </c>
      <c r="B1" s="195" t="s">
        <v>24</v>
      </c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</row>
    <row r="2" spans="1:16" ht="15.75" thickBot="1" x14ac:dyDescent="0.3">
      <c r="A2" s="191"/>
      <c r="B2" s="6" t="s">
        <v>152</v>
      </c>
      <c r="C2" s="20" t="s">
        <v>168</v>
      </c>
      <c r="D2" s="20" t="s">
        <v>153</v>
      </c>
      <c r="E2" s="21" t="s">
        <v>154</v>
      </c>
      <c r="F2" s="22" t="s">
        <v>155</v>
      </c>
      <c r="G2" s="23" t="s">
        <v>156</v>
      </c>
      <c r="H2" s="24" t="s">
        <v>157</v>
      </c>
      <c r="I2" s="24" t="s">
        <v>158</v>
      </c>
      <c r="J2" s="23" t="s">
        <v>159</v>
      </c>
      <c r="K2" s="25" t="s">
        <v>160</v>
      </c>
      <c r="L2" s="25" t="s">
        <v>161</v>
      </c>
      <c r="M2" s="25" t="s">
        <v>162</v>
      </c>
      <c r="N2" s="21" t="s">
        <v>163</v>
      </c>
      <c r="O2" s="21" t="s">
        <v>164</v>
      </c>
      <c r="P2" s="40" t="s">
        <v>165</v>
      </c>
    </row>
    <row r="3" spans="1:16" x14ac:dyDescent="0.25">
      <c r="A3" s="197" t="s">
        <v>1</v>
      </c>
      <c r="B3" s="14">
        <v>91.605839416058402</v>
      </c>
      <c r="C3" s="63">
        <v>-1.7727487043636858</v>
      </c>
      <c r="D3" s="14">
        <v>3.5612244897959182</v>
      </c>
      <c r="E3" s="46">
        <v>0.42099999999999999</v>
      </c>
      <c r="F3" s="47">
        <v>0.77653927813163481</v>
      </c>
      <c r="G3" s="48">
        <v>0.63269794721407624</v>
      </c>
      <c r="H3" s="47">
        <v>0.10609245945954204</v>
      </c>
      <c r="I3" s="47">
        <v>0.26120959332638166</v>
      </c>
      <c r="J3" s="49">
        <v>0.40615835777126086</v>
      </c>
      <c r="K3" s="47">
        <v>0.33647692825867281</v>
      </c>
      <c r="L3" s="47">
        <v>0.87614213197969548</v>
      </c>
      <c r="M3" s="47">
        <v>0.6627901557291509</v>
      </c>
      <c r="N3" s="50">
        <v>0.72214076246334313</v>
      </c>
      <c r="O3" s="26">
        <v>1.5</v>
      </c>
      <c r="P3" s="26">
        <v>48.859649122807014</v>
      </c>
    </row>
    <row r="4" spans="1:16" x14ac:dyDescent="0.25">
      <c r="A4" s="198"/>
      <c r="B4" s="14">
        <v>90.598290598290603</v>
      </c>
      <c r="C4" s="63">
        <v>-1.535456488267577</v>
      </c>
      <c r="D4" s="14">
        <v>3.4651162790697674</v>
      </c>
      <c r="E4" s="46">
        <v>0.44600000000000001</v>
      </c>
      <c r="F4" s="47">
        <v>0.77151639344262302</v>
      </c>
      <c r="G4" s="48">
        <v>0.59887910328262617</v>
      </c>
      <c r="H4" s="47">
        <v>0.13991130339099223</v>
      </c>
      <c r="I4" s="47">
        <v>0.26120959332638166</v>
      </c>
      <c r="J4" s="49">
        <v>0.53562850280224161</v>
      </c>
      <c r="K4" s="47">
        <v>0.39710340181879411</v>
      </c>
      <c r="L4" s="47">
        <v>0.83575418994413408</v>
      </c>
      <c r="M4" s="47">
        <v>0.5905329006790887</v>
      </c>
      <c r="N4" s="50">
        <v>0.71657325860688559</v>
      </c>
      <c r="O4" s="26">
        <v>2.2999999999999998</v>
      </c>
      <c r="P4" s="26">
        <v>68.450292397660817</v>
      </c>
    </row>
    <row r="5" spans="1:16" x14ac:dyDescent="0.25">
      <c r="A5" s="198"/>
      <c r="B5" s="14">
        <v>96.19047619047619</v>
      </c>
      <c r="C5" s="63">
        <v>-1.7075714045053243</v>
      </c>
      <c r="D5" s="14">
        <v>3.3488372093023258</v>
      </c>
      <c r="E5" s="46">
        <v>0.46600000000000003</v>
      </c>
      <c r="F5" s="47">
        <v>0.78574712643678157</v>
      </c>
      <c r="G5" s="48">
        <v>0.59577464788732393</v>
      </c>
      <c r="H5" s="47">
        <v>0.10819647124625004</v>
      </c>
      <c r="I5" s="47">
        <v>0.29602888086642598</v>
      </c>
      <c r="J5" s="49">
        <v>0.36549295774647894</v>
      </c>
      <c r="K5" s="47">
        <v>0.32185430463576159</v>
      </c>
      <c r="L5" s="47">
        <v>0.826171875</v>
      </c>
      <c r="M5" s="47">
        <v>0.56997223432055755</v>
      </c>
      <c r="N5" s="50">
        <v>0.72112676056338032</v>
      </c>
      <c r="O5" s="41"/>
      <c r="P5" s="41"/>
    </row>
    <row r="6" spans="1:16" x14ac:dyDescent="0.25">
      <c r="A6" s="198"/>
      <c r="B6" s="14">
        <v>87.458745874587464</v>
      </c>
      <c r="C6" s="63">
        <v>-1.5887784053890783</v>
      </c>
      <c r="D6" s="14">
        <v>3.3043478260869565</v>
      </c>
      <c r="E6" s="46">
        <v>0.39200000000000002</v>
      </c>
      <c r="F6" s="47">
        <v>0.78555798687089706</v>
      </c>
      <c r="G6" s="48">
        <v>0.60953608247422686</v>
      </c>
      <c r="H6" s="47">
        <v>7.7931684415922797E-2</v>
      </c>
      <c r="I6" s="47">
        <v>0.3125322331098504</v>
      </c>
      <c r="J6" s="49">
        <v>0.24935567010309279</v>
      </c>
      <c r="K6" s="47">
        <v>0.24503311258278138</v>
      </c>
      <c r="L6" s="47">
        <v>0.82982456140350869</v>
      </c>
      <c r="M6" s="47">
        <v>0.56417115395750095</v>
      </c>
      <c r="N6" s="50">
        <v>0.73453608247422686</v>
      </c>
      <c r="O6" s="26">
        <v>1.85</v>
      </c>
      <c r="P6" s="26">
        <v>53.403508771929822</v>
      </c>
    </row>
    <row r="7" spans="1:16" x14ac:dyDescent="0.25">
      <c r="A7" s="51"/>
      <c r="B7" s="14"/>
      <c r="C7" s="14"/>
      <c r="D7" s="14"/>
      <c r="E7" s="46">
        <v>0.38</v>
      </c>
      <c r="F7" s="47">
        <v>0.79109400769653659</v>
      </c>
      <c r="G7" s="48">
        <v>0.6705539358600584</v>
      </c>
      <c r="H7" s="47">
        <v>6.8098853963590056E-2</v>
      </c>
      <c r="I7" s="47">
        <v>0.2613472101763516</v>
      </c>
      <c r="J7" s="49">
        <v>0.26056851311953322</v>
      </c>
      <c r="K7" s="47">
        <v>0.27306002928257678</v>
      </c>
      <c r="L7" s="47">
        <v>0.92648539778449146</v>
      </c>
      <c r="M7" s="47">
        <v>0.77685390654938558</v>
      </c>
      <c r="N7" s="50">
        <v>0.72376093294460642</v>
      </c>
      <c r="O7" s="26">
        <v>1.7</v>
      </c>
      <c r="P7" s="26"/>
    </row>
    <row r="8" spans="1:16" x14ac:dyDescent="0.25">
      <c r="A8" s="51"/>
      <c r="B8" s="14"/>
      <c r="C8" s="14"/>
      <c r="D8" s="14"/>
      <c r="E8" s="46">
        <v>0.34699999999999998</v>
      </c>
      <c r="F8" s="47">
        <v>0.7884146341463415</v>
      </c>
      <c r="G8" s="48">
        <v>0.61614035087719299</v>
      </c>
      <c r="H8" s="47">
        <v>6.7583268666027541E-2</v>
      </c>
      <c r="I8" s="47">
        <v>0.31627638045677947</v>
      </c>
      <c r="J8" s="49">
        <v>0.2136842105263157</v>
      </c>
      <c r="K8" s="47">
        <v>0.24524158125915063</v>
      </c>
      <c r="L8" s="47">
        <v>0.85160038797284177</v>
      </c>
      <c r="M8" s="47">
        <v>0.61340137634606884</v>
      </c>
      <c r="N8" s="50">
        <v>0.72350877192982466</v>
      </c>
      <c r="O8" s="26">
        <v>1.7</v>
      </c>
      <c r="P8" s="26"/>
    </row>
    <row r="9" spans="1:16" x14ac:dyDescent="0.25">
      <c r="A9" s="51"/>
      <c r="B9" s="14"/>
      <c r="C9" s="14"/>
      <c r="D9" s="14"/>
      <c r="E9" s="46">
        <v>0.39600000000000002</v>
      </c>
      <c r="F9" s="47">
        <v>0.79375000000000007</v>
      </c>
      <c r="G9" s="48">
        <v>0.52340093603744153</v>
      </c>
      <c r="H9" s="47">
        <v>0.1399599455052582</v>
      </c>
      <c r="I9" s="47">
        <v>0.33663911845730027</v>
      </c>
      <c r="J9" s="49">
        <v>0.41575663026521048</v>
      </c>
      <c r="K9" s="47">
        <v>0.3679473866389753</v>
      </c>
      <c r="L9" s="47">
        <v>0.73493975903614461</v>
      </c>
      <c r="M9" s="47">
        <v>0.44385068917240161</v>
      </c>
      <c r="N9" s="50">
        <v>0.71216848673946964</v>
      </c>
      <c r="O9" s="41"/>
      <c r="P9" s="41"/>
    </row>
    <row r="10" spans="1:16" ht="15.75" thickBot="1" x14ac:dyDescent="0.3">
      <c r="A10" s="51"/>
      <c r="B10" s="14"/>
      <c r="C10" s="14"/>
      <c r="D10" s="14"/>
      <c r="E10" s="46">
        <v>0.34499999999999997</v>
      </c>
      <c r="F10" s="47">
        <v>0.79824561403508776</v>
      </c>
      <c r="G10" s="48">
        <v>0.64981684981684984</v>
      </c>
      <c r="H10" s="47">
        <v>8.6822268640450451E-2</v>
      </c>
      <c r="I10" s="47">
        <v>0.26336088154269971</v>
      </c>
      <c r="J10" s="49">
        <v>0.32967032967032961</v>
      </c>
      <c r="K10" s="47">
        <v>0.31118033921772237</v>
      </c>
      <c r="L10" s="47">
        <v>0.89145728643216082</v>
      </c>
      <c r="M10" s="47">
        <v>0.69004015895376469</v>
      </c>
      <c r="N10" s="50">
        <v>0.7289377289377289</v>
      </c>
      <c r="O10" s="41"/>
      <c r="P10" s="41"/>
    </row>
    <row r="11" spans="1:16" x14ac:dyDescent="0.25">
      <c r="A11" s="188" t="s">
        <v>2</v>
      </c>
      <c r="B11" s="14">
        <v>95.593220338983059</v>
      </c>
      <c r="C11" s="14">
        <v>-2.2804947087204095</v>
      </c>
      <c r="D11" s="14">
        <v>3.028776978417266</v>
      </c>
      <c r="E11" s="46">
        <v>0.35199999999999998</v>
      </c>
      <c r="F11" s="47">
        <v>0.75724137931034474</v>
      </c>
      <c r="G11" s="48">
        <v>0.57756024096385539</v>
      </c>
      <c r="H11" s="48">
        <v>9.3793010354246475E-2</v>
      </c>
      <c r="I11" s="48">
        <v>0.32864674868189814</v>
      </c>
      <c r="J11" s="48">
        <v>0.28539156626506013</v>
      </c>
      <c r="K11" s="48">
        <v>0.3059047619047619</v>
      </c>
      <c r="L11" s="48">
        <v>0.84193194291986828</v>
      </c>
      <c r="M11" s="48">
        <v>0.62582106987091801</v>
      </c>
      <c r="N11" s="48">
        <v>0.68599397590361444</v>
      </c>
      <c r="O11" s="26">
        <v>1.5</v>
      </c>
      <c r="P11" s="41"/>
    </row>
    <row r="12" spans="1:16" x14ac:dyDescent="0.25">
      <c r="A12" s="186"/>
      <c r="B12" s="14">
        <v>90.140845070422543</v>
      </c>
      <c r="C12" s="14">
        <v>-2.2431213707983622</v>
      </c>
      <c r="D12" s="14">
        <v>3</v>
      </c>
      <c r="E12" s="46">
        <v>0.437</v>
      </c>
      <c r="F12" s="47">
        <v>0.77749490835030544</v>
      </c>
      <c r="G12" s="48">
        <v>0.60729613733905574</v>
      </c>
      <c r="H12" s="48">
        <v>7.1086990956199025E-2</v>
      </c>
      <c r="I12" s="48">
        <v>0.32161687170474523</v>
      </c>
      <c r="J12" s="48">
        <v>0.22103004291845485</v>
      </c>
      <c r="K12" s="48">
        <v>0.24190476190476196</v>
      </c>
      <c r="L12" s="48">
        <v>0.85326633165829147</v>
      </c>
      <c r="M12" s="48">
        <v>0.62635033088941972</v>
      </c>
      <c r="N12" s="48">
        <v>0.71173104434907009</v>
      </c>
      <c r="O12" s="26">
        <v>1.4</v>
      </c>
      <c r="P12" s="41"/>
    </row>
    <row r="13" spans="1:16" x14ac:dyDescent="0.25">
      <c r="A13" s="186"/>
      <c r="B13" s="14">
        <v>89.898989898989896</v>
      </c>
      <c r="C13" s="14">
        <v>-2.0579743986299661</v>
      </c>
      <c r="D13" s="14">
        <v>3.4722222222222223</v>
      </c>
      <c r="E13" s="46">
        <v>0.41</v>
      </c>
      <c r="F13" s="47">
        <v>0.78876867594023703</v>
      </c>
      <c r="G13" s="48">
        <v>0.57456828885400313</v>
      </c>
      <c r="H13" s="48">
        <v>0.14136462519211845</v>
      </c>
      <c r="I13" s="48">
        <v>0.28406708595387842</v>
      </c>
      <c r="J13" s="48">
        <v>0.49764521193092603</v>
      </c>
      <c r="K13" s="48">
        <v>0.41469903558363808</v>
      </c>
      <c r="L13" s="48">
        <v>0.83181818181818179</v>
      </c>
      <c r="M13" s="48">
        <v>0.60467963770546795</v>
      </c>
      <c r="N13" s="48">
        <v>0.69073783359497642</v>
      </c>
      <c r="O13" s="26">
        <v>1.4</v>
      </c>
      <c r="P13" s="41"/>
    </row>
    <row r="14" spans="1:16" x14ac:dyDescent="0.25">
      <c r="A14" s="186"/>
      <c r="B14" s="14">
        <v>95.517241379310349</v>
      </c>
      <c r="C14" s="14">
        <v>-2.4119566393026624</v>
      </c>
      <c r="D14" s="14">
        <v>3.0671641791044775</v>
      </c>
      <c r="E14" s="46">
        <v>0.39900000000000002</v>
      </c>
      <c r="F14" s="47">
        <v>0.78720000000000001</v>
      </c>
      <c r="G14" s="48">
        <v>0.58638743455497377</v>
      </c>
      <c r="H14" s="48">
        <v>0.12378028032972221</v>
      </c>
      <c r="I14" s="48">
        <v>0.28983228511530401</v>
      </c>
      <c r="J14" s="48">
        <v>0.42707554225878841</v>
      </c>
      <c r="K14" s="48">
        <v>0.37013634852011967</v>
      </c>
      <c r="L14" s="48">
        <v>0.82787750791974657</v>
      </c>
      <c r="M14" s="48">
        <v>0.58385574699584286</v>
      </c>
      <c r="N14" s="48">
        <v>0.70830216903515331</v>
      </c>
      <c r="O14" s="26">
        <v>1.8</v>
      </c>
      <c r="P14" s="26">
        <v>45.554838709677419</v>
      </c>
    </row>
    <row r="15" spans="1:16" x14ac:dyDescent="0.25">
      <c r="A15" s="186"/>
      <c r="B15" s="14"/>
      <c r="C15" s="14"/>
      <c r="D15" s="14"/>
      <c r="E15" s="46">
        <v>0.43099999999999999</v>
      </c>
      <c r="F15" s="47">
        <v>0.7594866071428571</v>
      </c>
      <c r="G15" s="48">
        <v>0.52792321116928442</v>
      </c>
      <c r="H15" s="48">
        <v>0.19710855503147789</v>
      </c>
      <c r="I15" s="48">
        <v>0.27496823379923768</v>
      </c>
      <c r="J15" s="48">
        <v>0.71684118673647457</v>
      </c>
      <c r="K15" s="48">
        <v>0.50361604207758059</v>
      </c>
      <c r="L15" s="48">
        <v>0.80132450331125826</v>
      </c>
      <c r="M15" s="48">
        <v>0.57914580553549344</v>
      </c>
      <c r="N15" s="48">
        <v>0.65881326352530534</v>
      </c>
      <c r="O15" s="42">
        <v>1.6</v>
      </c>
      <c r="P15" s="42">
        <v>49.964516129032255</v>
      </c>
    </row>
    <row r="16" spans="1:16" x14ac:dyDescent="0.25">
      <c r="A16" s="186"/>
      <c r="B16" s="14"/>
      <c r="C16" s="14"/>
      <c r="D16" s="14"/>
      <c r="E16" s="46">
        <v>0.46200000000000002</v>
      </c>
      <c r="F16" s="47">
        <v>0.78441437237517497</v>
      </c>
      <c r="G16" s="48">
        <v>0.61394971613949723</v>
      </c>
      <c r="H16" s="48">
        <v>0.14411889885414952</v>
      </c>
      <c r="I16" s="48">
        <v>0.24193138500635325</v>
      </c>
      <c r="J16" s="48">
        <v>0.59570154095701522</v>
      </c>
      <c r="K16" s="48">
        <v>0.42406311637080862</v>
      </c>
      <c r="L16" s="48">
        <v>0.86415525114155256</v>
      </c>
      <c r="M16" s="48">
        <v>0.64811643835616439</v>
      </c>
      <c r="N16" s="48">
        <v>0.71046228710462289</v>
      </c>
      <c r="O16" s="42">
        <v>1.5</v>
      </c>
      <c r="P16" s="42">
        <v>40.738709677419358</v>
      </c>
    </row>
    <row r="17" spans="1:16" x14ac:dyDescent="0.25">
      <c r="A17" s="186"/>
      <c r="B17" s="14"/>
      <c r="C17" s="14"/>
      <c r="D17" s="14"/>
      <c r="E17" s="46">
        <v>0.34300000000000003</v>
      </c>
      <c r="F17" s="47">
        <v>0.77784974093264247</v>
      </c>
      <c r="G17" s="48">
        <v>0.56717618664521319</v>
      </c>
      <c r="H17" s="48">
        <v>0.15938035719214383</v>
      </c>
      <c r="I17" s="48">
        <v>0.27344345616264298</v>
      </c>
      <c r="J17" s="48">
        <v>0.58286403861625069</v>
      </c>
      <c r="K17" s="48">
        <v>0.42274819197896107</v>
      </c>
      <c r="L17" s="48">
        <v>0.80296127562642372</v>
      </c>
      <c r="M17" s="48">
        <v>0.54475997324097514</v>
      </c>
      <c r="N17" s="48">
        <v>0.70635559131134351</v>
      </c>
      <c r="O17" s="41"/>
      <c r="P17" s="41"/>
    </row>
    <row r="18" spans="1:16" x14ac:dyDescent="0.25">
      <c r="A18" s="52"/>
      <c r="B18" s="14"/>
      <c r="C18" s="14"/>
      <c r="D18" s="14"/>
      <c r="E18" s="46">
        <v>0.379</v>
      </c>
      <c r="F18" s="47">
        <v>0.78180771445020147</v>
      </c>
      <c r="G18" s="48">
        <v>0.61904761904761907</v>
      </c>
      <c r="H18" s="48">
        <v>8.8358659525986538E-2</v>
      </c>
      <c r="I18" s="48">
        <v>0.29259372142639439</v>
      </c>
      <c r="J18" s="48">
        <v>0.30198412698412702</v>
      </c>
      <c r="K18" s="48">
        <v>0.32239155920281359</v>
      </c>
      <c r="L18" s="48">
        <v>0.89965397923875434</v>
      </c>
      <c r="M18" s="48">
        <v>0.7365916955017302</v>
      </c>
      <c r="N18" s="48">
        <v>0.68809523809523809</v>
      </c>
      <c r="O18" s="41"/>
      <c r="P18" s="41"/>
    </row>
    <row r="19" spans="1:16" ht="15.75" thickBot="1" x14ac:dyDescent="0.3">
      <c r="A19" s="52"/>
      <c r="B19" s="14"/>
      <c r="C19" s="14"/>
      <c r="D19" s="14"/>
      <c r="E19" s="46"/>
      <c r="F19" s="47"/>
      <c r="G19" s="48">
        <v>0.57742181540808535</v>
      </c>
      <c r="H19" s="48">
        <v>8.4876264445617744E-2</v>
      </c>
      <c r="I19" s="48">
        <v>0.33770192014629685</v>
      </c>
      <c r="J19" s="48">
        <v>0.25133485888634644</v>
      </c>
      <c r="K19" s="48">
        <v>0.29034779210629158</v>
      </c>
      <c r="L19" s="48">
        <v>0.83370044052863435</v>
      </c>
      <c r="M19" s="48">
        <v>0.60646439987913292</v>
      </c>
      <c r="N19" s="48">
        <v>0.69260106788710907</v>
      </c>
      <c r="O19" s="41"/>
      <c r="P19" s="41"/>
    </row>
    <row r="20" spans="1:16" x14ac:dyDescent="0.25">
      <c r="A20" s="188" t="s">
        <v>3</v>
      </c>
      <c r="B20" s="14">
        <v>90.839694656488547</v>
      </c>
      <c r="C20" s="14">
        <v>-3.1776990198771329</v>
      </c>
      <c r="D20" s="14">
        <v>2.8030303030303032</v>
      </c>
      <c r="E20" s="46">
        <v>0.377</v>
      </c>
      <c r="F20" s="47">
        <v>0.75033112582781458</v>
      </c>
      <c r="G20" s="48">
        <v>0.37867647058823523</v>
      </c>
      <c r="H20" s="47">
        <v>0.30739164086687309</v>
      </c>
      <c r="I20" s="47">
        <v>0.31393188854489162</v>
      </c>
      <c r="J20" s="49">
        <v>0.97916666666666674</v>
      </c>
      <c r="K20" s="47">
        <v>0.63410596026490063</v>
      </c>
      <c r="L20" s="53">
        <v>0.69909502262443435</v>
      </c>
      <c r="M20" s="47">
        <v>0.515703231679563</v>
      </c>
      <c r="N20" s="50">
        <v>0.54166666666666663</v>
      </c>
      <c r="O20" s="42">
        <v>1.3</v>
      </c>
      <c r="P20" s="42">
        <v>22.214532871972317</v>
      </c>
    </row>
    <row r="21" spans="1:16" x14ac:dyDescent="0.25">
      <c r="A21" s="186"/>
      <c r="B21" s="14">
        <v>89.356984478935701</v>
      </c>
      <c r="C21" s="14">
        <v>-2.1332180762320823</v>
      </c>
      <c r="D21" s="14">
        <v>3.4131736526946108</v>
      </c>
      <c r="E21" s="46">
        <v>0.437</v>
      </c>
      <c r="F21" s="47">
        <v>0.74593023255813951</v>
      </c>
      <c r="G21" s="48">
        <v>0.56909090909090909</v>
      </c>
      <c r="H21" s="47">
        <v>0.13741063889670696</v>
      </c>
      <c r="I21" s="47">
        <v>0.29349845201238389</v>
      </c>
      <c r="J21" s="49">
        <v>0.46818181818181803</v>
      </c>
      <c r="K21" s="47">
        <v>0.42384105960264895</v>
      </c>
      <c r="L21" s="47">
        <v>0.89942528735632188</v>
      </c>
      <c r="M21" s="47">
        <v>0.76659876812648542</v>
      </c>
      <c r="N21" s="50">
        <v>0.63272727272727269</v>
      </c>
      <c r="O21" s="42">
        <v>1.35</v>
      </c>
      <c r="P21" s="41"/>
    </row>
    <row r="22" spans="1:16" x14ac:dyDescent="0.25">
      <c r="A22" s="186"/>
      <c r="B22" s="14">
        <v>87.40894901144641</v>
      </c>
      <c r="C22" s="14">
        <v>-2.2091270411193857</v>
      </c>
      <c r="D22" s="14">
        <v>3.074074074074074</v>
      </c>
      <c r="E22" s="46">
        <v>0.36599999999999999</v>
      </c>
      <c r="F22" s="47">
        <v>0.76673040152963667</v>
      </c>
      <c r="G22" s="48">
        <v>0.50302297460701328</v>
      </c>
      <c r="H22" s="47">
        <v>0.2424878613062994</v>
      </c>
      <c r="I22" s="47">
        <v>0.25448916408668731</v>
      </c>
      <c r="J22" s="49">
        <v>0.95284159613059249</v>
      </c>
      <c r="K22" s="47">
        <v>0.58112582781456945</v>
      </c>
      <c r="L22" s="47">
        <v>0.82213438735177857</v>
      </c>
      <c r="M22" s="47">
        <v>0.64210495946452784</v>
      </c>
      <c r="N22" s="50">
        <v>0.6118500604594922</v>
      </c>
      <c r="O22" s="42">
        <v>1.5</v>
      </c>
      <c r="P22" s="42">
        <v>32.653979238754324</v>
      </c>
    </row>
    <row r="23" spans="1:16" x14ac:dyDescent="0.25">
      <c r="A23" s="186"/>
      <c r="B23" s="14">
        <v>87.053571428571431</v>
      </c>
      <c r="C23" s="14">
        <v>-2.898679851294744</v>
      </c>
      <c r="D23" s="14">
        <v>3.1195652173913042</v>
      </c>
      <c r="E23" s="46">
        <v>0.46300000000000002</v>
      </c>
      <c r="F23" s="47">
        <v>0.76084710743801653</v>
      </c>
      <c r="G23" s="48">
        <v>0.4925883694412771</v>
      </c>
      <c r="H23" s="47">
        <v>0.253488663368994</v>
      </c>
      <c r="I23" s="47">
        <v>0.25392296718972895</v>
      </c>
      <c r="J23" s="49">
        <v>0.99828962371721763</v>
      </c>
      <c r="K23" s="47">
        <v>0.59192825112107617</v>
      </c>
      <c r="L23" s="47">
        <v>0.79120879120879117</v>
      </c>
      <c r="M23" s="47">
        <v>0.58851710087665143</v>
      </c>
      <c r="N23" s="50">
        <v>0.62257696693272524</v>
      </c>
      <c r="O23" s="42">
        <v>1.35</v>
      </c>
      <c r="P23" s="41"/>
    </row>
    <row r="24" spans="1:16" x14ac:dyDescent="0.25">
      <c r="A24" s="186"/>
      <c r="B24" s="14"/>
      <c r="C24" s="14">
        <v>-2.9887709738043688</v>
      </c>
      <c r="D24" s="14"/>
      <c r="E24" s="46">
        <v>0.46700000000000003</v>
      </c>
      <c r="F24" s="47">
        <v>0.73837535014005595</v>
      </c>
      <c r="G24" s="48">
        <v>0.58325581395348836</v>
      </c>
      <c r="H24" s="47">
        <v>0.1611093786285373</v>
      </c>
      <c r="I24" s="47">
        <v>0.25563480741797434</v>
      </c>
      <c r="J24" s="49">
        <v>0.63023255813953494</v>
      </c>
      <c r="K24" s="47">
        <v>0.45440956651718989</v>
      </c>
      <c r="L24" s="47">
        <v>0.85890410958904106</v>
      </c>
      <c r="M24" s="47">
        <v>0.66143285225048909</v>
      </c>
      <c r="N24" s="50">
        <v>0.67906976744186043</v>
      </c>
      <c r="O24" s="26">
        <v>1.65</v>
      </c>
      <c r="P24" s="41"/>
    </row>
    <row r="25" spans="1:16" x14ac:dyDescent="0.25">
      <c r="A25" s="186"/>
      <c r="B25" s="14"/>
      <c r="C25" s="14">
        <v>-2.7582498226894194</v>
      </c>
      <c r="D25" s="14"/>
      <c r="E25" s="46">
        <v>0.35699999999999998</v>
      </c>
      <c r="F25" s="47">
        <v>0.76072386058981234</v>
      </c>
      <c r="G25" s="48">
        <v>0.57719298245614037</v>
      </c>
      <c r="H25" s="47">
        <v>0.14777135420577125</v>
      </c>
      <c r="I25" s="47">
        <v>0.27503566333808843</v>
      </c>
      <c r="J25" s="49">
        <v>0.53728070175438614</v>
      </c>
      <c r="K25" s="47">
        <v>0.42451420029895381</v>
      </c>
      <c r="L25" s="47">
        <v>0.8545454545454545</v>
      </c>
      <c r="M25" s="47">
        <v>0.65597887589588832</v>
      </c>
      <c r="N25" s="50">
        <v>0.67543859649122806</v>
      </c>
      <c r="O25" s="26">
        <v>1.25</v>
      </c>
      <c r="P25" s="26">
        <v>27.574394463667819</v>
      </c>
    </row>
    <row r="26" spans="1:16" x14ac:dyDescent="0.25">
      <c r="A26" s="186"/>
      <c r="B26" s="41"/>
      <c r="C26" s="41">
        <v>-2.7167700734316726</v>
      </c>
      <c r="D26" s="41"/>
      <c r="E26" s="46">
        <v>0.42199999999999999</v>
      </c>
      <c r="F26" s="47">
        <v>0.75899486007995431</v>
      </c>
      <c r="G26" s="48">
        <v>0.43959390862944159</v>
      </c>
      <c r="H26" s="47">
        <v>0.22351259121797984</v>
      </c>
      <c r="I26" s="47">
        <v>0.33689350015257857</v>
      </c>
      <c r="J26" s="49">
        <v>0.66345177664974631</v>
      </c>
      <c r="K26" s="47">
        <v>0.53118630248675103</v>
      </c>
      <c r="L26" s="47">
        <v>0.75304347826086948</v>
      </c>
      <c r="M26" s="47">
        <v>0.55932577189666022</v>
      </c>
      <c r="N26" s="50">
        <v>0.58375634517766495</v>
      </c>
      <c r="O26" s="41"/>
      <c r="P26" s="41"/>
    </row>
    <row r="27" spans="1:16" x14ac:dyDescent="0.25">
      <c r="A27" s="186"/>
      <c r="B27" s="41"/>
      <c r="C27" s="41"/>
      <c r="D27" s="41"/>
      <c r="E27" s="46">
        <v>0.45200000000000001</v>
      </c>
      <c r="F27" s="47">
        <v>0.76652892561983477</v>
      </c>
      <c r="G27" s="48">
        <v>0.4203056768558952</v>
      </c>
      <c r="H27" s="47">
        <v>0.25561742354080913</v>
      </c>
      <c r="I27" s="47">
        <v>0.32407689960329572</v>
      </c>
      <c r="J27" s="49">
        <v>0.78875545851528384</v>
      </c>
      <c r="K27" s="47">
        <v>0.54749286587851609</v>
      </c>
      <c r="L27" s="47">
        <v>0.6936936936936936</v>
      </c>
      <c r="M27" s="47">
        <v>0.47160720042075965</v>
      </c>
      <c r="N27" s="50">
        <v>0.60589519650655022</v>
      </c>
      <c r="O27" s="41"/>
      <c r="P27" s="41"/>
    </row>
    <row r="28" spans="1:16" x14ac:dyDescent="0.25">
      <c r="A28" s="186"/>
      <c r="B28" s="41"/>
      <c r="C28" s="41"/>
      <c r="D28" s="41"/>
      <c r="E28" s="46"/>
      <c r="F28" s="47"/>
      <c r="G28" s="48">
        <v>0.44566410537870471</v>
      </c>
      <c r="H28" s="47">
        <v>0.28040044574687162</v>
      </c>
      <c r="I28" s="47">
        <v>0.27393544887442367</v>
      </c>
      <c r="J28" s="49">
        <v>1.0236004390779363</v>
      </c>
      <c r="K28" s="47">
        <v>0.62104514752932805</v>
      </c>
      <c r="L28" s="47">
        <v>0.76172607879924958</v>
      </c>
      <c r="M28" s="47">
        <v>0.57016328274478478</v>
      </c>
      <c r="N28" s="50">
        <v>0.58507135016465428</v>
      </c>
      <c r="O28" s="41"/>
      <c r="P28" s="41"/>
    </row>
    <row r="29" spans="1:16" ht="15.75" thickBot="1" x14ac:dyDescent="0.3">
      <c r="A29" s="187"/>
      <c r="B29" s="41"/>
      <c r="C29" s="41"/>
      <c r="D29" s="41"/>
      <c r="E29" s="46"/>
      <c r="F29" s="47"/>
      <c r="G29" s="48">
        <v>0.50241080038572805</v>
      </c>
      <c r="H29" s="47">
        <v>0.21768683997228661</v>
      </c>
      <c r="I29" s="47">
        <v>0.2799023596419854</v>
      </c>
      <c r="J29" s="49">
        <v>0.77772420443587276</v>
      </c>
      <c r="K29" s="47">
        <v>0.5719872022751511</v>
      </c>
      <c r="L29" s="47">
        <v>0.86544850498338877</v>
      </c>
      <c r="M29" s="47">
        <v>0.72959321641041486</v>
      </c>
      <c r="N29" s="50">
        <v>0.58052073288331718</v>
      </c>
      <c r="O29" s="41"/>
      <c r="P29" s="41"/>
    </row>
    <row r="30" spans="1:16" x14ac:dyDescent="0.25">
      <c r="A30" s="188" t="s">
        <v>4</v>
      </c>
      <c r="B30" s="14"/>
      <c r="C30" s="14">
        <v>-2.9381483655907172</v>
      </c>
      <c r="D30" s="14"/>
      <c r="E30" s="54">
        <v>0.42499999999999999</v>
      </c>
      <c r="F30" s="47">
        <v>0.7360248447204969</v>
      </c>
      <c r="G30" s="48">
        <v>0.3634840871021775</v>
      </c>
      <c r="H30" s="47">
        <v>0.39901591289782251</v>
      </c>
      <c r="I30" s="47">
        <v>0.23749999999999999</v>
      </c>
      <c r="J30" s="49">
        <v>1.6800670016750421</v>
      </c>
      <c r="K30" s="47">
        <v>0.76082297471067295</v>
      </c>
      <c r="L30" s="47">
        <v>0.77777777777777779</v>
      </c>
      <c r="M30" s="47">
        <v>0.65087719298245617</v>
      </c>
      <c r="N30" s="50">
        <v>0.4673366834170854</v>
      </c>
      <c r="O30" s="41">
        <v>1.1000000000000001</v>
      </c>
      <c r="P30" s="26">
        <v>7.2361111111111116</v>
      </c>
    </row>
    <row r="31" spans="1:16" x14ac:dyDescent="0.25">
      <c r="A31" s="186"/>
      <c r="B31" s="14">
        <v>85.897435897435898</v>
      </c>
      <c r="C31" s="14">
        <v>-2.9111219533105803</v>
      </c>
      <c r="D31" s="14">
        <v>3.0303030303030303</v>
      </c>
      <c r="E31" s="54">
        <v>0.442</v>
      </c>
      <c r="F31" s="47">
        <v>0.72201257861635226</v>
      </c>
      <c r="G31" s="48">
        <v>0.25617283950617287</v>
      </c>
      <c r="H31" s="47">
        <v>0.44257716049382717</v>
      </c>
      <c r="I31" s="47">
        <v>0.30124999999999996</v>
      </c>
      <c r="J31" s="49">
        <v>1.4691358024691357</v>
      </c>
      <c r="K31" s="47">
        <v>0.7351050150021432</v>
      </c>
      <c r="L31" s="47">
        <v>0.53721682847896457</v>
      </c>
      <c r="M31" s="47">
        <v>0.37783507231196889</v>
      </c>
      <c r="N31" s="50">
        <v>0.4768518518518518</v>
      </c>
      <c r="O31" s="41">
        <v>1.4</v>
      </c>
      <c r="P31" s="26">
        <v>18.215277777777779</v>
      </c>
    </row>
    <row r="32" spans="1:16" x14ac:dyDescent="0.25">
      <c r="A32" s="186"/>
      <c r="B32" s="14"/>
      <c r="C32" s="14">
        <v>-3.379462546343345</v>
      </c>
      <c r="D32" s="14"/>
      <c r="E32" s="55">
        <v>0.60499999999999998</v>
      </c>
      <c r="F32" s="47">
        <v>0.67921527041357366</v>
      </c>
      <c r="G32" s="48">
        <v>0.29729729729729731</v>
      </c>
      <c r="H32" s="47">
        <v>0.47074393981610474</v>
      </c>
      <c r="I32" s="47">
        <v>0.23195876288659792</v>
      </c>
      <c r="J32" s="49">
        <v>2.0294294294294297</v>
      </c>
      <c r="K32" s="47">
        <v>0.8008262024195929</v>
      </c>
      <c r="L32" s="47">
        <v>0.73333333333333339</v>
      </c>
      <c r="M32" s="47">
        <v>0.62051282051282053</v>
      </c>
      <c r="N32" s="50">
        <v>0.40540540540540543</v>
      </c>
      <c r="O32" s="41">
        <v>0.75</v>
      </c>
      <c r="P32" s="41"/>
    </row>
    <row r="33" spans="1:16" x14ac:dyDescent="0.25">
      <c r="A33" s="186"/>
      <c r="B33" s="14">
        <v>91.17647058823529</v>
      </c>
      <c r="C33" s="14">
        <v>-3.1019181508611595</v>
      </c>
      <c r="D33" s="14">
        <v>3.0394736842105261</v>
      </c>
      <c r="E33" s="55">
        <v>0.5</v>
      </c>
      <c r="F33" s="47">
        <v>0.62092494313874147</v>
      </c>
      <c r="G33" s="48">
        <v>0.30592105263157893</v>
      </c>
      <c r="H33" s="47">
        <v>0.44308767060394844</v>
      </c>
      <c r="I33" s="47">
        <v>0.25099127676447258</v>
      </c>
      <c r="J33" s="49">
        <v>1.7653508771929829</v>
      </c>
      <c r="K33" s="47">
        <v>0.76718796105045739</v>
      </c>
      <c r="L33" s="47">
        <v>0.7072243346007604</v>
      </c>
      <c r="M33" s="47">
        <v>0.57818103184185388</v>
      </c>
      <c r="N33" s="50">
        <v>0.43256578947368424</v>
      </c>
      <c r="O33" s="41">
        <v>0.95</v>
      </c>
      <c r="P33" s="41"/>
    </row>
    <row r="34" spans="1:16" x14ac:dyDescent="0.25">
      <c r="A34" s="186"/>
      <c r="B34" s="14">
        <v>88.372093023255815</v>
      </c>
      <c r="C34" s="14">
        <v>-3.7878592535836177</v>
      </c>
      <c r="D34" s="14">
        <v>2.6888888888888891</v>
      </c>
      <c r="E34" s="55">
        <v>0.55000000000000004</v>
      </c>
      <c r="F34" s="47">
        <v>0.70092441544317563</v>
      </c>
      <c r="G34" s="48">
        <v>0.40106241699867196</v>
      </c>
      <c r="H34" s="47">
        <v>0.30227584973377336</v>
      </c>
      <c r="I34" s="47">
        <v>0.29666173326755468</v>
      </c>
      <c r="J34" s="49">
        <v>1.0189243027888448</v>
      </c>
      <c r="K34" s="47">
        <v>0.61505478799428293</v>
      </c>
      <c r="L34" s="47">
        <v>0.74752475247524741</v>
      </c>
      <c r="M34" s="47">
        <v>0.57846150468705393</v>
      </c>
      <c r="N34" s="50">
        <v>0.53652058432934935</v>
      </c>
      <c r="O34" s="41"/>
      <c r="P34" s="26">
        <v>16.614583333333336</v>
      </c>
    </row>
    <row r="35" spans="1:16" x14ac:dyDescent="0.25">
      <c r="A35" s="186"/>
      <c r="B35" s="14">
        <v>86.348122866894201</v>
      </c>
      <c r="C35" s="14"/>
      <c r="D35" s="14">
        <v>3.024</v>
      </c>
      <c r="E35" s="55">
        <v>0.38900000000000001</v>
      </c>
      <c r="F35" s="47">
        <v>0.70795795795795802</v>
      </c>
      <c r="G35" s="48">
        <v>0.26465028355387527</v>
      </c>
      <c r="H35" s="47">
        <v>0.47947074917100557</v>
      </c>
      <c r="I35" s="47">
        <v>0.25587896727511922</v>
      </c>
      <c r="J35" s="49">
        <v>1.873818525519849</v>
      </c>
      <c r="K35" s="47">
        <v>0.79132920438303955</v>
      </c>
      <c r="L35" s="47">
        <v>0.63926940639269403</v>
      </c>
      <c r="M35" s="47">
        <v>0.50944348581422916</v>
      </c>
      <c r="N35" s="50">
        <v>0.41398865784499056</v>
      </c>
      <c r="O35" s="41">
        <v>0.95</v>
      </c>
      <c r="P35" s="26">
        <v>7.8715277777777786</v>
      </c>
    </row>
    <row r="36" spans="1:16" x14ac:dyDescent="0.25">
      <c r="A36" s="186"/>
      <c r="B36" s="14"/>
      <c r="C36" s="14"/>
      <c r="D36" s="14"/>
      <c r="E36" s="55">
        <v>0.504</v>
      </c>
      <c r="F36" s="47">
        <v>0.64356435643564358</v>
      </c>
      <c r="G36" s="48">
        <v>0.42307692307692307</v>
      </c>
      <c r="H36" s="47">
        <v>0.31470503181029491</v>
      </c>
      <c r="I36" s="47">
        <v>0.26221804511278196</v>
      </c>
      <c r="J36" s="49">
        <v>1.2001654259718775</v>
      </c>
      <c r="K36" s="47">
        <v>0.64894409937888198</v>
      </c>
      <c r="L36" s="47">
        <v>0.72399150743099794</v>
      </c>
      <c r="M36" s="47">
        <v>0.52158527954706302</v>
      </c>
      <c r="N36" s="50">
        <v>0.58436724565756826</v>
      </c>
      <c r="O36" s="41"/>
      <c r="P36" s="26"/>
    </row>
    <row r="37" spans="1:16" x14ac:dyDescent="0.25">
      <c r="A37" s="186"/>
      <c r="B37" s="14"/>
      <c r="C37" s="14"/>
      <c r="D37" s="14"/>
      <c r="E37" s="55">
        <v>0.47499999999999998</v>
      </c>
      <c r="F37" s="47">
        <v>0.73611111111111116</v>
      </c>
      <c r="G37" s="48">
        <v>0.45854922279792748</v>
      </c>
      <c r="H37" s="47">
        <v>0.30573649148778681</v>
      </c>
      <c r="I37" s="41"/>
      <c r="J37" s="41"/>
      <c r="K37" s="41"/>
      <c r="L37" s="41"/>
      <c r="M37" s="41"/>
      <c r="N37" s="41"/>
      <c r="O37" s="41"/>
      <c r="P37" s="26"/>
    </row>
    <row r="38" spans="1:16" x14ac:dyDescent="0.25">
      <c r="A38" s="186"/>
      <c r="B38" s="14"/>
      <c r="C38" s="14"/>
      <c r="D38" s="14"/>
      <c r="E38" s="55">
        <v>0.51500000000000001</v>
      </c>
      <c r="F38" s="47">
        <v>0.66449511400651473</v>
      </c>
      <c r="G38" s="26"/>
      <c r="H38" s="41"/>
      <c r="I38" s="41"/>
      <c r="J38" s="41"/>
      <c r="K38" s="41"/>
      <c r="L38" s="41"/>
      <c r="M38" s="41"/>
      <c r="N38" s="41"/>
      <c r="O38" s="41"/>
      <c r="P38" s="26"/>
    </row>
    <row r="39" spans="1:16" x14ac:dyDescent="0.25">
      <c r="A39" s="186"/>
      <c r="B39" s="14"/>
      <c r="C39" s="14"/>
      <c r="D39" s="14"/>
      <c r="E39" s="55">
        <v>0.41599999999999998</v>
      </c>
      <c r="F39" s="47">
        <v>0.7678571428571429</v>
      </c>
      <c r="G39" s="26"/>
      <c r="H39" s="41"/>
      <c r="I39" s="41"/>
      <c r="J39" s="41"/>
      <c r="K39" s="41"/>
      <c r="L39" s="41"/>
      <c r="M39" s="41"/>
      <c r="N39" s="41"/>
      <c r="O39" s="41"/>
      <c r="P39" s="26"/>
    </row>
    <row r="40" spans="1:16" x14ac:dyDescent="0.25">
      <c r="A40" s="186"/>
      <c r="B40" s="14"/>
      <c r="C40" s="14"/>
      <c r="D40" s="14"/>
      <c r="E40" s="55">
        <v>0.42</v>
      </c>
      <c r="F40" s="47">
        <v>0.74025974025974028</v>
      </c>
      <c r="G40" s="26"/>
      <c r="H40" s="41"/>
      <c r="I40" s="41"/>
      <c r="J40" s="41"/>
      <c r="K40" s="41"/>
      <c r="L40" s="41"/>
      <c r="M40" s="41"/>
      <c r="N40" s="41"/>
      <c r="O40" s="41"/>
      <c r="P40" s="26"/>
    </row>
    <row r="41" spans="1:16" ht="15.75" thickBot="1" x14ac:dyDescent="0.3">
      <c r="A41" s="187"/>
      <c r="B41" s="14"/>
      <c r="C41" s="14"/>
      <c r="D41" s="14"/>
      <c r="E41" s="55">
        <v>0.45900000000000002</v>
      </c>
      <c r="F41" s="47">
        <v>0.75981161695447408</v>
      </c>
      <c r="G41" s="26"/>
      <c r="H41" s="41"/>
      <c r="I41" s="41"/>
      <c r="J41" s="41"/>
      <c r="K41" s="41"/>
      <c r="L41" s="41"/>
      <c r="M41" s="41"/>
      <c r="N41" s="41"/>
      <c r="O41" s="41"/>
      <c r="P41" s="26"/>
    </row>
    <row r="42" spans="1:16" x14ac:dyDescent="0.25">
      <c r="A42" s="192" t="s">
        <v>5</v>
      </c>
      <c r="B42" s="14">
        <v>86.416861826697883</v>
      </c>
      <c r="C42" s="14">
        <v>-1.6566497354862797</v>
      </c>
      <c r="D42" s="14">
        <v>3.443708609271523</v>
      </c>
      <c r="E42" s="46">
        <v>0.39800000000000002</v>
      </c>
      <c r="F42" s="47">
        <v>0.7767416346681294</v>
      </c>
      <c r="G42" s="48">
        <v>0.65702479338842978</v>
      </c>
      <c r="H42" s="47">
        <v>4.8648965476818518E-2</v>
      </c>
      <c r="I42" s="47">
        <v>0.23571428571428568</v>
      </c>
      <c r="J42" s="49">
        <v>1.2970639032815199</v>
      </c>
      <c r="K42" s="47">
        <v>0.69068322981366459</v>
      </c>
      <c r="L42" s="47">
        <v>0.8530120481927711</v>
      </c>
      <c r="M42" s="47">
        <v>0.72852942871966331</v>
      </c>
      <c r="N42" s="50">
        <v>0.53756476683937826</v>
      </c>
      <c r="O42" s="41">
        <v>2</v>
      </c>
      <c r="P42" s="26">
        <v>56.340764331210188</v>
      </c>
    </row>
    <row r="43" spans="1:16" x14ac:dyDescent="0.25">
      <c r="A43" s="193"/>
      <c r="B43" s="14">
        <v>84</v>
      </c>
      <c r="C43" s="14">
        <v>-1.866870775150171</v>
      </c>
      <c r="D43" s="14">
        <v>2.7830188679245285</v>
      </c>
      <c r="E43" s="46">
        <v>0.40699999999999997</v>
      </c>
      <c r="F43" s="47">
        <v>0.75985090521831733</v>
      </c>
      <c r="G43" s="48">
        <v>0.57317073170731703</v>
      </c>
      <c r="H43" s="47">
        <v>5.4488842760767986E-2</v>
      </c>
      <c r="I43" s="47">
        <v>0.29432624113475175</v>
      </c>
      <c r="J43" s="49">
        <v>0.165289256198347</v>
      </c>
      <c r="K43" s="47">
        <v>0.17886018536777759</v>
      </c>
      <c r="L43" s="47">
        <v>0.91642651296829969</v>
      </c>
      <c r="M43" s="47">
        <v>0.75632790528106653</v>
      </c>
      <c r="N43" s="50">
        <v>0.71694214876033058</v>
      </c>
      <c r="O43" s="41">
        <v>2.1</v>
      </c>
      <c r="P43" s="41"/>
    </row>
    <row r="44" spans="1:16" x14ac:dyDescent="0.25">
      <c r="A44" s="193"/>
      <c r="B44" s="14">
        <v>82.207868467410449</v>
      </c>
      <c r="C44" s="14">
        <v>-1.6056957875221849</v>
      </c>
      <c r="D44" s="14">
        <v>2.6666666666666665</v>
      </c>
      <c r="E44" s="46">
        <v>0.441</v>
      </c>
      <c r="F44" s="47">
        <v>0.77020602218700474</v>
      </c>
      <c r="G44" s="48">
        <v>0.64269662921348314</v>
      </c>
      <c r="H44" s="47">
        <v>0.10918893645621777</v>
      </c>
      <c r="I44" s="47">
        <v>0.37234042553191493</v>
      </c>
      <c r="J44" s="49">
        <v>0.14634146341463405</v>
      </c>
      <c r="K44" s="47">
        <v>0.19069217116939452</v>
      </c>
      <c r="L44" s="47">
        <v>0.82456140350877194</v>
      </c>
      <c r="M44" s="47">
        <v>0.58897243107769426</v>
      </c>
      <c r="N44" s="50">
        <v>0.69512195121951226</v>
      </c>
      <c r="O44" s="41"/>
      <c r="P44" s="26">
        <v>43.057324840764323</v>
      </c>
    </row>
    <row r="45" spans="1:16" x14ac:dyDescent="0.25">
      <c r="A45" s="193"/>
      <c r="B45" s="14"/>
      <c r="C45" s="14">
        <v>-1.6796010276349491</v>
      </c>
      <c r="D45" s="14"/>
      <c r="E45" s="46">
        <v>0.45100000000000001</v>
      </c>
      <c r="F45" s="47">
        <v>0.75614754098360659</v>
      </c>
      <c r="G45" s="48">
        <v>0.64367816091954022</v>
      </c>
      <c r="H45" s="47">
        <v>9.8324439860693835E-2</v>
      </c>
      <c r="I45" s="47">
        <v>0.24811443433029909</v>
      </c>
      <c r="J45" s="49">
        <v>0.44007490636704105</v>
      </c>
      <c r="K45" s="47">
        <v>0.34969325153374231</v>
      </c>
      <c r="L45" s="47">
        <v>0.89937106918238996</v>
      </c>
      <c r="M45" s="47">
        <v>0.71836557098216058</v>
      </c>
      <c r="N45" s="50">
        <v>0.71460674157303372</v>
      </c>
      <c r="O45" s="41">
        <v>2.2999999999999998</v>
      </c>
      <c r="P45" s="26">
        <v>62.490445859872608</v>
      </c>
    </row>
    <row r="46" spans="1:16" x14ac:dyDescent="0.25">
      <c r="A46" s="193"/>
      <c r="B46" s="14">
        <v>82</v>
      </c>
      <c r="C46" s="14"/>
      <c r="D46" s="14">
        <v>2.6565656565656566</v>
      </c>
      <c r="E46" s="46">
        <v>0.435</v>
      </c>
      <c r="F46" s="47">
        <v>0.75702005730659028</v>
      </c>
      <c r="G46" s="48">
        <v>0.60524546065904505</v>
      </c>
      <c r="H46" s="47">
        <v>8.0234089260583452E-2</v>
      </c>
      <c r="I46" s="47">
        <v>0.25799739921976594</v>
      </c>
      <c r="J46" s="49">
        <v>0.38110632183908044</v>
      </c>
      <c r="K46" s="47">
        <v>0.31901840490797551</v>
      </c>
      <c r="L46" s="47">
        <v>0.89689689689689689</v>
      </c>
      <c r="M46" s="47">
        <v>0.71064613000096877</v>
      </c>
      <c r="N46" s="50">
        <v>0.71767241379310343</v>
      </c>
      <c r="O46" s="41">
        <v>2.0499999999999998</v>
      </c>
      <c r="P46" s="41"/>
    </row>
    <row r="47" spans="1:16" x14ac:dyDescent="0.25">
      <c r="A47" s="193"/>
      <c r="B47" s="14"/>
      <c r="C47" s="14"/>
      <c r="D47" s="14"/>
      <c r="E47" s="46">
        <v>0.47599999999999998</v>
      </c>
      <c r="F47" s="47">
        <v>0.78248315688161696</v>
      </c>
      <c r="G47" s="48">
        <v>0.63789152024446139</v>
      </c>
      <c r="H47" s="47">
        <v>0.10813455584055376</v>
      </c>
      <c r="I47" s="47">
        <v>0.31452045008037144</v>
      </c>
      <c r="J47" s="49">
        <v>0.25509975341851598</v>
      </c>
      <c r="K47" s="47">
        <v>0.27834101382488485</v>
      </c>
      <c r="L47" s="47">
        <v>0.86206896551724144</v>
      </c>
      <c r="M47" s="47">
        <v>0.65059037772425554</v>
      </c>
      <c r="N47" s="50">
        <v>0.70208473436449226</v>
      </c>
      <c r="O47" s="41"/>
      <c r="P47" s="41"/>
    </row>
    <row r="48" spans="1:16" x14ac:dyDescent="0.25">
      <c r="A48" s="193"/>
      <c r="B48" s="14"/>
      <c r="C48" s="14"/>
      <c r="D48" s="14"/>
      <c r="E48" s="46">
        <v>0.42399999999999999</v>
      </c>
      <c r="F48" s="47">
        <v>0.78434684684684686</v>
      </c>
      <c r="G48" s="26"/>
      <c r="H48" s="41"/>
      <c r="I48" s="41"/>
      <c r="J48" s="41"/>
      <c r="K48" s="41"/>
      <c r="L48" s="41"/>
      <c r="M48" s="41"/>
      <c r="N48" s="41"/>
      <c r="O48" s="41"/>
      <c r="P48" s="41"/>
    </row>
    <row r="49" spans="1:16" x14ac:dyDescent="0.25">
      <c r="A49" s="193"/>
      <c r="B49" s="14"/>
      <c r="C49" s="14"/>
      <c r="D49" s="14"/>
      <c r="E49" s="46">
        <v>0.45200000000000001</v>
      </c>
      <c r="F49" s="26"/>
      <c r="G49" s="26"/>
      <c r="H49" s="41"/>
      <c r="I49" s="41"/>
      <c r="J49" s="41"/>
      <c r="K49" s="41"/>
      <c r="L49" s="41"/>
      <c r="M49" s="41"/>
      <c r="N49" s="41"/>
      <c r="O49" s="41"/>
      <c r="P49" s="41"/>
    </row>
    <row r="50" spans="1:16" ht="15.75" thickBot="1" x14ac:dyDescent="0.3">
      <c r="A50" s="194"/>
      <c r="B50" s="41"/>
      <c r="C50" s="41"/>
      <c r="D50" s="41"/>
      <c r="E50" s="46">
        <v>0.38300000000000001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</row>
    <row r="51" spans="1:16" x14ac:dyDescent="0.25">
      <c r="A51" s="192" t="s">
        <v>6</v>
      </c>
      <c r="B51" s="14">
        <v>86.458333333333343</v>
      </c>
      <c r="C51" s="14">
        <v>-2.5329755068156996</v>
      </c>
      <c r="D51" s="14">
        <v>3.1282051282051282</v>
      </c>
      <c r="E51" s="46">
        <v>0.42199999999999999</v>
      </c>
      <c r="F51" s="47">
        <v>0.7626546681664792</v>
      </c>
      <c r="G51" s="48">
        <v>0.53869047619047616</v>
      </c>
      <c r="H51" s="47">
        <v>0.19513894567557988</v>
      </c>
      <c r="I51" s="47">
        <v>0.2539739239149848</v>
      </c>
      <c r="J51" s="49">
        <v>0.42577030812324934</v>
      </c>
      <c r="K51" s="47">
        <v>0.35990783410138261</v>
      </c>
      <c r="L51" s="47">
        <v>0.90172786177105835</v>
      </c>
      <c r="M51" s="47">
        <v>0.7286113313466569</v>
      </c>
      <c r="N51" s="50">
        <v>0.70741023682200155</v>
      </c>
      <c r="O51" s="41">
        <v>1.4</v>
      </c>
      <c r="P51" s="26">
        <v>48.433898305084739</v>
      </c>
    </row>
    <row r="52" spans="1:16" x14ac:dyDescent="0.25">
      <c r="A52" s="193"/>
      <c r="B52" s="14">
        <v>77.639751552795033</v>
      </c>
      <c r="C52" s="14">
        <v>-2.091610695587713</v>
      </c>
      <c r="D52" s="14">
        <v>2.4822134387351777</v>
      </c>
      <c r="E52" s="46">
        <v>0.41399999999999998</v>
      </c>
      <c r="F52" s="47">
        <v>0.75874125874125875</v>
      </c>
      <c r="G52" s="48">
        <v>0.4992163009404389</v>
      </c>
      <c r="H52" s="47">
        <v>0.13501380781743172</v>
      </c>
      <c r="I52" s="47">
        <v>0.26617057813394396</v>
      </c>
      <c r="J52" s="49">
        <v>0.73313492063492047</v>
      </c>
      <c r="K52" s="47">
        <v>0.52294958615500375</v>
      </c>
      <c r="L52" s="47">
        <v>0.85646687697160873</v>
      </c>
      <c r="M52" s="47">
        <v>0.68885723008039057</v>
      </c>
      <c r="N52" s="50">
        <v>0.62896825396825395</v>
      </c>
      <c r="O52" s="41">
        <v>1.1499999999999999</v>
      </c>
      <c r="P52" s="41"/>
    </row>
    <row r="53" spans="1:16" x14ac:dyDescent="0.25">
      <c r="A53" s="193"/>
      <c r="B53" s="14">
        <v>84.313725490196077</v>
      </c>
      <c r="C53" s="14">
        <v>-2.2369651539354951</v>
      </c>
      <c r="D53" s="14">
        <v>2.5731707317073171</v>
      </c>
      <c r="E53" s="46">
        <v>0.39700000000000002</v>
      </c>
      <c r="F53" s="47">
        <v>0.78054173576561636</v>
      </c>
      <c r="G53" s="48">
        <v>0.55407653910149746</v>
      </c>
      <c r="H53" s="47">
        <v>0.14395162991258703</v>
      </c>
      <c r="I53" s="47">
        <v>0.36576989124212939</v>
      </c>
      <c r="J53" s="49">
        <v>0.36912225705329149</v>
      </c>
      <c r="K53" s="47">
        <v>0.37095560571858532</v>
      </c>
      <c r="L53" s="47">
        <v>0.76196172248803817</v>
      </c>
      <c r="M53" s="47">
        <v>0.5246684787085083</v>
      </c>
      <c r="N53" s="50">
        <v>0.65517241379310354</v>
      </c>
      <c r="O53" s="41">
        <v>2</v>
      </c>
      <c r="P53" s="26">
        <v>48.589830508474577</v>
      </c>
    </row>
    <row r="54" spans="1:16" x14ac:dyDescent="0.25">
      <c r="A54" s="193"/>
      <c r="B54" s="14">
        <v>85.067873303167417</v>
      </c>
      <c r="C54" s="14">
        <v>-1.9918438222214336</v>
      </c>
      <c r="D54" s="14">
        <v>2.5798319327731094</v>
      </c>
      <c r="E54" s="46">
        <v>0.40899999999999997</v>
      </c>
      <c r="F54" s="47">
        <v>0.75523638539796523</v>
      </c>
      <c r="G54" s="48">
        <v>0.5579029733959312</v>
      </c>
      <c r="H54" s="47">
        <v>0.12378716744913926</v>
      </c>
      <c r="I54" s="47">
        <v>0.30197183098591551</v>
      </c>
      <c r="J54" s="49">
        <v>0.47670549084858593</v>
      </c>
      <c r="K54" s="47">
        <v>0.41433097733365842</v>
      </c>
      <c r="L54" s="47">
        <v>0.83146067415730329</v>
      </c>
      <c r="M54" s="47">
        <v>0.62204427301693765</v>
      </c>
      <c r="N54" s="50">
        <v>0.66638935108153075</v>
      </c>
      <c r="O54" s="41">
        <v>1.2</v>
      </c>
      <c r="P54" s="26">
        <v>25.074576271186437</v>
      </c>
    </row>
    <row r="55" spans="1:16" x14ac:dyDescent="0.25">
      <c r="A55" s="193"/>
      <c r="B55" s="14"/>
      <c r="C55" s="14"/>
      <c r="D55" s="14"/>
      <c r="E55" s="46">
        <v>0.41599999999999998</v>
      </c>
      <c r="F55" s="47">
        <v>0.77452574525745266</v>
      </c>
      <c r="G55" s="48">
        <v>0.53267477203647418</v>
      </c>
      <c r="H55" s="47">
        <v>0.14809346050959382</v>
      </c>
      <c r="I55" s="47">
        <v>0.31830985915492954</v>
      </c>
      <c r="J55" s="49">
        <v>0.38888888888888906</v>
      </c>
      <c r="K55" s="47">
        <v>0.3660736046795029</v>
      </c>
      <c r="L55" s="47">
        <v>0.82237600922722043</v>
      </c>
      <c r="M55" s="47">
        <v>0.59822396423431434</v>
      </c>
      <c r="N55" s="50">
        <v>0.67840375586854462</v>
      </c>
      <c r="O55" s="41">
        <v>1.4</v>
      </c>
      <c r="P55" s="41"/>
    </row>
    <row r="56" spans="1:16" x14ac:dyDescent="0.25">
      <c r="A56" s="193"/>
      <c r="B56" s="14"/>
      <c r="C56" s="14"/>
      <c r="D56" s="14"/>
      <c r="E56" s="46">
        <v>0.41899999999999998</v>
      </c>
      <c r="F56" s="47">
        <v>0.78357438016528924</v>
      </c>
      <c r="G56" s="48">
        <v>0.54912414318354907</v>
      </c>
      <c r="H56" s="47">
        <v>0.14358283838925129</v>
      </c>
      <c r="I56" s="47">
        <v>0.319231767453932</v>
      </c>
      <c r="J56" s="49">
        <v>0.46390577507598763</v>
      </c>
      <c r="K56" s="47">
        <v>0.40910601528747093</v>
      </c>
      <c r="L56" s="47">
        <v>0.78852643419572555</v>
      </c>
      <c r="M56" s="47">
        <v>0.54748095512451189</v>
      </c>
      <c r="N56" s="50">
        <v>0.67553191489361697</v>
      </c>
      <c r="O56" s="41">
        <v>1.7</v>
      </c>
      <c r="P56" s="41"/>
    </row>
    <row r="57" spans="1:16" x14ac:dyDescent="0.25">
      <c r="A57" s="193"/>
      <c r="B57" s="14"/>
      <c r="C57" s="14"/>
      <c r="D57" s="14"/>
      <c r="E57" s="46">
        <v>0.42499999999999999</v>
      </c>
      <c r="F57" s="47">
        <v>0.77829942618675008</v>
      </c>
      <c r="G57" s="48">
        <v>0.58298171589310832</v>
      </c>
      <c r="H57" s="47">
        <v>4.0430646511633417E-2</v>
      </c>
      <c r="I57" s="47">
        <v>0.30729301842719958</v>
      </c>
      <c r="J57" s="49">
        <v>0.46725057121096714</v>
      </c>
      <c r="K57" s="47">
        <v>0.39714190761050183</v>
      </c>
      <c r="L57" s="47">
        <v>0.79492833517089312</v>
      </c>
      <c r="M57" s="47">
        <v>0.54517044608003817</v>
      </c>
      <c r="N57" s="50">
        <v>0.69078446306169072</v>
      </c>
      <c r="O57" s="41"/>
      <c r="P57" s="41"/>
    </row>
    <row r="58" spans="1:16" x14ac:dyDescent="0.25">
      <c r="A58" s="193"/>
      <c r="B58" s="14"/>
      <c r="C58" s="14"/>
      <c r="D58" s="14"/>
      <c r="E58" s="46">
        <v>0.39</v>
      </c>
      <c r="F58" s="47">
        <v>0.78781284004352548</v>
      </c>
      <c r="G58" s="48">
        <v>0.56851549755301789</v>
      </c>
      <c r="H58" s="47">
        <v>9.5540387290335205E-2</v>
      </c>
      <c r="I58" s="47">
        <v>0.37658763759525826</v>
      </c>
      <c r="J58" s="49">
        <v>0.10736052508204419</v>
      </c>
      <c r="K58" s="47">
        <v>0.18336944745395456</v>
      </c>
      <c r="L58" s="47">
        <v>0.82487562189054731</v>
      </c>
      <c r="M58" s="47">
        <v>0.58005587576451634</v>
      </c>
      <c r="N58" s="50">
        <v>0.70675105485232059</v>
      </c>
      <c r="O58" s="41"/>
      <c r="P58" s="41"/>
    </row>
    <row r="59" spans="1:16" x14ac:dyDescent="0.25">
      <c r="A59" s="193"/>
      <c r="B59" s="14"/>
      <c r="C59" s="14"/>
      <c r="D59" s="14"/>
      <c r="E59" s="46">
        <v>0.378</v>
      </c>
      <c r="F59" s="47">
        <v>0.77725397760754267</v>
      </c>
      <c r="G59" s="26"/>
      <c r="H59" s="41"/>
      <c r="I59" s="41"/>
      <c r="J59" s="41"/>
      <c r="K59" s="41"/>
      <c r="L59" s="41"/>
      <c r="M59" s="41"/>
      <c r="N59" s="41"/>
      <c r="O59" s="41"/>
      <c r="P59" s="41"/>
    </row>
    <row r="60" spans="1:16" ht="15.75" thickBot="1" x14ac:dyDescent="0.3">
      <c r="A60" s="194"/>
      <c r="B60" s="41"/>
      <c r="C60" s="41"/>
      <c r="D60" s="41"/>
      <c r="E60" s="46">
        <v>0.26400000000000001</v>
      </c>
      <c r="F60" s="47">
        <v>0.77796467619848608</v>
      </c>
      <c r="G60" s="41"/>
      <c r="H60" s="41"/>
      <c r="I60" s="41"/>
      <c r="J60" s="41"/>
      <c r="K60" s="41"/>
      <c r="L60" s="41"/>
      <c r="M60" s="41"/>
      <c r="N60" s="41"/>
      <c r="O60" s="41"/>
      <c r="P60" s="41"/>
    </row>
    <row r="61" spans="1:16" x14ac:dyDescent="0.25">
      <c r="A61" s="192" t="s">
        <v>7</v>
      </c>
      <c r="B61" s="14">
        <v>80.225988700564983</v>
      </c>
      <c r="C61" s="14">
        <v>-3.1685661221846417</v>
      </c>
      <c r="D61" s="14">
        <v>2.7974683544303796</v>
      </c>
      <c r="E61" s="46">
        <v>0.34699999999999998</v>
      </c>
      <c r="F61" s="47">
        <v>0.77216021011162184</v>
      </c>
      <c r="G61" s="48">
        <v>0.57935819601040761</v>
      </c>
      <c r="H61" s="47">
        <v>0.11416471078264134</v>
      </c>
      <c r="I61" s="47">
        <v>0.33594411515664691</v>
      </c>
      <c r="J61" s="49">
        <v>0.28439369222403488</v>
      </c>
      <c r="K61" s="47">
        <v>0.31581798483206935</v>
      </c>
      <c r="L61" s="47">
        <v>0.82779097387173395</v>
      </c>
      <c r="M61" s="47">
        <v>0.60089174662900913</v>
      </c>
      <c r="N61" s="50">
        <v>0.68678629690048942</v>
      </c>
      <c r="O61" s="41">
        <v>1.2</v>
      </c>
      <c r="P61" s="26">
        <v>28.609665427509292</v>
      </c>
    </row>
    <row r="62" spans="1:16" x14ac:dyDescent="0.25">
      <c r="A62" s="193"/>
      <c r="B62" s="14">
        <v>85.957446808510639</v>
      </c>
      <c r="C62" s="14">
        <v>-2.5788111744655291</v>
      </c>
      <c r="D62" s="14">
        <v>3.2197802197802199</v>
      </c>
      <c r="E62" s="46">
        <v>0.38300000000000001</v>
      </c>
      <c r="F62" s="47">
        <v>0.76674786845310594</v>
      </c>
      <c r="G62" s="48">
        <v>0.43706640237859268</v>
      </c>
      <c r="H62" s="47">
        <v>0.2040078472264627</v>
      </c>
      <c r="I62" s="47">
        <v>0.30647709320695099</v>
      </c>
      <c r="J62" s="49">
        <v>0.37250650477016478</v>
      </c>
      <c r="K62" s="47">
        <v>0.34948665297741266</v>
      </c>
      <c r="L62" s="47">
        <v>0.84343434343434343</v>
      </c>
      <c r="M62" s="47">
        <v>0.62779339789649069</v>
      </c>
      <c r="N62" s="50">
        <v>0.68690372940156119</v>
      </c>
      <c r="O62" s="41">
        <v>1.4</v>
      </c>
      <c r="P62" s="26">
        <v>29.460966542750931</v>
      </c>
    </row>
    <row r="63" spans="1:16" x14ac:dyDescent="0.25">
      <c r="A63" s="193"/>
      <c r="B63" s="14">
        <v>86.666666666666671</v>
      </c>
      <c r="C63" s="14">
        <v>-2.2732960554470991</v>
      </c>
      <c r="D63" s="14">
        <v>2.5543478260869565</v>
      </c>
      <c r="E63" s="46">
        <v>0.39300000000000002</v>
      </c>
      <c r="F63" s="47">
        <v>0.75483468496568928</v>
      </c>
      <c r="G63" s="48">
        <v>0.43431952662721895</v>
      </c>
      <c r="H63" s="47">
        <v>0.28900673229618451</v>
      </c>
      <c r="I63" s="47">
        <v>0.35892575039494468</v>
      </c>
      <c r="J63" s="49">
        <v>0.56838453914767118</v>
      </c>
      <c r="K63" s="47">
        <v>0.49568788501026706</v>
      </c>
      <c r="L63" s="47">
        <v>0.71824104234527697</v>
      </c>
      <c r="M63" s="47">
        <v>0.49948100656053601</v>
      </c>
      <c r="N63" s="50">
        <v>0.6085232903865212</v>
      </c>
      <c r="O63" s="41">
        <v>1.3</v>
      </c>
      <c r="P63" s="26">
        <v>24.602230483271377</v>
      </c>
    </row>
    <row r="64" spans="1:16" x14ac:dyDescent="0.25">
      <c r="A64" s="193"/>
      <c r="B64" s="14">
        <v>78.472222222222214</v>
      </c>
      <c r="C64" s="14">
        <v>-2.9613627377299654</v>
      </c>
      <c r="D64" s="14">
        <v>2.6865671641791047</v>
      </c>
      <c r="E64" s="46">
        <v>0.42899999999999999</v>
      </c>
      <c r="F64" s="47">
        <v>0.76710097719869708</v>
      </c>
      <c r="G64" s="48">
        <v>0.3909691629955947</v>
      </c>
      <c r="H64" s="47">
        <v>0.28894594408524649</v>
      </c>
      <c r="I64" s="47">
        <v>0.27667374107659654</v>
      </c>
      <c r="J64" s="49">
        <v>1.0445759368836294</v>
      </c>
      <c r="K64" s="47">
        <v>0.65562579013906452</v>
      </c>
      <c r="L64" s="47">
        <v>0.8083700440528635</v>
      </c>
      <c r="M64" s="47">
        <v>0.66123993143236326</v>
      </c>
      <c r="N64" s="50">
        <v>0.53727810650887575</v>
      </c>
      <c r="O64" s="41">
        <v>1.4</v>
      </c>
      <c r="P64" s="41"/>
    </row>
    <row r="65" spans="1:16" x14ac:dyDescent="0.25">
      <c r="A65" s="193"/>
      <c r="B65" s="14"/>
      <c r="C65" s="14"/>
      <c r="D65" s="14"/>
      <c r="E65" s="46">
        <v>0.40600000000000003</v>
      </c>
      <c r="F65" s="47">
        <v>0.76639815880322204</v>
      </c>
      <c r="G65" s="48">
        <v>0.52033271719038821</v>
      </c>
      <c r="H65" s="47">
        <v>0.14000759694573744</v>
      </c>
      <c r="I65" s="47">
        <v>0.32008489291915881</v>
      </c>
      <c r="J65" s="49">
        <v>0.90271659324522746</v>
      </c>
      <c r="K65" s="47">
        <v>0.62300884955752212</v>
      </c>
      <c r="L65" s="47">
        <v>0.71428571428571419</v>
      </c>
      <c r="M65" s="47">
        <v>0.5308705760785325</v>
      </c>
      <c r="N65" s="50">
        <v>0.54735682819383269</v>
      </c>
      <c r="O65" s="41">
        <v>1.5</v>
      </c>
      <c r="P65" s="41"/>
    </row>
    <row r="66" spans="1:16" x14ac:dyDescent="0.25">
      <c r="A66" s="193"/>
      <c r="B66" s="14"/>
      <c r="C66" s="14"/>
      <c r="D66" s="14"/>
      <c r="E66" s="46">
        <v>0.42199999999999999</v>
      </c>
      <c r="F66" s="47">
        <v>0.73788819875776401</v>
      </c>
      <c r="G66" s="48">
        <v>0.63086714399363564</v>
      </c>
      <c r="H66" s="47">
        <v>6.5467934540395845E-2</v>
      </c>
      <c r="I66" s="47">
        <v>0.33965968586387435</v>
      </c>
      <c r="J66" s="49">
        <v>0.41219963031423279</v>
      </c>
      <c r="K66" s="47">
        <v>0.36804308797127461</v>
      </c>
      <c r="L66" s="47">
        <v>0.79971590909090906</v>
      </c>
      <c r="M66" s="47">
        <v>0.58245204939569095</v>
      </c>
      <c r="N66" s="50">
        <v>0.65064695009242146</v>
      </c>
      <c r="O66" s="41">
        <v>1.75</v>
      </c>
      <c r="P66" s="41"/>
    </row>
    <row r="67" spans="1:16" x14ac:dyDescent="0.25">
      <c r="A67" s="193"/>
      <c r="B67" s="14"/>
      <c r="C67" s="14"/>
      <c r="D67" s="14"/>
      <c r="E67" s="46">
        <v>0.40600000000000003</v>
      </c>
      <c r="F67" s="47">
        <v>0.71922544951590595</v>
      </c>
      <c r="G67" s="48">
        <v>0.40748440748440751</v>
      </c>
      <c r="H67" s="47">
        <v>0.27514365487639425</v>
      </c>
      <c r="I67" s="47">
        <v>0.30366492146596857</v>
      </c>
      <c r="J67" s="49">
        <v>0.21559268098647588</v>
      </c>
      <c r="K67" s="47">
        <v>0.21543985637342911</v>
      </c>
      <c r="L67" s="47">
        <v>0.90732265446224258</v>
      </c>
      <c r="M67" s="47">
        <v>0.74893227728241141</v>
      </c>
      <c r="N67" s="50">
        <v>0.69530628480509149</v>
      </c>
      <c r="O67" s="41"/>
      <c r="P67" s="41"/>
    </row>
    <row r="68" spans="1:16" x14ac:dyDescent="0.25">
      <c r="A68" s="193"/>
      <c r="B68" s="14"/>
      <c r="C68" s="14"/>
      <c r="D68" s="14"/>
      <c r="E68" s="46">
        <v>0.48</v>
      </c>
      <c r="F68" s="47">
        <v>0.7620228061477442</v>
      </c>
      <c r="G68" s="48">
        <v>0.44385593220338976</v>
      </c>
      <c r="H68" s="47">
        <v>0.26382780944471707</v>
      </c>
      <c r="I68" s="47">
        <v>0.31737193763919824</v>
      </c>
      <c r="J68" s="49">
        <v>0.86694386694386671</v>
      </c>
      <c r="K68" s="47">
        <v>0.6023434639326255</v>
      </c>
      <c r="L68" s="47">
        <v>0.72191528545119721</v>
      </c>
      <c r="M68" s="47">
        <v>0.53067106070886261</v>
      </c>
      <c r="N68" s="50">
        <v>0.5644490644490644</v>
      </c>
      <c r="O68" s="41"/>
      <c r="P68" s="41"/>
    </row>
    <row r="69" spans="1:16" ht="15.75" thickBot="1" x14ac:dyDescent="0.3">
      <c r="A69" s="194"/>
      <c r="B69" s="41"/>
      <c r="C69" s="41"/>
      <c r="D69" s="41"/>
      <c r="E69" s="46">
        <v>0.38100000000000001</v>
      </c>
      <c r="F69" s="47">
        <v>0.75809523809523804</v>
      </c>
      <c r="G69" s="41"/>
      <c r="H69" s="41"/>
      <c r="I69" s="47">
        <v>0.29231625835189312</v>
      </c>
      <c r="J69" s="49">
        <v>0.90254237288135575</v>
      </c>
      <c r="K69" s="47">
        <v>0.59062614426949844</v>
      </c>
      <c r="L69" s="47">
        <v>0.74955277280858668</v>
      </c>
      <c r="M69" s="47">
        <v>0.54967203339296355</v>
      </c>
      <c r="N69" s="50">
        <v>0.59216101694915246</v>
      </c>
      <c r="O69" s="41"/>
      <c r="P69" s="41"/>
    </row>
    <row r="70" spans="1:16" x14ac:dyDescent="0.25">
      <c r="A70" s="192" t="s">
        <v>8</v>
      </c>
      <c r="B70" s="14">
        <v>87.868852459016395</v>
      </c>
      <c r="C70" s="14">
        <v>-3.9538001119576784</v>
      </c>
      <c r="D70" s="14">
        <v>2.763157894736842</v>
      </c>
      <c r="E70" s="55">
        <v>0.67900000000000005</v>
      </c>
      <c r="F70" s="47">
        <v>0.59022329511164751</v>
      </c>
      <c r="G70" s="48">
        <v>0.23777403035413147</v>
      </c>
      <c r="H70" s="47">
        <v>0.49681199430822909</v>
      </c>
      <c r="I70" s="47">
        <v>0.26541397533763944</v>
      </c>
      <c r="J70" s="49">
        <v>1.8718381112984828</v>
      </c>
      <c r="K70" s="47">
        <v>0.78161503301168112</v>
      </c>
      <c r="L70" s="47">
        <v>0.65581395348837201</v>
      </c>
      <c r="M70" s="47">
        <v>0.54844618234204556</v>
      </c>
      <c r="N70" s="50">
        <v>0.36256323777403032</v>
      </c>
      <c r="O70" s="41"/>
      <c r="P70" s="26">
        <v>4.3849206349206353</v>
      </c>
    </row>
    <row r="71" spans="1:16" x14ac:dyDescent="0.25">
      <c r="A71" s="193"/>
      <c r="B71" s="14"/>
      <c r="C71" s="14">
        <v>-3.0672503276559731</v>
      </c>
      <c r="D71" s="14"/>
      <c r="E71" s="55">
        <v>0.75800000000000001</v>
      </c>
      <c r="F71" s="47">
        <v>0.56660949113779302</v>
      </c>
      <c r="G71" s="48">
        <v>0.18155197657393848</v>
      </c>
      <c r="H71" s="47">
        <v>0.49020374861690119</v>
      </c>
      <c r="I71" s="47">
        <v>0.3282442748091603</v>
      </c>
      <c r="J71" s="49">
        <v>1.493411420204978</v>
      </c>
      <c r="K71" s="47">
        <v>0.81411884205180285</v>
      </c>
      <c r="L71" s="47">
        <v>0.6775956284153003</v>
      </c>
      <c r="M71" s="47">
        <v>0.60607837962012545</v>
      </c>
      <c r="N71" s="50">
        <v>0.26793557833089315</v>
      </c>
      <c r="O71" s="41"/>
      <c r="P71" s="26">
        <v>7.4444444444444446</v>
      </c>
    </row>
    <row r="72" spans="1:16" x14ac:dyDescent="0.25">
      <c r="A72" s="193"/>
      <c r="B72" s="14"/>
      <c r="C72" s="14">
        <v>-3.666019569260067</v>
      </c>
      <c r="D72" s="14"/>
      <c r="E72" s="55">
        <v>0.64300000000000002</v>
      </c>
      <c r="F72" s="47">
        <v>0.69840525328330205</v>
      </c>
      <c r="G72" s="48">
        <v>0.23226950354609924</v>
      </c>
      <c r="H72" s="47">
        <v>0.54361041363816576</v>
      </c>
      <c r="I72" s="47">
        <v>0.22412008281573501</v>
      </c>
      <c r="J72" s="49">
        <v>2.4255319148936172</v>
      </c>
      <c r="K72" s="47">
        <v>0.85783763561541337</v>
      </c>
      <c r="L72" s="47">
        <v>0.68947368421052624</v>
      </c>
      <c r="M72" s="47">
        <v>0.59552692354442682</v>
      </c>
      <c r="N72" s="50">
        <v>0.33687943262411341</v>
      </c>
      <c r="O72" s="41"/>
      <c r="P72" s="26">
        <v>12.345238095238095</v>
      </c>
    </row>
    <row r="73" spans="1:16" x14ac:dyDescent="0.25">
      <c r="A73" s="193"/>
      <c r="B73" s="14">
        <v>81.274900398406373</v>
      </c>
      <c r="C73" s="14">
        <v>-4.4329624949733786</v>
      </c>
      <c r="D73" s="14">
        <v>2.5223880597014925</v>
      </c>
      <c r="E73" s="55">
        <v>0.54800000000000004</v>
      </c>
      <c r="F73" s="47">
        <v>0.68360277136258663</v>
      </c>
      <c r="G73" s="48">
        <v>0.29743589743589738</v>
      </c>
      <c r="H73" s="47">
        <v>0.41892021022455805</v>
      </c>
      <c r="I73" s="47">
        <v>0.28364389233954457</v>
      </c>
      <c r="J73" s="49">
        <v>1.4769230769230766</v>
      </c>
      <c r="K73" s="47">
        <v>0.72689861578750459</v>
      </c>
      <c r="L73" s="47">
        <v>0.63561643835616422</v>
      </c>
      <c r="M73" s="47">
        <v>0.48135186481351844</v>
      </c>
      <c r="N73" s="50">
        <v>0.46794871794871801</v>
      </c>
      <c r="O73" s="41"/>
      <c r="P73" s="26">
        <v>13.972222222222223</v>
      </c>
    </row>
    <row r="74" spans="1:16" x14ac:dyDescent="0.25">
      <c r="A74" s="193"/>
      <c r="B74" s="14"/>
      <c r="C74" s="14"/>
      <c r="D74" s="14"/>
      <c r="E74" s="55">
        <v>0.47</v>
      </c>
      <c r="F74" s="47">
        <v>0.64366944655041702</v>
      </c>
      <c r="G74" s="48">
        <v>0.30084745762711862</v>
      </c>
      <c r="H74" s="47">
        <v>0.33125956578425259</v>
      </c>
      <c r="I74" s="47">
        <v>0.3678929765886288</v>
      </c>
      <c r="J74" s="49">
        <v>0.90042372881355925</v>
      </c>
      <c r="K74" s="47">
        <v>0.63827304550758468</v>
      </c>
      <c r="L74" s="47">
        <v>0.68709677419354842</v>
      </c>
      <c r="M74" s="47">
        <v>0.55245356793743894</v>
      </c>
      <c r="N74" s="50">
        <v>0.43785310734463273</v>
      </c>
      <c r="O74" s="41"/>
      <c r="P74" s="26">
        <v>7.0158730158730158</v>
      </c>
    </row>
    <row r="75" spans="1:16" x14ac:dyDescent="0.25">
      <c r="A75" s="193"/>
      <c r="B75" s="14">
        <v>80.298507462686558</v>
      </c>
      <c r="C75" s="14"/>
      <c r="D75" s="14">
        <v>2.4699453551912569</v>
      </c>
      <c r="E75" s="55">
        <v>0.50700000000000001</v>
      </c>
      <c r="F75" s="47">
        <v>0.63046647230320707</v>
      </c>
      <c r="G75" s="48">
        <v>0.36137931034482751</v>
      </c>
      <c r="H75" s="47">
        <v>0.29451069337126312</v>
      </c>
      <c r="I75" s="47">
        <v>0.34410999628390937</v>
      </c>
      <c r="J75" s="49">
        <v>0.8558620689655172</v>
      </c>
      <c r="K75" s="47">
        <v>0.61026837806301049</v>
      </c>
      <c r="L75" s="47">
        <v>0.78443113772455086</v>
      </c>
      <c r="M75" s="47">
        <v>0.66244616598336803</v>
      </c>
      <c r="N75" s="50">
        <v>0.46068965517241378</v>
      </c>
      <c r="O75" s="41">
        <v>1.7</v>
      </c>
      <c r="P75" s="41"/>
    </row>
    <row r="76" spans="1:16" x14ac:dyDescent="0.25">
      <c r="A76" s="193"/>
      <c r="B76" s="14">
        <v>74.901960784313729</v>
      </c>
      <c r="C76" s="14"/>
      <c r="D76" s="14">
        <v>2.317241379310345</v>
      </c>
      <c r="E76" s="55">
        <v>0.40200000000000002</v>
      </c>
      <c r="F76" s="47">
        <v>0.77666666666666673</v>
      </c>
      <c r="G76" s="48">
        <v>0.45213379469434833</v>
      </c>
      <c r="H76" s="47">
        <v>0.26931467327222547</v>
      </c>
      <c r="I76" s="47">
        <v>0.2785515320334262</v>
      </c>
      <c r="J76" s="49">
        <v>0.96683967704728935</v>
      </c>
      <c r="K76" s="47">
        <v>0.62779832587113105</v>
      </c>
      <c r="L76" s="47">
        <v>0.82008368200836823</v>
      </c>
      <c r="M76" s="47">
        <v>0.6716053732658005</v>
      </c>
      <c r="N76" s="50">
        <v>0.55132641291810836</v>
      </c>
      <c r="O76" s="41">
        <v>1.5</v>
      </c>
      <c r="P76" s="41"/>
    </row>
    <row r="77" spans="1:16" x14ac:dyDescent="0.25">
      <c r="A77" s="193"/>
      <c r="B77" s="41"/>
      <c r="C77" s="41"/>
      <c r="D77" s="41"/>
      <c r="E77" s="55">
        <v>0.38</v>
      </c>
      <c r="F77" s="47">
        <v>0.77725674091441976</v>
      </c>
      <c r="G77" s="48">
        <v>0.34585492227979275</v>
      </c>
      <c r="H77" s="47">
        <v>0.35800081734782779</v>
      </c>
      <c r="I77" s="47">
        <v>0.29614426037237945</v>
      </c>
      <c r="J77" s="49">
        <v>1.2088730569948187</v>
      </c>
      <c r="K77" s="47">
        <v>0.70332879112322366</v>
      </c>
      <c r="L77" s="47">
        <v>0.70078740157480313</v>
      </c>
      <c r="M77" s="47">
        <v>0.54258984953613476</v>
      </c>
      <c r="N77" s="50">
        <v>0.49352331606217614</v>
      </c>
      <c r="O77" s="41">
        <v>0.85</v>
      </c>
      <c r="P77" s="41"/>
    </row>
    <row r="78" spans="1:16" x14ac:dyDescent="0.25">
      <c r="A78" s="193"/>
      <c r="B78" s="41"/>
      <c r="C78" s="41"/>
      <c r="D78" s="41"/>
      <c r="E78" s="55">
        <v>0.47</v>
      </c>
      <c r="F78" s="47">
        <v>0.72753623188405803</v>
      </c>
      <c r="G78" s="26"/>
      <c r="H78" s="27"/>
      <c r="I78" s="26"/>
      <c r="J78" s="26"/>
      <c r="K78" s="26"/>
      <c r="L78" s="26"/>
      <c r="M78" s="26"/>
      <c r="N78" s="26"/>
      <c r="O78" s="41"/>
      <c r="P78" s="41"/>
    </row>
    <row r="79" spans="1:16" ht="15.75" thickBot="1" x14ac:dyDescent="0.3">
      <c r="A79" s="194"/>
      <c r="B79" s="41"/>
      <c r="C79" s="41"/>
      <c r="D79" s="41"/>
      <c r="E79" s="55">
        <v>0.432</v>
      </c>
      <c r="F79" s="47">
        <v>0.72830188679245289</v>
      </c>
      <c r="G79" s="56"/>
      <c r="H79" s="57"/>
      <c r="I79" s="56"/>
      <c r="J79" s="41"/>
      <c r="K79" s="41"/>
      <c r="L79" s="41"/>
      <c r="M79" s="41"/>
      <c r="N79" s="41"/>
      <c r="O79" s="41"/>
      <c r="P79" s="41"/>
    </row>
  </sheetData>
  <mergeCells count="10">
    <mergeCell ref="A61:A69"/>
    <mergeCell ref="A70:A79"/>
    <mergeCell ref="B1:P1"/>
    <mergeCell ref="A1:A2"/>
    <mergeCell ref="A3:A6"/>
    <mergeCell ref="A11:A17"/>
    <mergeCell ref="A20:A29"/>
    <mergeCell ref="A30:A41"/>
    <mergeCell ref="A42:A50"/>
    <mergeCell ref="A51:A60"/>
  </mergeCells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zoomScale="98" zoomScaleNormal="98" workbookViewId="0">
      <selection activeCell="B4" sqref="B1:B1048576"/>
    </sheetView>
  </sheetViews>
  <sheetFormatPr defaultRowHeight="15" x14ac:dyDescent="0.25"/>
  <cols>
    <col min="1" max="1" width="14.5703125" bestFit="1" customWidth="1"/>
    <col min="2" max="2" width="8.7109375" bestFit="1" customWidth="1"/>
    <col min="3" max="3" width="12.85546875" bestFit="1" customWidth="1"/>
    <col min="4" max="4" width="22.85546875" bestFit="1" customWidth="1"/>
    <col min="5" max="5" width="20.28515625" bestFit="1" customWidth="1"/>
  </cols>
  <sheetData>
    <row r="1" spans="1:12" ht="21" x14ac:dyDescent="0.25">
      <c r="A1" s="159" t="s">
        <v>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</row>
    <row r="2" spans="1:12" x14ac:dyDescent="0.25">
      <c r="A2" s="159"/>
      <c r="B2" s="199" t="s">
        <v>143</v>
      </c>
      <c r="C2" s="199" t="s">
        <v>201</v>
      </c>
      <c r="D2" s="199" t="s">
        <v>202</v>
      </c>
      <c r="E2" s="199" t="s">
        <v>203</v>
      </c>
      <c r="F2" s="199" t="s">
        <v>204</v>
      </c>
    </row>
    <row r="3" spans="1:12" x14ac:dyDescent="0.25">
      <c r="A3" s="159"/>
      <c r="B3" s="199"/>
      <c r="C3" s="199"/>
      <c r="D3" s="199"/>
      <c r="E3" s="199"/>
      <c r="F3" s="199"/>
    </row>
    <row r="4" spans="1:12" ht="15.75" x14ac:dyDescent="0.25">
      <c r="A4" s="200" t="s">
        <v>1</v>
      </c>
      <c r="B4" s="16">
        <v>18.340568508463747</v>
      </c>
      <c r="C4" s="41">
        <v>348.84</v>
      </c>
      <c r="D4" s="41">
        <v>4.1040000000000001</v>
      </c>
      <c r="E4" s="41">
        <v>5.2667999999999999</v>
      </c>
      <c r="F4" s="41">
        <v>72.444965957145953</v>
      </c>
    </row>
    <row r="5" spans="1:12" x14ac:dyDescent="0.25">
      <c r="A5" s="201"/>
      <c r="B5" s="14">
        <v>18.051740657936762</v>
      </c>
      <c r="C5" s="41">
        <v>383.03999999999996</v>
      </c>
      <c r="D5" s="41">
        <v>3.2489999999999997</v>
      </c>
      <c r="E5" s="41">
        <v>4.1723999999999997</v>
      </c>
      <c r="F5" s="41">
        <v>77.129510572264039</v>
      </c>
    </row>
    <row r="6" spans="1:12" x14ac:dyDescent="0.25">
      <c r="A6" s="201"/>
      <c r="B6" s="14">
        <v>18.166462641301351</v>
      </c>
      <c r="C6" s="41">
        <v>311.21999999999997</v>
      </c>
      <c r="D6" s="41">
        <v>4.9589999999999996</v>
      </c>
      <c r="E6" s="41">
        <v>4.7195999999999998</v>
      </c>
      <c r="F6" s="41">
        <v>88.338779840937775</v>
      </c>
    </row>
    <row r="7" spans="1:12" x14ac:dyDescent="0.25">
      <c r="A7" s="201"/>
      <c r="B7" s="14">
        <v>16.788221670802315</v>
      </c>
      <c r="C7" s="41">
        <v>335.15999999999997</v>
      </c>
      <c r="D7" s="41">
        <v>3.4883999999999999</v>
      </c>
      <c r="E7" s="41">
        <v>3.2489999999999997</v>
      </c>
      <c r="F7" s="41">
        <v>96.207820108317264</v>
      </c>
    </row>
    <row r="8" spans="1:12" x14ac:dyDescent="0.25">
      <c r="A8" s="201"/>
      <c r="B8" s="14">
        <v>14.579164463246963</v>
      </c>
      <c r="C8" s="41">
        <v>410.4</v>
      </c>
      <c r="D8" s="41">
        <v>5.0274000000000001</v>
      </c>
      <c r="E8" s="41">
        <v>6.8741999999999992</v>
      </c>
      <c r="F8" s="41">
        <v>92.166681425666283</v>
      </c>
    </row>
    <row r="9" spans="1:12" x14ac:dyDescent="0.25">
      <c r="A9" s="201"/>
      <c r="B9" s="14">
        <v>16.153315705975675</v>
      </c>
      <c r="C9" s="41">
        <v>403.56</v>
      </c>
      <c r="D9" s="41">
        <v>3.2489999999999997</v>
      </c>
      <c r="E9" s="41">
        <v>6.6689999999999996</v>
      </c>
      <c r="F9" s="41">
        <v>88.956300824013397</v>
      </c>
    </row>
    <row r="10" spans="1:12" x14ac:dyDescent="0.25">
      <c r="A10" s="201"/>
      <c r="B10" s="14">
        <v>17.663725286160251</v>
      </c>
      <c r="C10" s="41"/>
      <c r="D10" s="41"/>
      <c r="E10" s="41"/>
      <c r="F10" s="41">
        <v>102.78835815789957</v>
      </c>
    </row>
    <row r="11" spans="1:12" x14ac:dyDescent="0.25">
      <c r="A11" s="201"/>
      <c r="B11" s="14"/>
      <c r="C11" s="41"/>
      <c r="D11" s="41"/>
      <c r="E11" s="41"/>
      <c r="F11" s="41">
        <v>102.99483959313805</v>
      </c>
    </row>
    <row r="12" spans="1:12" ht="15.75" x14ac:dyDescent="0.25">
      <c r="A12" s="201"/>
      <c r="B12" s="16"/>
      <c r="C12" s="41"/>
      <c r="D12" s="41"/>
      <c r="E12" s="41"/>
      <c r="F12" s="41">
        <v>81.488824766599137</v>
      </c>
    </row>
    <row r="13" spans="1:12" x14ac:dyDescent="0.25">
      <c r="A13" s="201"/>
      <c r="B13" s="14"/>
      <c r="C13" s="41"/>
      <c r="D13" s="41"/>
      <c r="E13" s="41"/>
      <c r="F13" s="41">
        <v>82.250662555188242</v>
      </c>
    </row>
    <row r="14" spans="1:12" x14ac:dyDescent="0.25">
      <c r="A14" s="201"/>
      <c r="B14" s="14"/>
      <c r="C14" s="41"/>
      <c r="D14" s="41"/>
      <c r="E14" s="41"/>
      <c r="F14" s="41">
        <v>81.652229017890221</v>
      </c>
    </row>
    <row r="15" spans="1:12" x14ac:dyDescent="0.25">
      <c r="A15" s="201"/>
      <c r="B15" s="14"/>
      <c r="C15" s="41"/>
      <c r="D15" s="41"/>
      <c r="E15" s="41"/>
      <c r="F15" s="41">
        <v>81.450890448467334</v>
      </c>
    </row>
    <row r="16" spans="1:12" x14ac:dyDescent="0.25">
      <c r="A16" s="201"/>
      <c r="B16" s="14"/>
      <c r="C16" s="41"/>
      <c r="D16" s="41"/>
      <c r="E16" s="41"/>
      <c r="F16" s="41">
        <v>125.58963040359306</v>
      </c>
    </row>
    <row r="17" spans="1:8" x14ac:dyDescent="0.25">
      <c r="A17" s="201"/>
      <c r="B17" s="14"/>
      <c r="C17" s="41"/>
      <c r="D17" s="41"/>
      <c r="E17" s="41"/>
      <c r="F17" s="41">
        <v>126.39714376918589</v>
      </c>
    </row>
    <row r="18" spans="1:8" x14ac:dyDescent="0.25">
      <c r="A18" s="201"/>
      <c r="B18" s="14"/>
      <c r="C18" s="41"/>
      <c r="D18" s="41"/>
      <c r="E18" s="41"/>
      <c r="F18" s="41">
        <v>121.90339668582941</v>
      </c>
    </row>
    <row r="19" spans="1:8" x14ac:dyDescent="0.25">
      <c r="A19" s="202"/>
      <c r="B19" s="14"/>
      <c r="C19" s="41"/>
      <c r="D19" s="41"/>
      <c r="E19" s="41"/>
      <c r="F19" s="41">
        <v>124.18096694521546</v>
      </c>
    </row>
    <row r="20" spans="1:8" x14ac:dyDescent="0.25">
      <c r="A20" s="200" t="s">
        <v>2</v>
      </c>
      <c r="B20" s="14">
        <v>17.161061946902656</v>
      </c>
      <c r="C20" s="60">
        <v>1816.6000000000001</v>
      </c>
      <c r="D20" s="152">
        <v>14.011999999999999</v>
      </c>
      <c r="E20" s="152">
        <v>24.38562241616912</v>
      </c>
      <c r="F20" s="41">
        <v>118.75759920664549</v>
      </c>
    </row>
    <row r="21" spans="1:8" x14ac:dyDescent="0.25">
      <c r="A21" s="201"/>
      <c r="B21" s="14">
        <v>17.387610619469026</v>
      </c>
      <c r="C21" s="60">
        <v>1779.4</v>
      </c>
      <c r="D21" s="152">
        <v>12.214</v>
      </c>
      <c r="E21" s="152">
        <v>14.773771244831893</v>
      </c>
      <c r="F21" s="41">
        <v>119.35896477420283</v>
      </c>
    </row>
    <row r="22" spans="1:8" x14ac:dyDescent="0.25">
      <c r="A22" s="201"/>
      <c r="B22" s="14">
        <v>22.222222222222225</v>
      </c>
      <c r="C22" s="60">
        <v>1866.2</v>
      </c>
      <c r="D22" s="152">
        <v>13.144000000000002</v>
      </c>
      <c r="E22" s="152">
        <v>16.399000000000001</v>
      </c>
      <c r="F22" s="41">
        <v>111.8969720322816</v>
      </c>
    </row>
    <row r="23" spans="1:8" x14ac:dyDescent="0.25">
      <c r="A23" s="201"/>
      <c r="B23" s="14">
        <v>20.806837606837604</v>
      </c>
      <c r="C23" s="60">
        <v>1959.2</v>
      </c>
      <c r="D23" s="152">
        <v>15.531000000000001</v>
      </c>
      <c r="E23" s="152">
        <v>20.553000000000001</v>
      </c>
      <c r="F23" s="41">
        <v>116.08368507717903</v>
      </c>
    </row>
    <row r="24" spans="1:8" x14ac:dyDescent="0.25">
      <c r="A24" s="201"/>
      <c r="B24" s="14">
        <v>18</v>
      </c>
      <c r="C24" s="60">
        <v>1543.8</v>
      </c>
      <c r="D24" s="152">
        <v>14.228999999999999</v>
      </c>
      <c r="E24" s="152">
        <v>23.851630684427857</v>
      </c>
      <c r="F24" s="41">
        <v>99.462393550078389</v>
      </c>
    </row>
    <row r="25" spans="1:8" x14ac:dyDescent="0.25">
      <c r="A25" s="201"/>
      <c r="B25" s="14">
        <v>17.39672131147541</v>
      </c>
      <c r="C25" s="60">
        <v>1816.6000000000001</v>
      </c>
      <c r="D25" s="152">
        <v>12.741000000000001</v>
      </c>
      <c r="E25" s="152">
        <v>18.631</v>
      </c>
      <c r="F25" s="41">
        <v>101.29496290880108</v>
      </c>
    </row>
    <row r="26" spans="1:8" x14ac:dyDescent="0.25">
      <c r="A26" s="201"/>
      <c r="B26" s="14">
        <v>24.72727272727273</v>
      </c>
      <c r="C26" s="41"/>
      <c r="D26" s="41"/>
      <c r="E26" s="41"/>
      <c r="F26" s="41">
        <v>94.550491998513365</v>
      </c>
    </row>
    <row r="27" spans="1:8" x14ac:dyDescent="0.25">
      <c r="A27" s="201"/>
      <c r="B27" s="14">
        <v>23.825454545454544</v>
      </c>
      <c r="C27" s="41"/>
      <c r="D27" s="41"/>
      <c r="E27" s="41"/>
      <c r="F27" s="41">
        <v>92.991951702777229</v>
      </c>
    </row>
    <row r="28" spans="1:8" x14ac:dyDescent="0.25">
      <c r="A28" s="201"/>
      <c r="B28" s="41"/>
      <c r="C28" s="41"/>
      <c r="D28" s="41"/>
      <c r="E28" s="41"/>
      <c r="F28" s="41">
        <v>91.755690745305586</v>
      </c>
    </row>
    <row r="29" spans="1:8" x14ac:dyDescent="0.25">
      <c r="A29" s="201"/>
      <c r="B29" s="41"/>
      <c r="C29" s="41"/>
      <c r="D29" s="41"/>
      <c r="E29" s="41"/>
      <c r="F29" s="41">
        <v>92.163545025945922</v>
      </c>
    </row>
    <row r="30" spans="1:8" x14ac:dyDescent="0.25">
      <c r="A30" s="201"/>
      <c r="B30" s="41"/>
      <c r="C30" s="41"/>
      <c r="D30" s="41"/>
      <c r="E30" s="41"/>
      <c r="F30" s="41">
        <v>83.370171860539216</v>
      </c>
    </row>
    <row r="31" spans="1:8" x14ac:dyDescent="0.25">
      <c r="A31" s="201"/>
      <c r="B31" s="41"/>
      <c r="C31" s="41"/>
      <c r="D31" s="41"/>
      <c r="E31" s="41"/>
      <c r="F31" s="153">
        <v>83.70566829046254</v>
      </c>
      <c r="G31" s="150"/>
      <c r="H31" s="151"/>
    </row>
    <row r="32" spans="1:8" x14ac:dyDescent="0.25">
      <c r="A32" s="201"/>
      <c r="B32" s="41"/>
      <c r="C32" s="41"/>
      <c r="D32" s="41"/>
      <c r="E32" s="41"/>
      <c r="F32" s="41">
        <v>109.65320326112054</v>
      </c>
    </row>
    <row r="33" spans="1:6" x14ac:dyDescent="0.25">
      <c r="A33" s="201"/>
      <c r="B33" s="41"/>
      <c r="C33" s="41"/>
      <c r="D33" s="41"/>
      <c r="E33" s="41"/>
      <c r="F33" s="41">
        <v>110.41579436551241</v>
      </c>
    </row>
    <row r="34" spans="1:6" x14ac:dyDescent="0.25">
      <c r="A34" s="201"/>
      <c r="B34" s="41"/>
      <c r="C34" s="41"/>
      <c r="D34" s="41"/>
      <c r="E34" s="41"/>
      <c r="F34" s="41">
        <v>112.87414361242082</v>
      </c>
    </row>
    <row r="35" spans="1:6" x14ac:dyDescent="0.25">
      <c r="A35" s="202"/>
      <c r="B35" s="41"/>
      <c r="C35" s="41"/>
      <c r="D35" s="41"/>
      <c r="E35" s="41"/>
      <c r="F35" s="41">
        <v>111.49828479839505</v>
      </c>
    </row>
    <row r="36" spans="1:6" x14ac:dyDescent="0.25">
      <c r="A36" s="203" t="s">
        <v>3</v>
      </c>
      <c r="B36" s="14">
        <v>18.085806451612907</v>
      </c>
      <c r="C36" s="60">
        <v>1884.28</v>
      </c>
      <c r="D36" s="152">
        <v>18.900600000000001</v>
      </c>
      <c r="E36" s="152">
        <v>23.6691</v>
      </c>
      <c r="F36" s="41">
        <v>118.77607881342283</v>
      </c>
    </row>
    <row r="37" spans="1:6" x14ac:dyDescent="0.25">
      <c r="A37" s="204"/>
      <c r="B37" s="14">
        <v>17.664563918757469</v>
      </c>
      <c r="C37" s="60">
        <v>1869.8300000000002</v>
      </c>
      <c r="D37" s="152">
        <v>17.657900000000001</v>
      </c>
      <c r="E37" s="152">
        <v>20.8369</v>
      </c>
      <c r="F37" s="41">
        <v>116.61318628854295</v>
      </c>
    </row>
    <row r="38" spans="1:6" x14ac:dyDescent="0.25">
      <c r="A38" s="204"/>
      <c r="B38" s="14">
        <v>20.533193839000294</v>
      </c>
      <c r="C38" s="60">
        <v>1979.65</v>
      </c>
      <c r="D38" s="152">
        <v>20.374500000000001</v>
      </c>
      <c r="E38" s="152">
        <v>21.5594</v>
      </c>
      <c r="F38" s="41">
        <v>110.89305803556785</v>
      </c>
    </row>
    <row r="39" spans="1:6" x14ac:dyDescent="0.25">
      <c r="A39" s="204"/>
      <c r="B39" s="14">
        <v>23.462667829119443</v>
      </c>
      <c r="C39" s="60">
        <v>1838.0400000000002</v>
      </c>
      <c r="D39" s="152">
        <v>14.9702</v>
      </c>
      <c r="E39" s="152">
        <v>24.593900000000001</v>
      </c>
      <c r="F39" s="41">
        <v>108.95773811115444</v>
      </c>
    </row>
    <row r="40" spans="1:6" x14ac:dyDescent="0.25">
      <c r="A40" s="204"/>
      <c r="B40" s="14">
        <v>24.309068776628116</v>
      </c>
      <c r="C40" s="60">
        <v>1806.25</v>
      </c>
      <c r="D40" s="152">
        <v>14.796800000000001</v>
      </c>
      <c r="E40" s="152">
        <v>20.258900000000001</v>
      </c>
      <c r="F40" s="41">
        <v>87.697110036328652</v>
      </c>
    </row>
    <row r="41" spans="1:6" x14ac:dyDescent="0.25">
      <c r="A41" s="204"/>
      <c r="B41" s="14">
        <v>23.893950091296407</v>
      </c>
      <c r="C41" s="60">
        <v>1999.88</v>
      </c>
      <c r="D41" s="152">
        <v>17.918000000000003</v>
      </c>
      <c r="E41" s="152">
        <v>18.0625</v>
      </c>
      <c r="F41" s="41">
        <v>81.808831770175743</v>
      </c>
    </row>
    <row r="42" spans="1:6" x14ac:dyDescent="0.25">
      <c r="A42" s="204"/>
      <c r="B42" s="14">
        <v>21.704133064516128</v>
      </c>
      <c r="C42" s="41"/>
      <c r="D42" s="41"/>
      <c r="E42" s="41"/>
      <c r="F42" s="41">
        <v>88.253912761928888</v>
      </c>
    </row>
    <row r="43" spans="1:6" x14ac:dyDescent="0.25">
      <c r="A43" s="204"/>
      <c r="B43" s="14">
        <v>20.888407258064515</v>
      </c>
      <c r="C43" s="41"/>
      <c r="D43" s="41"/>
      <c r="E43" s="41"/>
      <c r="F43" s="41">
        <v>88.277721645570239</v>
      </c>
    </row>
    <row r="44" spans="1:6" x14ac:dyDescent="0.25">
      <c r="A44" s="204"/>
      <c r="B44" s="41"/>
      <c r="C44" s="41"/>
      <c r="D44" s="41"/>
      <c r="E44" s="41"/>
      <c r="F44" s="41">
        <v>56.708790455919626</v>
      </c>
    </row>
    <row r="45" spans="1:6" x14ac:dyDescent="0.25">
      <c r="A45" s="204"/>
      <c r="B45" s="41"/>
      <c r="C45" s="41"/>
      <c r="D45" s="41"/>
      <c r="E45" s="41"/>
      <c r="F45" s="41">
        <v>60.056238513295405</v>
      </c>
    </row>
    <row r="46" spans="1:6" x14ac:dyDescent="0.25">
      <c r="A46" s="204"/>
      <c r="B46" s="41"/>
      <c r="C46" s="41"/>
      <c r="D46" s="41"/>
      <c r="E46" s="41"/>
      <c r="F46" s="41">
        <v>92.460497508460449</v>
      </c>
    </row>
    <row r="47" spans="1:6" x14ac:dyDescent="0.25">
      <c r="A47" s="204"/>
      <c r="B47" s="41"/>
      <c r="C47" s="41"/>
      <c r="D47" s="41"/>
      <c r="E47" s="41"/>
      <c r="F47" s="41">
        <v>105.22783643872161</v>
      </c>
    </row>
    <row r="48" spans="1:6" x14ac:dyDescent="0.25">
      <c r="A48" s="204"/>
      <c r="B48" s="41"/>
      <c r="C48" s="41"/>
      <c r="D48" s="41"/>
      <c r="E48" s="41"/>
      <c r="F48" s="41">
        <v>84.190981499411151</v>
      </c>
    </row>
    <row r="49" spans="1:6" x14ac:dyDescent="0.25">
      <c r="A49" s="204"/>
      <c r="B49" s="41"/>
      <c r="C49" s="41"/>
      <c r="D49" s="41"/>
      <c r="E49" s="41"/>
      <c r="F49" s="41">
        <v>84.963913638940952</v>
      </c>
    </row>
    <row r="50" spans="1:6" x14ac:dyDescent="0.25">
      <c r="A50" s="204"/>
      <c r="B50" s="41"/>
      <c r="C50" s="41"/>
      <c r="D50" s="41"/>
      <c r="E50" s="41"/>
      <c r="F50" s="41">
        <v>76.638013452882433</v>
      </c>
    </row>
    <row r="51" spans="1:6" x14ac:dyDescent="0.25">
      <c r="A51" s="205"/>
      <c r="B51" s="41"/>
      <c r="C51" s="41"/>
      <c r="D51" s="41"/>
      <c r="E51" s="41"/>
      <c r="F51" s="41">
        <v>75.607978557433526</v>
      </c>
    </row>
    <row r="52" spans="1:6" x14ac:dyDescent="0.25">
      <c r="A52" s="200" t="s">
        <v>4</v>
      </c>
      <c r="B52" s="14">
        <v>15.281278263491105</v>
      </c>
      <c r="C52" s="60">
        <v>2030.3999999999999</v>
      </c>
      <c r="D52" s="152">
        <v>18</v>
      </c>
      <c r="E52" s="152">
        <v>21.456</v>
      </c>
      <c r="F52" s="41">
        <v>16.406314130263034</v>
      </c>
    </row>
    <row r="53" spans="1:6" x14ac:dyDescent="0.25">
      <c r="A53" s="201"/>
      <c r="B53" s="14">
        <v>14.128236358154957</v>
      </c>
      <c r="C53" s="60">
        <v>2010.24</v>
      </c>
      <c r="D53" s="152">
        <v>15.811199999999999</v>
      </c>
      <c r="E53" s="152">
        <v>23.6736</v>
      </c>
      <c r="F53" s="41">
        <v>16.332279252722053</v>
      </c>
    </row>
    <row r="54" spans="1:6" x14ac:dyDescent="0.25">
      <c r="A54" s="201"/>
      <c r="B54" s="14">
        <v>21.0557916543356</v>
      </c>
      <c r="C54" s="60">
        <v>2047.6799999999998</v>
      </c>
      <c r="D54" s="152">
        <v>18</v>
      </c>
      <c r="E54" s="152">
        <v>22.896000000000001</v>
      </c>
      <c r="F54" s="41">
        <v>25.53178824814637</v>
      </c>
    </row>
    <row r="55" spans="1:6" x14ac:dyDescent="0.25">
      <c r="A55" s="201"/>
      <c r="B55" s="14">
        <v>19.739804675939624</v>
      </c>
      <c r="C55" s="60">
        <v>1978.56</v>
      </c>
      <c r="D55" s="152">
        <v>20.88</v>
      </c>
      <c r="E55" s="152">
        <v>18.662400000000002</v>
      </c>
      <c r="F55" s="41">
        <v>25.11063123407347</v>
      </c>
    </row>
    <row r="56" spans="1:6" x14ac:dyDescent="0.25">
      <c r="A56" s="201"/>
      <c r="B56" s="14">
        <v>18.798174665617623</v>
      </c>
      <c r="C56" s="60">
        <v>2056.3199999999997</v>
      </c>
      <c r="D56" s="152">
        <v>15.811199999999999</v>
      </c>
      <c r="E56" s="152">
        <v>24.595199999999998</v>
      </c>
      <c r="F56" s="41">
        <v>69.018781216796768</v>
      </c>
    </row>
    <row r="57" spans="1:6" x14ac:dyDescent="0.25">
      <c r="A57" s="201"/>
      <c r="B57" s="14">
        <v>18.882769472856019</v>
      </c>
      <c r="C57" s="60">
        <v>1895.04</v>
      </c>
      <c r="D57" s="152">
        <v>15.033599999999998</v>
      </c>
      <c r="E57" s="152">
        <v>23.097599999999996</v>
      </c>
      <c r="F57" s="41">
        <v>68.688858697538123</v>
      </c>
    </row>
    <row r="58" spans="1:6" x14ac:dyDescent="0.25">
      <c r="A58" s="201"/>
      <c r="B58" s="14">
        <v>24.28092165898617</v>
      </c>
      <c r="C58" s="41"/>
      <c r="D58" s="41"/>
      <c r="E58" s="41"/>
      <c r="F58" s="41">
        <v>68.439220957508596</v>
      </c>
    </row>
    <row r="59" spans="1:6" x14ac:dyDescent="0.25">
      <c r="A59" s="201"/>
      <c r="B59" s="14">
        <v>22.117603686635942</v>
      </c>
      <c r="C59" s="41"/>
      <c r="D59" s="41"/>
      <c r="E59" s="41"/>
      <c r="F59" s="41">
        <v>69.489155371570817</v>
      </c>
    </row>
    <row r="60" spans="1:6" x14ac:dyDescent="0.25">
      <c r="A60" s="201"/>
      <c r="B60" s="41"/>
      <c r="C60" s="41"/>
      <c r="D60" s="41"/>
      <c r="E60" s="41"/>
      <c r="F60" s="41">
        <v>36.004383999556907</v>
      </c>
    </row>
    <row r="61" spans="1:6" x14ac:dyDescent="0.25">
      <c r="A61" s="201"/>
      <c r="B61" s="41"/>
      <c r="C61" s="41"/>
      <c r="D61" s="41"/>
      <c r="E61" s="41"/>
      <c r="F61" s="41">
        <v>41.858298968299785</v>
      </c>
    </row>
    <row r="62" spans="1:6" x14ac:dyDescent="0.25">
      <c r="A62" s="201"/>
      <c r="B62" s="41"/>
      <c r="C62" s="41"/>
      <c r="D62" s="41"/>
      <c r="E62" s="41"/>
      <c r="F62" s="41">
        <v>38.158954029268614</v>
      </c>
    </row>
    <row r="63" spans="1:6" x14ac:dyDescent="0.25">
      <c r="A63" s="201"/>
      <c r="B63" s="41"/>
      <c r="C63" s="41"/>
      <c r="D63" s="41"/>
      <c r="E63" s="41"/>
      <c r="F63" s="41">
        <v>28.874929722468167</v>
      </c>
    </row>
    <row r="64" spans="1:6" x14ac:dyDescent="0.25">
      <c r="A64" s="201"/>
      <c r="B64" s="41"/>
      <c r="C64" s="41"/>
      <c r="D64" s="41"/>
      <c r="E64" s="41"/>
      <c r="F64" s="41">
        <v>74.694009034178521</v>
      </c>
    </row>
    <row r="65" spans="1:6" x14ac:dyDescent="0.25">
      <c r="A65" s="201"/>
      <c r="B65" s="41"/>
      <c r="C65" s="41"/>
      <c r="D65" s="41"/>
      <c r="E65" s="41"/>
      <c r="F65" s="41">
        <v>74.997782610737445</v>
      </c>
    </row>
    <row r="66" spans="1:6" x14ac:dyDescent="0.25">
      <c r="A66" s="201"/>
      <c r="B66" s="41"/>
      <c r="C66" s="41"/>
      <c r="D66" s="41"/>
      <c r="E66" s="41"/>
      <c r="F66" s="41">
        <v>70.602691339442828</v>
      </c>
    </row>
    <row r="67" spans="1:6" x14ac:dyDescent="0.25">
      <c r="A67" s="202"/>
      <c r="B67" s="41"/>
      <c r="C67" s="41"/>
      <c r="D67" s="41"/>
      <c r="E67" s="41"/>
      <c r="F67" s="41">
        <v>67.294333321024467</v>
      </c>
    </row>
    <row r="68" spans="1:6" x14ac:dyDescent="0.25">
      <c r="A68" s="206" t="s">
        <v>5</v>
      </c>
      <c r="B68" s="14">
        <v>18.579017727404825</v>
      </c>
      <c r="C68" s="60">
        <v>301.44</v>
      </c>
      <c r="D68" s="152">
        <v>4.5529999999999999</v>
      </c>
      <c r="E68" s="152">
        <v>6.3113999999999999</v>
      </c>
      <c r="F68" s="41">
        <v>137.82784548533044</v>
      </c>
    </row>
    <row r="69" spans="1:6" x14ac:dyDescent="0.25">
      <c r="A69" s="207"/>
      <c r="B69" s="14">
        <v>18.250508573089217</v>
      </c>
      <c r="C69" s="60">
        <v>320.28000000000003</v>
      </c>
      <c r="D69" s="152">
        <v>6.3428000000000004</v>
      </c>
      <c r="E69" s="152">
        <v>6.6254</v>
      </c>
      <c r="F69" s="41">
        <v>151.7622641655669</v>
      </c>
    </row>
    <row r="70" spans="1:6" x14ac:dyDescent="0.25">
      <c r="A70" s="207"/>
      <c r="B70" s="14">
        <v>12.297836812144213</v>
      </c>
      <c r="C70" s="60">
        <v>279.46000000000004</v>
      </c>
      <c r="D70" s="152">
        <v>4.5844000000000005</v>
      </c>
      <c r="E70" s="152">
        <v>6.1230000000000002</v>
      </c>
      <c r="F70" s="41">
        <v>165.6737703482672</v>
      </c>
    </row>
    <row r="71" spans="1:6" x14ac:dyDescent="0.25">
      <c r="A71" s="207"/>
      <c r="B71" s="14">
        <v>11.964174573055027</v>
      </c>
      <c r="C71" s="60">
        <v>295.16000000000003</v>
      </c>
      <c r="D71" s="152">
        <v>5.4636000000000005</v>
      </c>
      <c r="E71" s="152">
        <v>5.181</v>
      </c>
      <c r="F71" s="41">
        <v>161.56238803184516</v>
      </c>
    </row>
    <row r="72" spans="1:6" x14ac:dyDescent="0.25">
      <c r="A72" s="207"/>
      <c r="B72" s="14">
        <v>17.119491140390735</v>
      </c>
      <c r="C72" s="60">
        <v>320.28000000000003</v>
      </c>
      <c r="D72" s="152">
        <v>5.3066000000000004</v>
      </c>
      <c r="E72" s="152">
        <v>5.5891999999999999</v>
      </c>
      <c r="F72" s="41">
        <v>149.28545336376078</v>
      </c>
    </row>
    <row r="73" spans="1:6" x14ac:dyDescent="0.25">
      <c r="A73" s="207"/>
      <c r="B73" s="14">
        <v>17.119491140390735</v>
      </c>
      <c r="C73" s="60">
        <v>300.18399999999997</v>
      </c>
      <c r="D73" s="152">
        <v>5.2751999999999999</v>
      </c>
      <c r="E73" s="152">
        <v>7.3790000000000004</v>
      </c>
      <c r="F73" s="41">
        <v>146.62685755421481</v>
      </c>
    </row>
    <row r="74" spans="1:6" x14ac:dyDescent="0.25">
      <c r="A74" s="207"/>
      <c r="B74" s="14">
        <v>20.614327030033373</v>
      </c>
      <c r="C74" s="41"/>
      <c r="D74" s="41"/>
      <c r="E74" s="41"/>
      <c r="F74" s="41">
        <v>139.80823262550757</v>
      </c>
    </row>
    <row r="75" spans="1:6" x14ac:dyDescent="0.25">
      <c r="A75" s="207"/>
      <c r="B75" s="14">
        <v>19.608409343715238</v>
      </c>
      <c r="C75" s="41"/>
      <c r="D75" s="41"/>
      <c r="E75" s="41"/>
      <c r="F75" s="41">
        <v>135.7070348000623</v>
      </c>
    </row>
    <row r="76" spans="1:6" x14ac:dyDescent="0.25">
      <c r="A76" s="207"/>
      <c r="B76" s="41"/>
      <c r="C76" s="41"/>
      <c r="D76" s="41"/>
      <c r="E76" s="41"/>
      <c r="F76" s="41">
        <v>88.411754425220067</v>
      </c>
    </row>
    <row r="77" spans="1:6" x14ac:dyDescent="0.25">
      <c r="A77" s="207"/>
      <c r="B77" s="41"/>
      <c r="C77" s="41"/>
      <c r="D77" s="41"/>
      <c r="E77" s="41"/>
      <c r="F77" s="41">
        <v>91.244364387478512</v>
      </c>
    </row>
    <row r="78" spans="1:6" x14ac:dyDescent="0.25">
      <c r="A78" s="207"/>
      <c r="B78" s="41"/>
      <c r="C78" s="41"/>
      <c r="D78" s="41"/>
      <c r="E78" s="41"/>
      <c r="F78" s="41">
        <v>87.376558187601219</v>
      </c>
    </row>
    <row r="79" spans="1:6" x14ac:dyDescent="0.25">
      <c r="A79" s="207"/>
      <c r="B79" s="41"/>
      <c r="C79" s="41"/>
      <c r="D79" s="41"/>
      <c r="E79" s="41"/>
      <c r="F79" s="41">
        <v>87.773298698366204</v>
      </c>
    </row>
    <row r="80" spans="1:6" x14ac:dyDescent="0.25">
      <c r="A80" s="207"/>
      <c r="B80" s="41"/>
      <c r="C80" s="41"/>
      <c r="D80" s="41"/>
      <c r="E80" s="41"/>
      <c r="F80" s="41">
        <v>103.42543836839326</v>
      </c>
    </row>
    <row r="81" spans="1:6" x14ac:dyDescent="0.25">
      <c r="A81" s="207"/>
      <c r="B81" s="41"/>
      <c r="C81" s="41"/>
      <c r="D81" s="41"/>
      <c r="E81" s="41"/>
      <c r="F81" s="41">
        <v>105.62874888094397</v>
      </c>
    </row>
    <row r="82" spans="1:6" x14ac:dyDescent="0.25">
      <c r="A82" s="207"/>
      <c r="B82" s="41"/>
      <c r="C82" s="41"/>
      <c r="D82" s="41"/>
      <c r="E82" s="41"/>
      <c r="F82" s="41">
        <v>104.32475689409338</v>
      </c>
    </row>
    <row r="83" spans="1:6" x14ac:dyDescent="0.25">
      <c r="A83" s="208"/>
      <c r="B83" s="41"/>
      <c r="C83" s="41"/>
      <c r="D83" s="41"/>
      <c r="E83" s="41"/>
      <c r="F83" s="41">
        <v>109.14566408865899</v>
      </c>
    </row>
    <row r="84" spans="1:6" x14ac:dyDescent="0.25">
      <c r="A84" s="206" t="s">
        <v>6</v>
      </c>
      <c r="B84" s="14">
        <v>17.886830423202134</v>
      </c>
      <c r="C84" s="60">
        <v>1461.1055000000001</v>
      </c>
      <c r="D84" s="152">
        <v>9.6169999999999991</v>
      </c>
      <c r="E84" s="152">
        <v>18.496500000000001</v>
      </c>
      <c r="F84" s="41">
        <v>85.103981145859109</v>
      </c>
    </row>
    <row r="85" spans="1:6" x14ac:dyDescent="0.25">
      <c r="A85" s="207"/>
      <c r="B85" s="14">
        <v>19.402426753477361</v>
      </c>
      <c r="C85" s="60">
        <v>1402.6955</v>
      </c>
      <c r="D85" s="152">
        <v>10.502000000000001</v>
      </c>
      <c r="E85" s="152">
        <v>16.52</v>
      </c>
      <c r="F85" s="41">
        <v>87.388938434716678</v>
      </c>
    </row>
    <row r="86" spans="1:6" x14ac:dyDescent="0.25">
      <c r="A86" s="207"/>
      <c r="B86" s="14">
        <v>18.750055617352615</v>
      </c>
      <c r="C86" s="60">
        <v>1378.1515000000002</v>
      </c>
      <c r="D86" s="152">
        <v>12.360500000000002</v>
      </c>
      <c r="E86" s="152">
        <v>19.558500000000002</v>
      </c>
      <c r="F86" s="41">
        <v>117.53884827231245</v>
      </c>
    </row>
    <row r="87" spans="1:6" x14ac:dyDescent="0.25">
      <c r="A87" s="207"/>
      <c r="B87" s="14">
        <v>16.702447163515014</v>
      </c>
      <c r="C87" s="60">
        <v>1410.8375000000001</v>
      </c>
      <c r="D87" s="152">
        <v>11.977</v>
      </c>
      <c r="E87" s="152">
        <v>22.390499999999999</v>
      </c>
      <c r="F87" s="41">
        <v>115.07007153748296</v>
      </c>
    </row>
    <row r="88" spans="1:6" x14ac:dyDescent="0.25">
      <c r="A88" s="207"/>
      <c r="B88" s="14">
        <v>28.499941348973611</v>
      </c>
      <c r="C88" s="60">
        <v>1478.6875</v>
      </c>
      <c r="D88" s="152">
        <v>15.104000000000001</v>
      </c>
      <c r="E88" s="152">
        <v>21.8005</v>
      </c>
      <c r="F88" s="41">
        <v>90.309084153643795</v>
      </c>
    </row>
    <row r="89" spans="1:6" x14ac:dyDescent="0.25">
      <c r="A89" s="207"/>
      <c r="B89" s="14">
        <v>31.026041055718476</v>
      </c>
      <c r="C89" s="60">
        <v>1465.501</v>
      </c>
      <c r="D89" s="152">
        <v>14.602500000000001</v>
      </c>
      <c r="E89" s="152">
        <v>19.322500000000002</v>
      </c>
      <c r="F89" s="41">
        <v>85.411854063485691</v>
      </c>
    </row>
    <row r="90" spans="1:6" x14ac:dyDescent="0.25">
      <c r="A90" s="207"/>
      <c r="B90" s="14">
        <v>33.205064817606278</v>
      </c>
      <c r="C90" s="41"/>
      <c r="D90" s="41"/>
      <c r="E90" s="41"/>
      <c r="F90" s="41">
        <v>108.19367388059426</v>
      </c>
    </row>
    <row r="91" spans="1:6" x14ac:dyDescent="0.25">
      <c r="A91" s="207"/>
      <c r="B91" s="14">
        <v>40.654326198372033</v>
      </c>
      <c r="C91" s="41"/>
      <c r="D91" s="41"/>
      <c r="E91" s="41"/>
      <c r="F91" s="41">
        <v>91.032462251643793</v>
      </c>
    </row>
    <row r="92" spans="1:6" x14ac:dyDescent="0.25">
      <c r="A92" s="207"/>
      <c r="B92" s="41"/>
      <c r="C92" s="41"/>
      <c r="D92" s="41"/>
      <c r="E92" s="41"/>
      <c r="F92" s="41">
        <v>141.5830467911683</v>
      </c>
    </row>
    <row r="93" spans="1:6" x14ac:dyDescent="0.25">
      <c r="A93" s="207"/>
      <c r="B93" s="41"/>
      <c r="C93" s="41"/>
      <c r="D93" s="41"/>
      <c r="E93" s="41"/>
      <c r="F93" s="41">
        <v>139.13157841760017</v>
      </c>
    </row>
    <row r="94" spans="1:6" x14ac:dyDescent="0.25">
      <c r="A94" s="207"/>
      <c r="B94" s="41"/>
      <c r="C94" s="41"/>
      <c r="D94" s="41"/>
      <c r="E94" s="41"/>
      <c r="F94" s="41">
        <v>139.42149108042918</v>
      </c>
    </row>
    <row r="95" spans="1:6" x14ac:dyDescent="0.25">
      <c r="A95" s="207"/>
      <c r="B95" s="41"/>
      <c r="C95" s="41"/>
      <c r="D95" s="41"/>
      <c r="E95" s="41"/>
      <c r="F95" s="41">
        <v>133.87556081713493</v>
      </c>
    </row>
    <row r="96" spans="1:6" x14ac:dyDescent="0.25">
      <c r="A96" s="207"/>
      <c r="B96" s="41"/>
      <c r="C96" s="41"/>
      <c r="D96" s="41"/>
      <c r="E96" s="41"/>
      <c r="F96" s="41">
        <v>152.86880524094934</v>
      </c>
    </row>
    <row r="97" spans="1:6" x14ac:dyDescent="0.25">
      <c r="A97" s="207"/>
      <c r="B97" s="41"/>
      <c r="C97" s="41"/>
      <c r="D97" s="41"/>
      <c r="E97" s="41"/>
      <c r="F97" s="41">
        <v>152.34626653117232</v>
      </c>
    </row>
    <row r="98" spans="1:6" x14ac:dyDescent="0.25">
      <c r="A98" s="207"/>
      <c r="B98" s="41"/>
      <c r="C98" s="41"/>
      <c r="D98" s="41"/>
      <c r="E98" s="41"/>
      <c r="F98" s="41">
        <v>143.14548435833512</v>
      </c>
    </row>
    <row r="99" spans="1:6" x14ac:dyDescent="0.25">
      <c r="A99" s="208"/>
      <c r="B99" s="41"/>
      <c r="C99" s="41"/>
      <c r="D99" s="41"/>
      <c r="E99" s="41"/>
      <c r="F99" s="41">
        <v>142.3927372386367</v>
      </c>
    </row>
    <row r="100" spans="1:6" x14ac:dyDescent="0.25">
      <c r="A100" s="206" t="s">
        <v>7</v>
      </c>
      <c r="B100" s="14">
        <v>19.790605546123373</v>
      </c>
      <c r="C100" s="60">
        <v>1477.4556</v>
      </c>
      <c r="D100" s="152">
        <v>16.758700000000001</v>
      </c>
      <c r="E100" s="152">
        <v>20.659199999999998</v>
      </c>
      <c r="F100" s="41">
        <v>88.778689594761175</v>
      </c>
    </row>
    <row r="101" spans="1:6" x14ac:dyDescent="0.25">
      <c r="A101" s="207"/>
      <c r="B101" s="14">
        <v>19.364346349745333</v>
      </c>
      <c r="C101" s="60">
        <v>1340.8573999999999</v>
      </c>
      <c r="D101" s="152">
        <v>17.458100000000002</v>
      </c>
      <c r="E101" s="152">
        <v>20.659199999999998</v>
      </c>
      <c r="F101" s="41">
        <v>88.977130008851006</v>
      </c>
    </row>
    <row r="102" spans="1:6" x14ac:dyDescent="0.25">
      <c r="A102" s="207"/>
      <c r="B102" s="14">
        <v>13.953828457114282</v>
      </c>
      <c r="C102" s="60">
        <v>1472.7481</v>
      </c>
      <c r="D102" s="152">
        <v>18.8569</v>
      </c>
      <c r="E102" s="152">
        <v>22.945699999999999</v>
      </c>
      <c r="F102" s="41">
        <v>97.184578917223448</v>
      </c>
    </row>
    <row r="103" spans="1:6" x14ac:dyDescent="0.25">
      <c r="A103" s="207"/>
      <c r="B103" s="14">
        <v>23.215123780945238</v>
      </c>
      <c r="C103" s="60">
        <v>1326.0355</v>
      </c>
      <c r="D103" s="152">
        <v>19.341100000000001</v>
      </c>
      <c r="E103" s="152">
        <v>25.662599999999998</v>
      </c>
      <c r="F103" s="41">
        <v>116.33472646565527</v>
      </c>
    </row>
    <row r="104" spans="1:6" x14ac:dyDescent="0.25">
      <c r="A104" s="207"/>
      <c r="B104" s="14">
        <v>32.703521751997634</v>
      </c>
      <c r="C104" s="60">
        <v>1378.5443</v>
      </c>
      <c r="D104" s="152">
        <v>17.7271</v>
      </c>
      <c r="E104" s="152">
        <v>17.1084</v>
      </c>
      <c r="F104" s="41">
        <v>65.275338625577973</v>
      </c>
    </row>
    <row r="105" spans="1:6" x14ac:dyDescent="0.25">
      <c r="A105" s="207"/>
      <c r="B105" s="14">
        <v>23.271405741343592</v>
      </c>
      <c r="C105" s="60">
        <v>1571.0137999999999</v>
      </c>
      <c r="D105" s="152">
        <v>14.7681</v>
      </c>
      <c r="E105" s="152">
        <v>14.679467156637569</v>
      </c>
      <c r="F105" s="41">
        <v>63.872924219683277</v>
      </c>
    </row>
    <row r="106" spans="1:6" x14ac:dyDescent="0.25">
      <c r="A106" s="207"/>
      <c r="B106" s="14">
        <v>32.245290322580644</v>
      </c>
      <c r="C106" s="41"/>
      <c r="D106" s="41"/>
      <c r="E106" s="41"/>
      <c r="F106" s="41">
        <v>73.43770193748712</v>
      </c>
    </row>
    <row r="107" spans="1:6" x14ac:dyDescent="0.25">
      <c r="A107" s="207"/>
      <c r="B107" s="14">
        <v>37.931892473118282</v>
      </c>
      <c r="C107" s="41"/>
      <c r="D107" s="41"/>
      <c r="E107" s="41"/>
      <c r="F107" s="41">
        <v>70.895155355798835</v>
      </c>
    </row>
    <row r="108" spans="1:6" x14ac:dyDescent="0.25">
      <c r="A108" s="207"/>
      <c r="B108" s="41"/>
      <c r="C108" s="41"/>
      <c r="D108" s="41"/>
      <c r="E108" s="41"/>
      <c r="F108" s="41">
        <v>86.813600630759922</v>
      </c>
    </row>
    <row r="109" spans="1:6" x14ac:dyDescent="0.25">
      <c r="A109" s="207"/>
      <c r="B109" s="41"/>
      <c r="C109" s="41"/>
      <c r="D109" s="41"/>
      <c r="E109" s="41"/>
      <c r="F109" s="41">
        <v>87.255324218474797</v>
      </c>
    </row>
    <row r="110" spans="1:6" x14ac:dyDescent="0.25">
      <c r="A110" s="207"/>
      <c r="B110" s="41"/>
      <c r="C110" s="41"/>
      <c r="D110" s="41"/>
      <c r="E110" s="41"/>
      <c r="F110" s="41">
        <v>73.506397369696799</v>
      </c>
    </row>
    <row r="111" spans="1:6" x14ac:dyDescent="0.25">
      <c r="A111" s="207"/>
      <c r="B111" s="41"/>
      <c r="C111" s="41"/>
      <c r="D111" s="41"/>
      <c r="E111" s="41"/>
      <c r="F111" s="41">
        <v>73.883539843462984</v>
      </c>
    </row>
    <row r="112" spans="1:6" x14ac:dyDescent="0.25">
      <c r="A112" s="207"/>
      <c r="B112" s="41"/>
      <c r="C112" s="41"/>
      <c r="D112" s="41"/>
      <c r="E112" s="41"/>
      <c r="F112" s="41">
        <v>63.820822804661049</v>
      </c>
    </row>
    <row r="113" spans="1:6" x14ac:dyDescent="0.25">
      <c r="A113" s="207"/>
      <c r="B113" s="41"/>
      <c r="C113" s="41"/>
      <c r="D113" s="41"/>
      <c r="E113" s="41"/>
      <c r="F113" s="41">
        <v>63.520099120934475</v>
      </c>
    </row>
    <row r="114" spans="1:6" x14ac:dyDescent="0.25">
      <c r="A114" s="207"/>
      <c r="B114" s="41"/>
      <c r="C114" s="41"/>
      <c r="D114" s="41"/>
      <c r="E114" s="41"/>
      <c r="F114" s="41">
        <v>72.714656856091722</v>
      </c>
    </row>
    <row r="115" spans="1:6" x14ac:dyDescent="0.25">
      <c r="A115" s="208"/>
      <c r="B115" s="41"/>
      <c r="C115" s="41"/>
      <c r="D115" s="41"/>
      <c r="E115" s="41"/>
      <c r="F115" s="41">
        <v>74.061621917412495</v>
      </c>
    </row>
    <row r="116" spans="1:6" x14ac:dyDescent="0.25">
      <c r="A116" s="206" t="s">
        <v>8</v>
      </c>
      <c r="B116" s="14">
        <v>13.102586255259466</v>
      </c>
      <c r="C116" s="60">
        <v>1583.0388</v>
      </c>
      <c r="D116" s="152">
        <v>13.834800000000001</v>
      </c>
      <c r="E116" s="152">
        <v>16.480799999999999</v>
      </c>
      <c r="F116" s="41">
        <v>41.226149345156763</v>
      </c>
    </row>
    <row r="117" spans="1:6" x14ac:dyDescent="0.25">
      <c r="A117" s="207"/>
      <c r="B117" s="14">
        <v>13.775528751753155</v>
      </c>
      <c r="C117" s="60">
        <v>1568.8008</v>
      </c>
      <c r="D117" s="152">
        <v>15.472799999999999</v>
      </c>
      <c r="E117" s="152">
        <v>15.6744</v>
      </c>
      <c r="F117" s="41">
        <v>38.725196931030531</v>
      </c>
    </row>
    <row r="118" spans="1:6" x14ac:dyDescent="0.25">
      <c r="A118" s="207"/>
      <c r="B118" s="14">
        <v>62.598377515170867</v>
      </c>
      <c r="C118" s="60">
        <v>1455.4512</v>
      </c>
      <c r="D118" s="152">
        <v>13.154399999999999</v>
      </c>
      <c r="E118" s="152">
        <v>14.968800000000002</v>
      </c>
      <c r="F118" s="41">
        <v>38.034287071751564</v>
      </c>
    </row>
    <row r="119" spans="1:6" x14ac:dyDescent="0.25">
      <c r="A119" s="207"/>
      <c r="B119" s="14">
        <v>57.608278505269872</v>
      </c>
      <c r="C119" s="60">
        <v>1442.2464000000002</v>
      </c>
      <c r="D119" s="152">
        <v>12.474</v>
      </c>
      <c r="E119" s="152">
        <v>13.129200000000001</v>
      </c>
      <c r="F119" s="41">
        <v>37.503573991688079</v>
      </c>
    </row>
    <row r="120" spans="1:6" x14ac:dyDescent="0.25">
      <c r="A120" s="207"/>
      <c r="B120" s="14">
        <v>18.178924731182796</v>
      </c>
      <c r="C120" s="60">
        <v>1515.15</v>
      </c>
      <c r="D120" s="152">
        <v>14.1624</v>
      </c>
      <c r="E120" s="152">
        <v>12.474</v>
      </c>
      <c r="F120" s="41">
        <v>56.60787168525367</v>
      </c>
    </row>
    <row r="121" spans="1:6" x14ac:dyDescent="0.25">
      <c r="A121" s="207"/>
      <c r="B121" s="14">
        <v>18.178924731182796</v>
      </c>
      <c r="C121" s="60">
        <v>1480.3992000000001</v>
      </c>
      <c r="D121" s="152">
        <v>12.549600000000002</v>
      </c>
      <c r="E121" s="152">
        <v>15.220800000000001</v>
      </c>
      <c r="F121" s="41">
        <v>60.927320645188388</v>
      </c>
    </row>
    <row r="122" spans="1:6" x14ac:dyDescent="0.25">
      <c r="A122" s="207"/>
      <c r="B122" s="14">
        <v>62.531017369727053</v>
      </c>
      <c r="C122" s="41"/>
      <c r="D122" s="41"/>
      <c r="E122" s="41"/>
      <c r="F122" s="41">
        <v>59.369343062507902</v>
      </c>
    </row>
    <row r="123" spans="1:6" x14ac:dyDescent="0.25">
      <c r="A123" s="207"/>
      <c r="B123" s="14">
        <v>73.205062034739441</v>
      </c>
      <c r="C123" s="41"/>
      <c r="D123" s="41"/>
      <c r="E123" s="41"/>
      <c r="F123" s="41">
        <v>57.114351084971545</v>
      </c>
    </row>
    <row r="124" spans="1:6" x14ac:dyDescent="0.25">
      <c r="A124" s="207"/>
      <c r="B124" s="41"/>
      <c r="C124" s="41"/>
      <c r="D124" s="41"/>
      <c r="E124" s="41"/>
      <c r="F124" s="41">
        <v>27.133171477054727</v>
      </c>
    </row>
    <row r="125" spans="1:6" x14ac:dyDescent="0.25">
      <c r="A125" s="207"/>
      <c r="B125" s="41"/>
      <c r="C125" s="41"/>
      <c r="D125" s="41"/>
      <c r="E125" s="41"/>
      <c r="F125" s="41">
        <v>30.807365260289551</v>
      </c>
    </row>
    <row r="126" spans="1:6" x14ac:dyDescent="0.25">
      <c r="A126" s="207"/>
      <c r="B126" s="41"/>
      <c r="C126" s="41"/>
      <c r="D126" s="41"/>
      <c r="E126" s="41"/>
      <c r="F126" s="41">
        <v>31.924301956986447</v>
      </c>
    </row>
    <row r="127" spans="1:6" x14ac:dyDescent="0.25">
      <c r="A127" s="207"/>
      <c r="B127" s="41"/>
      <c r="C127" s="41"/>
      <c r="D127" s="41"/>
      <c r="E127" s="41"/>
      <c r="F127" s="41">
        <v>27.168329355154526</v>
      </c>
    </row>
    <row r="128" spans="1:6" x14ac:dyDescent="0.25">
      <c r="A128" s="207"/>
      <c r="B128" s="41"/>
      <c r="C128" s="41"/>
      <c r="D128" s="41"/>
      <c r="E128" s="41"/>
      <c r="F128" s="41">
        <v>52.980570418582914</v>
      </c>
    </row>
    <row r="129" spans="1:6" x14ac:dyDescent="0.25">
      <c r="A129" s="207"/>
      <c r="B129" s="41"/>
      <c r="C129" s="41"/>
      <c r="D129" s="41"/>
      <c r="E129" s="41"/>
      <c r="F129" s="41">
        <v>47.651120632782572</v>
      </c>
    </row>
    <row r="130" spans="1:6" x14ac:dyDescent="0.25">
      <c r="A130" s="207"/>
      <c r="B130" s="41"/>
      <c r="C130" s="41"/>
      <c r="D130" s="41"/>
      <c r="E130" s="41"/>
      <c r="F130" s="41">
        <v>51.916422077919087</v>
      </c>
    </row>
    <row r="131" spans="1:6" x14ac:dyDescent="0.25">
      <c r="A131" s="208"/>
      <c r="B131" s="41"/>
      <c r="C131" s="41"/>
      <c r="D131" s="41"/>
      <c r="E131" s="41"/>
      <c r="F131" s="41">
        <v>48.92054954868231</v>
      </c>
    </row>
  </sheetData>
  <mergeCells count="15">
    <mergeCell ref="A68:A83"/>
    <mergeCell ref="A84:A99"/>
    <mergeCell ref="A100:A115"/>
    <mergeCell ref="A116:A131"/>
    <mergeCell ref="A1:A3"/>
    <mergeCell ref="A4:A19"/>
    <mergeCell ref="A20:A35"/>
    <mergeCell ref="A36:A51"/>
    <mergeCell ref="A52:A67"/>
    <mergeCell ref="C2:C3"/>
    <mergeCell ref="D2:D3"/>
    <mergeCell ref="E2:E3"/>
    <mergeCell ref="B1:L1"/>
    <mergeCell ref="F2:F3"/>
    <mergeCell ref="B2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55"/>
  <sheetViews>
    <sheetView topLeftCell="AT1" zoomScale="85" zoomScaleNormal="85" workbookViewId="0">
      <selection activeCell="BH38" sqref="BH38"/>
    </sheetView>
  </sheetViews>
  <sheetFormatPr defaultRowHeight="12.75" x14ac:dyDescent="0.2"/>
  <cols>
    <col min="1" max="1" width="17.7109375" style="117" customWidth="1"/>
    <col min="2" max="2" width="8.140625" style="117" customWidth="1"/>
    <col min="3" max="3" width="9.42578125" style="117" customWidth="1"/>
    <col min="4" max="4" width="9.7109375" style="107" customWidth="1"/>
    <col min="5" max="5" width="8" style="106" customWidth="1"/>
    <col min="6" max="6" width="8" style="105" hidden="1" customWidth="1"/>
    <col min="7" max="7" width="10.28515625" style="106" customWidth="1"/>
    <col min="8" max="8" width="9.140625" style="106" customWidth="1"/>
    <col min="9" max="9" width="9" style="107" customWidth="1"/>
    <col min="10" max="10" width="10.28515625" style="107" customWidth="1"/>
    <col min="11" max="11" width="8" style="107" customWidth="1"/>
    <col min="12" max="12" width="9.140625" style="123" customWidth="1"/>
    <col min="13" max="13" width="4" style="124" customWidth="1"/>
    <col min="14" max="15" width="8.42578125" style="117" customWidth="1"/>
    <col min="16" max="16" width="7.140625" style="117" customWidth="1"/>
    <col min="17" max="17" width="7.85546875" style="117" customWidth="1"/>
    <col min="18" max="18" width="5.7109375" style="117" customWidth="1"/>
    <col min="19" max="19" width="10" style="117" customWidth="1"/>
    <col min="20" max="20" width="8" style="117" customWidth="1"/>
    <col min="21" max="21" width="8" style="138" customWidth="1"/>
    <col min="22" max="22" width="3.5703125" style="124" customWidth="1"/>
    <col min="23" max="23" width="14.7109375" style="125" customWidth="1"/>
    <col min="24" max="24" width="3" style="124" customWidth="1"/>
    <col min="25" max="25" width="9.7109375" style="117" customWidth="1"/>
    <col min="26" max="26" width="9" style="117" customWidth="1"/>
    <col min="27" max="27" width="8.7109375" style="117" customWidth="1"/>
    <col min="28" max="28" width="9" style="117" customWidth="1"/>
    <col min="29" max="29" width="8.5703125" style="117" customWidth="1"/>
    <col min="30" max="30" width="7.28515625" style="117" customWidth="1"/>
    <col min="31" max="31" width="7.7109375" style="117" customWidth="1"/>
    <col min="32" max="32" width="8.140625" style="138" customWidth="1"/>
    <col min="33" max="33" width="3" style="124" customWidth="1"/>
    <col min="34" max="34" width="15.7109375" style="124" customWidth="1"/>
    <col min="35" max="35" width="2.5703125" style="124" customWidth="1"/>
    <col min="36" max="36" width="17.7109375" style="117" customWidth="1"/>
    <col min="37" max="37" width="8.140625" style="117" customWidth="1"/>
    <col min="38" max="38" width="9.42578125" style="117" customWidth="1"/>
    <col min="39" max="39" width="10.5703125" style="117" customWidth="1"/>
    <col min="40" max="40" width="9.28515625" style="117" customWidth="1"/>
    <col min="41" max="42" width="11" style="117" customWidth="1"/>
    <col min="43" max="43" width="11.85546875" style="117" customWidth="1"/>
    <col min="44" max="44" width="12.140625" style="117" customWidth="1"/>
    <col min="45" max="45" width="10.42578125" style="117" customWidth="1"/>
    <col min="46" max="46" width="10.28515625" style="138" customWidth="1"/>
    <col min="47" max="47" width="5.5703125" style="117" customWidth="1"/>
    <col min="48" max="48" width="12.7109375" style="117" customWidth="1"/>
    <col min="49" max="56" width="9.140625" style="117"/>
    <col min="57" max="58" width="15.42578125" style="117" customWidth="1"/>
    <col min="59" max="16384" width="9.140625" style="117"/>
  </cols>
  <sheetData>
    <row r="1" spans="1:58" s="64" customFormat="1" ht="23.25" customHeight="1" thickBot="1" x14ac:dyDescent="0.3">
      <c r="D1" s="222" t="s">
        <v>180</v>
      </c>
      <c r="E1" s="223"/>
      <c r="F1" s="223"/>
      <c r="G1" s="223"/>
      <c r="H1" s="223"/>
      <c r="I1" s="223"/>
      <c r="J1" s="223"/>
      <c r="K1" s="224"/>
      <c r="L1" s="91"/>
      <c r="M1" s="92"/>
      <c r="N1" s="225" t="s">
        <v>181</v>
      </c>
      <c r="O1" s="226"/>
      <c r="P1" s="226"/>
      <c r="Q1" s="226"/>
      <c r="R1" s="226"/>
      <c r="S1" s="226"/>
      <c r="T1" s="227"/>
      <c r="U1" s="93"/>
      <c r="V1" s="92"/>
      <c r="W1" s="94" t="s">
        <v>182</v>
      </c>
      <c r="X1" s="95"/>
      <c r="Y1" s="225" t="s">
        <v>183</v>
      </c>
      <c r="Z1" s="226"/>
      <c r="AA1" s="226"/>
      <c r="AB1" s="226"/>
      <c r="AC1" s="226"/>
      <c r="AD1" s="226"/>
      <c r="AE1" s="227"/>
      <c r="AF1" s="93"/>
      <c r="AG1" s="96"/>
      <c r="AH1" s="97" t="s">
        <v>184</v>
      </c>
      <c r="AI1" s="98"/>
      <c r="AM1" s="228" t="s">
        <v>185</v>
      </c>
      <c r="AN1" s="229"/>
      <c r="AO1" s="229"/>
      <c r="AP1" s="229"/>
      <c r="AQ1" s="229"/>
      <c r="AR1" s="229"/>
      <c r="AS1" s="229"/>
      <c r="AT1" s="65"/>
      <c r="AW1" s="230" t="s">
        <v>205</v>
      </c>
      <c r="AX1" s="231"/>
      <c r="AY1" s="231"/>
      <c r="AZ1" s="231"/>
      <c r="BA1" s="231"/>
      <c r="BB1" s="231"/>
      <c r="BC1" s="231"/>
      <c r="BD1" s="65"/>
    </row>
    <row r="2" spans="1:58" s="64" customFormat="1" ht="23.25" customHeight="1" thickBot="1" x14ac:dyDescent="0.3">
      <c r="A2" s="66" t="s">
        <v>0</v>
      </c>
      <c r="B2" s="67" t="s">
        <v>169</v>
      </c>
      <c r="C2" s="68" t="s">
        <v>170</v>
      </c>
      <c r="D2" s="99" t="s">
        <v>140</v>
      </c>
      <c r="E2" s="100" t="s">
        <v>141</v>
      </c>
      <c r="F2" s="101" t="s">
        <v>186</v>
      </c>
      <c r="G2" s="100" t="s">
        <v>171</v>
      </c>
      <c r="H2" s="100" t="s">
        <v>142</v>
      </c>
      <c r="I2" s="100" t="s">
        <v>172</v>
      </c>
      <c r="J2" s="100" t="s">
        <v>187</v>
      </c>
      <c r="K2" s="100" t="s">
        <v>174</v>
      </c>
      <c r="L2" s="102" t="s">
        <v>188</v>
      </c>
      <c r="M2" s="92"/>
      <c r="N2" s="100" t="s">
        <v>189</v>
      </c>
      <c r="O2" s="100" t="s">
        <v>190</v>
      </c>
      <c r="P2" s="100" t="s">
        <v>191</v>
      </c>
      <c r="Q2" s="100" t="s">
        <v>192</v>
      </c>
      <c r="R2" s="100" t="s">
        <v>193</v>
      </c>
      <c r="S2" s="100" t="s">
        <v>194</v>
      </c>
      <c r="T2" s="100" t="s">
        <v>195</v>
      </c>
      <c r="U2" s="102" t="s">
        <v>188</v>
      </c>
      <c r="V2" s="92"/>
      <c r="W2" s="95" t="s">
        <v>196</v>
      </c>
      <c r="X2" s="95"/>
      <c r="Y2" s="100" t="s">
        <v>189</v>
      </c>
      <c r="Z2" s="100" t="s">
        <v>190</v>
      </c>
      <c r="AA2" s="100" t="s">
        <v>191</v>
      </c>
      <c r="AB2" s="100" t="s">
        <v>192</v>
      </c>
      <c r="AC2" s="100" t="s">
        <v>193</v>
      </c>
      <c r="AD2" s="100" t="s">
        <v>194</v>
      </c>
      <c r="AE2" s="100" t="s">
        <v>195</v>
      </c>
      <c r="AF2" s="102" t="s">
        <v>188</v>
      </c>
      <c r="AG2" s="95"/>
      <c r="AH2" s="95"/>
      <c r="AI2" s="95"/>
      <c r="AJ2" s="66" t="s">
        <v>0</v>
      </c>
      <c r="AK2" s="67" t="s">
        <v>169</v>
      </c>
      <c r="AL2" s="68" t="s">
        <v>170</v>
      </c>
      <c r="AM2" s="69" t="s">
        <v>140</v>
      </c>
      <c r="AN2" s="69" t="s">
        <v>141</v>
      </c>
      <c r="AO2" s="69" t="s">
        <v>171</v>
      </c>
      <c r="AP2" s="69" t="s">
        <v>142</v>
      </c>
      <c r="AQ2" s="69" t="s">
        <v>172</v>
      </c>
      <c r="AR2" s="69" t="s">
        <v>173</v>
      </c>
      <c r="AS2" s="69" t="s">
        <v>174</v>
      </c>
      <c r="AT2" s="70" t="s">
        <v>175</v>
      </c>
      <c r="AV2" s="66" t="s">
        <v>0</v>
      </c>
      <c r="AW2" s="69" t="s">
        <v>140</v>
      </c>
      <c r="AX2" s="69" t="s">
        <v>141</v>
      </c>
      <c r="AY2" s="69" t="s">
        <v>171</v>
      </c>
      <c r="AZ2" s="69" t="s">
        <v>142</v>
      </c>
      <c r="BA2" s="69" t="s">
        <v>172</v>
      </c>
      <c r="BB2" s="69" t="s">
        <v>173</v>
      </c>
      <c r="BC2" s="69" t="s">
        <v>174</v>
      </c>
      <c r="BD2" s="70" t="s">
        <v>175</v>
      </c>
      <c r="BE2" s="71" t="s">
        <v>176</v>
      </c>
      <c r="BF2" s="72" t="s">
        <v>177</v>
      </c>
    </row>
    <row r="3" spans="1:58" x14ac:dyDescent="0.2">
      <c r="A3" s="232" t="s">
        <v>1</v>
      </c>
      <c r="B3" s="213">
        <v>1</v>
      </c>
      <c r="C3" s="73">
        <v>1</v>
      </c>
      <c r="D3" s="103">
        <v>224288</v>
      </c>
      <c r="E3" s="104">
        <v>353645</v>
      </c>
      <c r="F3" s="105">
        <v>486493</v>
      </c>
      <c r="G3" s="106">
        <v>177231</v>
      </c>
      <c r="H3" s="104">
        <v>309262</v>
      </c>
      <c r="I3" s="107">
        <v>8379</v>
      </c>
      <c r="J3" s="107">
        <v>4345</v>
      </c>
      <c r="K3" s="103"/>
      <c r="L3" s="108"/>
      <c r="M3" s="109"/>
      <c r="N3" s="110">
        <f t="shared" ref="N3:N18" si="0">(D3-8120)/1073836.8</f>
        <v>0.20130433227842442</v>
      </c>
      <c r="O3" s="110">
        <f t="shared" ref="O3:O18" si="1">(E3-9368.8)/1079366.4</f>
        <v>0.31896138327077816</v>
      </c>
      <c r="P3" s="110">
        <f t="shared" ref="P3:P18" si="2">(G3-37867.695)/1046689.178</f>
        <v>0.13314679078491437</v>
      </c>
      <c r="Q3" s="110">
        <f t="shared" ref="Q3:Q18" si="3">(H3-6180.175)/1154100.9</f>
        <v>0.26261293531614094</v>
      </c>
      <c r="R3" s="110">
        <f t="shared" ref="R3:R18" si="4">(I3+1696.134)/996014.709</f>
        <v>1.0115446999889637E-2</v>
      </c>
      <c r="S3" s="110">
        <f t="shared" ref="S3:S9" si="5">J3/1171833.749</f>
        <v>3.7078638533050131E-3</v>
      </c>
      <c r="T3" s="110"/>
      <c r="U3" s="111"/>
      <c r="V3" s="112"/>
      <c r="W3" s="113">
        <v>109</v>
      </c>
      <c r="X3" s="114"/>
      <c r="Y3" s="110">
        <f>(N3*100)/(W3/2)</f>
        <v>0.36936574729986132</v>
      </c>
      <c r="Z3" s="110">
        <f>(O3*100)/(W3/2)</f>
        <v>0.58525024453353791</v>
      </c>
      <c r="AA3" s="110">
        <f>(P3*100)/(W3/2)</f>
        <v>0.24430603813745758</v>
      </c>
      <c r="AB3" s="110">
        <f>(Q3*100)/(W3/2)</f>
        <v>0.48185859691035032</v>
      </c>
      <c r="AC3" s="110">
        <f>(R3*100)/(W3/2)</f>
        <v>1.8560453210806672E-2</v>
      </c>
      <c r="AD3" s="110">
        <f>(S3*100)/(W3/2)</f>
        <v>6.8034199143211247E-3</v>
      </c>
      <c r="AE3" s="110"/>
      <c r="AF3" s="111"/>
      <c r="AG3" s="115"/>
      <c r="AH3" s="116">
        <v>3.4198814510637421</v>
      </c>
      <c r="AI3" s="116"/>
      <c r="AJ3" s="233" t="s">
        <v>1</v>
      </c>
      <c r="AK3" s="213">
        <v>1</v>
      </c>
      <c r="AL3" s="73">
        <v>1</v>
      </c>
      <c r="AM3" s="110">
        <f>Y3*AH3</f>
        <v>1.2631870678490933</v>
      </c>
      <c r="AN3" s="110">
        <f>Z3*AH3</f>
        <v>2.0014864555107654</v>
      </c>
      <c r="AO3" s="110">
        <f>AA3*AH3</f>
        <v>0.83549768820916237</v>
      </c>
      <c r="AP3" s="110">
        <f>AB3*AH3</f>
        <v>1.6478992776093075</v>
      </c>
      <c r="AQ3" s="110">
        <f>AC3*AH3</f>
        <v>6.3474549658974214E-2</v>
      </c>
      <c r="AR3" s="110">
        <f t="shared" ref="AR3:AR9" si="6">AD3*AH3</f>
        <v>2.3266889568784487E-2</v>
      </c>
      <c r="AS3" s="110"/>
      <c r="AT3" s="111"/>
      <c r="AV3" s="233" t="s">
        <v>1</v>
      </c>
      <c r="AW3" s="74">
        <v>12.631870678490934</v>
      </c>
      <c r="AX3" s="74">
        <v>20.014864555107653</v>
      </c>
      <c r="AY3" s="74">
        <v>8.3549768820916235</v>
      </c>
      <c r="AZ3" s="74">
        <v>16.478992776093076</v>
      </c>
      <c r="BA3" s="74">
        <v>0.63474549658974211</v>
      </c>
      <c r="BB3" s="74">
        <v>0.23266889568784488</v>
      </c>
      <c r="BC3" s="74"/>
      <c r="BD3" s="74"/>
      <c r="BE3" s="75">
        <v>58.348119284060878</v>
      </c>
      <c r="BF3" s="76">
        <v>58.348119284060878</v>
      </c>
    </row>
    <row r="4" spans="1:58" x14ac:dyDescent="0.2">
      <c r="A4" s="232"/>
      <c r="B4" s="214"/>
      <c r="C4" s="77" t="s">
        <v>44</v>
      </c>
      <c r="D4" s="118">
        <v>228003</v>
      </c>
      <c r="E4" s="119">
        <v>351751</v>
      </c>
      <c r="F4" s="105">
        <v>494142</v>
      </c>
      <c r="G4" s="106">
        <v>180017</v>
      </c>
      <c r="H4" s="119">
        <v>314125</v>
      </c>
      <c r="I4" s="120">
        <v>9798</v>
      </c>
      <c r="J4" s="120">
        <v>2620</v>
      </c>
      <c r="K4" s="118"/>
      <c r="L4" s="121"/>
      <c r="M4" s="109"/>
      <c r="N4" s="110">
        <f t="shared" si="0"/>
        <v>0.20476388963388104</v>
      </c>
      <c r="O4" s="110">
        <f t="shared" si="1"/>
        <v>0.31720665012362814</v>
      </c>
      <c r="P4" s="110">
        <f t="shared" si="2"/>
        <v>0.13580851697694729</v>
      </c>
      <c r="Q4" s="110">
        <f t="shared" si="3"/>
        <v>0.26682660502214323</v>
      </c>
      <c r="R4" s="110">
        <f t="shared" si="4"/>
        <v>1.154012475532628E-2</v>
      </c>
      <c r="S4" s="110">
        <f t="shared" si="5"/>
        <v>2.2358120358248871E-3</v>
      </c>
      <c r="T4" s="110"/>
      <c r="U4" s="111"/>
      <c r="V4" s="109"/>
      <c r="W4" s="118">
        <v>109</v>
      </c>
      <c r="X4" s="109"/>
      <c r="Y4" s="110">
        <f t="shared" ref="Y4:Y67" si="7">(N4*100)/(W4/2)</f>
        <v>0.37571355896124958</v>
      </c>
      <c r="Z4" s="110">
        <f t="shared" ref="Z4:Z67" si="8">(O4*100)/(W4/2)</f>
        <v>0.5820305506855562</v>
      </c>
      <c r="AA4" s="110">
        <f t="shared" ref="AA4:AA67" si="9">(P4*100)/(W4/2)</f>
        <v>0.24918993940724274</v>
      </c>
      <c r="AB4" s="110">
        <f t="shared" ref="AB4:AB67" si="10">(Q4*100)/(W4/2)</f>
        <v>0.48959010095806094</v>
      </c>
      <c r="AC4" s="110">
        <f t="shared" ref="AC4:AC67" si="11">(R4*100)/(W4/2)</f>
        <v>2.1174540835461064E-2</v>
      </c>
      <c r="AD4" s="110">
        <f t="shared" ref="AD4:AD67" si="12">(S4*100)/(W4/2)</f>
        <v>4.102407405183279E-3</v>
      </c>
      <c r="AE4" s="110"/>
      <c r="AF4" s="111"/>
      <c r="AG4" s="109"/>
      <c r="AH4" s="122">
        <v>3.4198814510637421</v>
      </c>
      <c r="AI4" s="122"/>
      <c r="AJ4" s="219"/>
      <c r="AK4" s="214"/>
      <c r="AL4" s="77" t="s">
        <v>44</v>
      </c>
      <c r="AM4" s="110">
        <f t="shared" ref="AM4:AM67" si="13">Y4*AH4</f>
        <v>1.284895831204721</v>
      </c>
      <c r="AN4" s="110">
        <f t="shared" ref="AN4:AN67" si="14">Z4*AH4</f>
        <v>1.9904754842419488</v>
      </c>
      <c r="AO4" s="110">
        <f t="shared" ref="AO4:AO67" si="15">AA4*AH4</f>
        <v>0.85220005157052725</v>
      </c>
      <c r="AP4" s="110">
        <f t="shared" ref="AP4:AP67" si="16">AB4*AH4</f>
        <v>1.6743401048908975</v>
      </c>
      <c r="AQ4" s="110">
        <f t="shared" ref="AQ4:AQ67" si="17">AC4*AH4</f>
        <v>7.2414419437985045E-2</v>
      </c>
      <c r="AR4" s="110">
        <f t="shared" si="6"/>
        <v>1.4029746989692834E-2</v>
      </c>
      <c r="AS4" s="110"/>
      <c r="AT4" s="111"/>
      <c r="AV4" s="219"/>
      <c r="AW4" s="74">
        <v>12.848958312047209</v>
      </c>
      <c r="AX4" s="74">
        <v>19.904754842419486</v>
      </c>
      <c r="AY4" s="74">
        <v>8.5220005157052725</v>
      </c>
      <c r="AZ4" s="74">
        <v>16.743401048908975</v>
      </c>
      <c r="BA4" s="74">
        <v>0.72414419437985045</v>
      </c>
      <c r="BB4" s="74">
        <v>0.14029746989692835</v>
      </c>
      <c r="BC4" s="74"/>
      <c r="BD4" s="74"/>
      <c r="BE4" s="75">
        <v>58.883556383357728</v>
      </c>
      <c r="BF4" s="76">
        <v>58.883556383357728</v>
      </c>
    </row>
    <row r="5" spans="1:58" x14ac:dyDescent="0.2">
      <c r="A5" s="232"/>
      <c r="B5" s="214"/>
      <c r="C5" s="77" t="s">
        <v>45</v>
      </c>
      <c r="D5" s="107">
        <v>228753</v>
      </c>
      <c r="E5" s="104">
        <v>354917</v>
      </c>
      <c r="F5" s="105">
        <v>488345</v>
      </c>
      <c r="G5" s="106">
        <v>177906</v>
      </c>
      <c r="H5" s="104">
        <v>310439</v>
      </c>
      <c r="I5" s="107">
        <v>9214</v>
      </c>
      <c r="J5" s="107">
        <v>3205</v>
      </c>
      <c r="N5" s="110">
        <f t="shared" si="0"/>
        <v>0.20546231978639584</v>
      </c>
      <c r="O5" s="110">
        <f t="shared" si="1"/>
        <v>0.32013985241712178</v>
      </c>
      <c r="P5" s="110">
        <f t="shared" si="2"/>
        <v>0.13379168137343633</v>
      </c>
      <c r="Q5" s="110">
        <f t="shared" si="3"/>
        <v>0.26363277682219988</v>
      </c>
      <c r="R5" s="110">
        <f t="shared" si="4"/>
        <v>1.0953788032863277E-2</v>
      </c>
      <c r="S5" s="110">
        <f t="shared" si="5"/>
        <v>2.7350296087094517E-3</v>
      </c>
      <c r="T5" s="110"/>
      <c r="U5" s="111"/>
      <c r="W5" s="125">
        <v>110</v>
      </c>
      <c r="Y5" s="110">
        <f t="shared" si="7"/>
        <v>0.37356785415708332</v>
      </c>
      <c r="Z5" s="110">
        <f t="shared" si="8"/>
        <v>0.58207245894022142</v>
      </c>
      <c r="AA5" s="110">
        <f t="shared" si="9"/>
        <v>0.24325760249715697</v>
      </c>
      <c r="AB5" s="110">
        <f t="shared" si="10"/>
        <v>0.47933232149490884</v>
      </c>
      <c r="AC5" s="110">
        <f t="shared" si="11"/>
        <v>1.9915978241569595E-2</v>
      </c>
      <c r="AD5" s="110">
        <f t="shared" si="12"/>
        <v>4.9727811067444578E-3</v>
      </c>
      <c r="AE5" s="110"/>
      <c r="AF5" s="111"/>
      <c r="AH5" s="126">
        <v>3.4198814510637421</v>
      </c>
      <c r="AI5" s="126"/>
      <c r="AJ5" s="219"/>
      <c r="AK5" s="214"/>
      <c r="AL5" s="77" t="s">
        <v>45</v>
      </c>
      <c r="AM5" s="110">
        <f t="shared" si="13"/>
        <v>1.2775577751454945</v>
      </c>
      <c r="AN5" s="110">
        <f t="shared" si="14"/>
        <v>1.9906188055047249</v>
      </c>
      <c r="AO5" s="110">
        <f t="shared" si="15"/>
        <v>0.83191216261026413</v>
      </c>
      <c r="AP5" s="110">
        <f t="shared" si="16"/>
        <v>1.6392597151757611</v>
      </c>
      <c r="AQ5" s="110">
        <f t="shared" si="17"/>
        <v>6.8110284568132937E-2</v>
      </c>
      <c r="AR5" s="110">
        <f t="shared" si="6"/>
        <v>1.7006321867155599E-2</v>
      </c>
      <c r="AS5" s="110"/>
      <c r="AT5" s="111"/>
      <c r="AV5" s="219"/>
      <c r="AW5" s="74">
        <v>12.775577751454945</v>
      </c>
      <c r="AX5" s="74">
        <v>19.906188055047249</v>
      </c>
      <c r="AY5" s="74">
        <v>8.3191216261026408</v>
      </c>
      <c r="AZ5" s="74">
        <v>16.392597151757609</v>
      </c>
      <c r="BA5" s="74">
        <v>0.68110284568132939</v>
      </c>
      <c r="BB5" s="74">
        <v>0.17006321867155599</v>
      </c>
      <c r="BC5" s="74"/>
      <c r="BD5" s="74"/>
      <c r="BE5" s="75">
        <v>58.244650648715329</v>
      </c>
      <c r="BF5" s="76">
        <v>58.244650648715329</v>
      </c>
    </row>
    <row r="6" spans="1:58" ht="13.5" thickBot="1" x14ac:dyDescent="0.25">
      <c r="A6" s="232"/>
      <c r="B6" s="215"/>
      <c r="C6" s="78" t="s">
        <v>46</v>
      </c>
      <c r="D6" s="107">
        <v>242779</v>
      </c>
      <c r="E6" s="119">
        <v>373247</v>
      </c>
      <c r="F6" s="105">
        <v>505817</v>
      </c>
      <c r="G6" s="106">
        <v>184271</v>
      </c>
      <c r="H6" s="119">
        <v>321546</v>
      </c>
      <c r="I6" s="120">
        <v>10557</v>
      </c>
      <c r="J6" s="120">
        <v>2653</v>
      </c>
      <c r="N6" s="110">
        <f t="shared" si="0"/>
        <v>0.21852389487862586</v>
      </c>
      <c r="O6" s="110">
        <f t="shared" si="1"/>
        <v>0.33712203752127179</v>
      </c>
      <c r="P6" s="110">
        <f t="shared" si="2"/>
        <v>0.13987276077483243</v>
      </c>
      <c r="Q6" s="110">
        <f t="shared" si="3"/>
        <v>0.27325671871497548</v>
      </c>
      <c r="R6" s="110">
        <f t="shared" si="4"/>
        <v>1.2302161694280762E-2</v>
      </c>
      <c r="S6" s="110">
        <f t="shared" si="5"/>
        <v>2.2639730271158112E-3</v>
      </c>
      <c r="T6" s="110"/>
      <c r="U6" s="111"/>
      <c r="W6" s="125">
        <v>110</v>
      </c>
      <c r="Y6" s="110">
        <f t="shared" si="7"/>
        <v>0.39731617250659246</v>
      </c>
      <c r="Z6" s="110">
        <f t="shared" si="8"/>
        <v>0.61294915912958514</v>
      </c>
      <c r="AA6" s="110">
        <f t="shared" si="9"/>
        <v>0.25431411049969532</v>
      </c>
      <c r="AB6" s="110">
        <f t="shared" si="10"/>
        <v>0.49683039766359177</v>
      </c>
      <c r="AC6" s="110">
        <f t="shared" si="11"/>
        <v>2.2367566716874114E-2</v>
      </c>
      <c r="AD6" s="110">
        <f t="shared" si="12"/>
        <v>4.1163145947560207E-3</v>
      </c>
      <c r="AE6" s="110"/>
      <c r="AF6" s="111"/>
      <c r="AH6" s="126">
        <v>3.4198814510637421</v>
      </c>
      <c r="AI6" s="126"/>
      <c r="AJ6" s="219"/>
      <c r="AK6" s="215"/>
      <c r="AL6" s="78" t="s">
        <v>46</v>
      </c>
      <c r="AM6" s="110">
        <f t="shared" si="13"/>
        <v>1.3587742085629375</v>
      </c>
      <c r="AN6" s="110">
        <f t="shared" si="14"/>
        <v>2.096213459752386</v>
      </c>
      <c r="AO6" s="110">
        <f t="shared" si="15"/>
        <v>0.86972410924168286</v>
      </c>
      <c r="AP6" s="110">
        <f t="shared" si="16"/>
        <v>1.6991010612943402</v>
      </c>
      <c r="AQ6" s="110">
        <f t="shared" si="17"/>
        <v>7.6494426520468506E-2</v>
      </c>
      <c r="AR6" s="110">
        <f t="shared" si="6"/>
        <v>1.4077307929349079E-2</v>
      </c>
      <c r="AS6" s="110"/>
      <c r="AT6" s="111"/>
      <c r="AV6" s="219"/>
      <c r="AW6" s="74">
        <v>13.587742085629376</v>
      </c>
      <c r="AX6" s="74">
        <v>20.96213459752386</v>
      </c>
      <c r="AY6" s="74">
        <v>8.697241092416828</v>
      </c>
      <c r="AZ6" s="74">
        <v>16.991010612943402</v>
      </c>
      <c r="BA6" s="74">
        <v>0.76494426520468506</v>
      </c>
      <c r="BB6" s="74">
        <v>0.14077307929349078</v>
      </c>
      <c r="BC6" s="74"/>
      <c r="BD6" s="74"/>
      <c r="BE6" s="75">
        <v>61.143845733011631</v>
      </c>
      <c r="BF6" s="76">
        <v>61.143845733011631</v>
      </c>
    </row>
    <row r="7" spans="1:58" x14ac:dyDescent="0.2">
      <c r="A7" s="232"/>
      <c r="B7" s="213">
        <v>2</v>
      </c>
      <c r="C7" s="79">
        <v>2</v>
      </c>
      <c r="D7" s="107">
        <v>270189</v>
      </c>
      <c r="E7" s="104">
        <v>394329</v>
      </c>
      <c r="F7" s="127">
        <v>461845</v>
      </c>
      <c r="G7" s="104">
        <v>119215</v>
      </c>
      <c r="H7" s="104">
        <v>342630</v>
      </c>
      <c r="I7" s="120">
        <v>8260</v>
      </c>
      <c r="J7" s="107">
        <v>4047</v>
      </c>
      <c r="K7" s="107">
        <v>6003</v>
      </c>
      <c r="N7" s="110">
        <f t="shared" si="0"/>
        <v>0.24404918885253327</v>
      </c>
      <c r="O7" s="110">
        <f t="shared" si="1"/>
        <v>0.35665386656468095</v>
      </c>
      <c r="P7" s="110">
        <f t="shared" si="2"/>
        <v>7.7718683549816925E-2</v>
      </c>
      <c r="Q7" s="110">
        <f t="shared" si="3"/>
        <v>0.29152548533668071</v>
      </c>
      <c r="R7" s="110">
        <f t="shared" si="4"/>
        <v>9.9959708526754301E-3</v>
      </c>
      <c r="S7" s="110">
        <f t="shared" si="5"/>
        <v>3.4535615683142437E-3</v>
      </c>
      <c r="T7" s="110">
        <f t="shared" ref="T7:T70" si="18">(K7+4626.11)/1205114.785</f>
        <v>8.8199980054182153E-3</v>
      </c>
      <c r="U7" s="111"/>
      <c r="W7" s="125">
        <v>107</v>
      </c>
      <c r="Y7" s="110">
        <f t="shared" si="7"/>
        <v>0.45616670813557619</v>
      </c>
      <c r="Z7" s="110">
        <f t="shared" si="8"/>
        <v>0.66664274124239431</v>
      </c>
      <c r="AA7" s="110">
        <f t="shared" si="9"/>
        <v>0.14526856738283536</v>
      </c>
      <c r="AB7" s="110">
        <f t="shared" si="10"/>
        <v>0.54490744922744061</v>
      </c>
      <c r="AC7" s="110">
        <f t="shared" si="11"/>
        <v>1.8684057668552204E-2</v>
      </c>
      <c r="AD7" s="110">
        <f t="shared" si="12"/>
        <v>6.4552552678770912E-3</v>
      </c>
      <c r="AE7" s="110">
        <f t="shared" ref="AE7:AE67" si="19">(T7*100)/(W7/2)</f>
        <v>1.6485977580220964E-2</v>
      </c>
      <c r="AF7" s="111"/>
      <c r="AH7" s="126">
        <v>3.4198814510637421</v>
      </c>
      <c r="AI7" s="126"/>
      <c r="AJ7" s="219"/>
      <c r="AK7" s="213">
        <v>2</v>
      </c>
      <c r="AL7" s="79">
        <v>2</v>
      </c>
      <c r="AM7" s="110">
        <f t="shared" si="13"/>
        <v>1.5600360637456647</v>
      </c>
      <c r="AN7" s="110">
        <f t="shared" si="14"/>
        <v>2.2798391452611502</v>
      </c>
      <c r="AO7" s="110">
        <f t="shared" si="15"/>
        <v>0.49680127901516197</v>
      </c>
      <c r="AP7" s="110">
        <f t="shared" si="16"/>
        <v>1.8635188781593819</v>
      </c>
      <c r="AQ7" s="110">
        <f t="shared" si="17"/>
        <v>6.3897262251286946E-2</v>
      </c>
      <c r="AR7" s="110">
        <f t="shared" si="6"/>
        <v>2.2076207752494373E-2</v>
      </c>
      <c r="AS7" s="110">
        <f>AE7*AH7</f>
        <v>5.6380088929250387E-2</v>
      </c>
      <c r="AT7" s="111"/>
      <c r="AV7" s="219"/>
      <c r="AW7" s="74">
        <v>15.600360637456648</v>
      </c>
      <c r="AX7" s="74">
        <v>22.798391452611501</v>
      </c>
      <c r="AY7" s="74">
        <v>4.9680127901516196</v>
      </c>
      <c r="AZ7" s="74">
        <v>18.635188781593818</v>
      </c>
      <c r="BA7" s="74">
        <v>0.63897262251286946</v>
      </c>
      <c r="BB7" s="74">
        <v>0.22076207752494373</v>
      </c>
      <c r="BC7" s="74">
        <v>0.56380088929250383</v>
      </c>
      <c r="BD7" s="74"/>
      <c r="BE7" s="75">
        <v>63.425489251143901</v>
      </c>
      <c r="BF7" s="76">
        <v>63.425489251143901</v>
      </c>
    </row>
    <row r="8" spans="1:58" x14ac:dyDescent="0.2">
      <c r="A8" s="232"/>
      <c r="B8" s="214"/>
      <c r="C8" s="80" t="s">
        <v>47</v>
      </c>
      <c r="D8" s="107">
        <v>210416</v>
      </c>
      <c r="E8" s="104">
        <v>317628</v>
      </c>
      <c r="F8" s="105">
        <v>384274</v>
      </c>
      <c r="G8" s="106">
        <v>99192</v>
      </c>
      <c r="H8" s="104">
        <v>285082</v>
      </c>
      <c r="I8" s="120">
        <v>10039</v>
      </c>
      <c r="J8" s="120">
        <v>1991</v>
      </c>
      <c r="K8" s="120">
        <v>4565</v>
      </c>
      <c r="L8" s="128"/>
      <c r="N8" s="110">
        <f t="shared" si="0"/>
        <v>0.18838616817751078</v>
      </c>
      <c r="O8" s="110">
        <f t="shared" si="1"/>
        <v>0.28559273292183268</v>
      </c>
      <c r="P8" s="110">
        <f t="shared" si="2"/>
        <v>5.8588840210594025E-2</v>
      </c>
      <c r="Q8" s="110">
        <f t="shared" si="3"/>
        <v>0.24166156096057115</v>
      </c>
      <c r="R8" s="110">
        <f t="shared" si="4"/>
        <v>1.1782089053465976E-2</v>
      </c>
      <c r="S8" s="110">
        <f t="shared" si="5"/>
        <v>1.6990464745524239E-3</v>
      </c>
      <c r="T8" s="110">
        <f t="shared" si="18"/>
        <v>7.6267506750404704E-3</v>
      </c>
      <c r="U8" s="111"/>
      <c r="W8" s="125">
        <v>107</v>
      </c>
      <c r="Y8" s="110">
        <f t="shared" si="7"/>
        <v>0.35212367883646872</v>
      </c>
      <c r="Z8" s="110">
        <f t="shared" si="8"/>
        <v>0.53381819237725736</v>
      </c>
      <c r="AA8" s="110">
        <f t="shared" si="9"/>
        <v>0.10951185086092342</v>
      </c>
      <c r="AB8" s="110">
        <f t="shared" si="10"/>
        <v>0.45170385226274984</v>
      </c>
      <c r="AC8" s="110">
        <f t="shared" si="11"/>
        <v>2.2022596361618647E-2</v>
      </c>
      <c r="AD8" s="110">
        <f t="shared" si="12"/>
        <v>3.1757878029017271E-3</v>
      </c>
      <c r="AE8" s="110">
        <f t="shared" si="19"/>
        <v>1.4255608738393401E-2</v>
      </c>
      <c r="AF8" s="111"/>
      <c r="AH8" s="126">
        <v>3.4198814510637421</v>
      </c>
      <c r="AI8" s="126"/>
      <c r="AJ8" s="219"/>
      <c r="AK8" s="214"/>
      <c r="AL8" s="80" t="s">
        <v>47</v>
      </c>
      <c r="AM8" s="110">
        <f t="shared" si="13"/>
        <v>1.2042212377331658</v>
      </c>
      <c r="AN8" s="110">
        <f t="shared" si="14"/>
        <v>1.8255949343513587</v>
      </c>
      <c r="AO8" s="110">
        <f t="shared" si="15"/>
        <v>0.37451754743093091</v>
      </c>
      <c r="AP8" s="110">
        <f t="shared" si="16"/>
        <v>1.5447736257274152</v>
      </c>
      <c r="AQ8" s="110">
        <f t="shared" si="17"/>
        <v>7.5314668801363463E-2</v>
      </c>
      <c r="AR8" s="110">
        <f t="shared" si="6"/>
        <v>1.0860817799658092E-2</v>
      </c>
      <c r="AS8" s="110">
        <f>AE8*AH8</f>
        <v>4.8752491898053786E-2</v>
      </c>
      <c r="AT8" s="111"/>
      <c r="AV8" s="219"/>
      <c r="AW8" s="74">
        <v>12.042212377331659</v>
      </c>
      <c r="AX8" s="74">
        <v>18.255949343513585</v>
      </c>
      <c r="AY8" s="74">
        <v>3.7451754743093089</v>
      </c>
      <c r="AZ8" s="74">
        <v>15.447736257274151</v>
      </c>
      <c r="BA8" s="74">
        <v>0.7531466880136346</v>
      </c>
      <c r="BB8" s="74">
        <v>0.10860817799658092</v>
      </c>
      <c r="BC8" s="74">
        <v>0.48752491898053785</v>
      </c>
      <c r="BD8" s="74"/>
      <c r="BE8" s="75">
        <v>50.840353237419457</v>
      </c>
      <c r="BF8" s="76">
        <v>50.840353237419457</v>
      </c>
    </row>
    <row r="9" spans="1:58" x14ac:dyDescent="0.2">
      <c r="A9" s="232"/>
      <c r="B9" s="214"/>
      <c r="C9" s="80" t="s">
        <v>48</v>
      </c>
      <c r="D9" s="107">
        <v>285100</v>
      </c>
      <c r="E9" s="104">
        <v>365103</v>
      </c>
      <c r="F9" s="105">
        <v>453759</v>
      </c>
      <c r="G9" s="106">
        <v>117128</v>
      </c>
      <c r="H9" s="104">
        <v>336631</v>
      </c>
      <c r="I9" s="120">
        <v>15234</v>
      </c>
      <c r="J9" s="120">
        <v>2022</v>
      </c>
      <c r="K9" s="120">
        <v>3749</v>
      </c>
      <c r="L9" s="128"/>
      <c r="N9" s="110">
        <f t="shared" si="0"/>
        <v>0.25793491152473075</v>
      </c>
      <c r="O9" s="110">
        <f t="shared" si="1"/>
        <v>0.32957687028241756</v>
      </c>
      <c r="P9" s="110">
        <f t="shared" si="2"/>
        <v>7.5724777389453435E-2</v>
      </c>
      <c r="Q9" s="110">
        <f t="shared" si="3"/>
        <v>0.28632749961463511</v>
      </c>
      <c r="R9" s="110">
        <f t="shared" si="4"/>
        <v>1.6997875480170239E-2</v>
      </c>
      <c r="S9" s="110">
        <f t="shared" si="5"/>
        <v>1.7255007390984435E-3</v>
      </c>
      <c r="T9" s="110">
        <f t="shared" si="18"/>
        <v>6.9496367518219445E-3</v>
      </c>
      <c r="U9" s="111"/>
      <c r="W9" s="125">
        <v>101</v>
      </c>
      <c r="Y9" s="110">
        <f t="shared" si="7"/>
        <v>0.51076220103907077</v>
      </c>
      <c r="Z9" s="110">
        <f t="shared" si="8"/>
        <v>0.65262746590577736</v>
      </c>
      <c r="AA9" s="110">
        <f t="shared" si="9"/>
        <v>0.14995005423654145</v>
      </c>
      <c r="AB9" s="110">
        <f t="shared" si="10"/>
        <v>0.56698514775175268</v>
      </c>
      <c r="AC9" s="110">
        <f t="shared" si="11"/>
        <v>3.3659159366673741E-2</v>
      </c>
      <c r="AD9" s="110">
        <f t="shared" si="12"/>
        <v>3.4168331467295909E-3</v>
      </c>
      <c r="AE9" s="110">
        <f t="shared" si="19"/>
        <v>1.376165693430088E-2</v>
      </c>
      <c r="AF9" s="111"/>
      <c r="AH9" s="126">
        <v>3.4198814510637421</v>
      </c>
      <c r="AI9" s="126"/>
      <c r="AJ9" s="219"/>
      <c r="AK9" s="214"/>
      <c r="AL9" s="80" t="s">
        <v>48</v>
      </c>
      <c r="AM9" s="110">
        <f t="shared" si="13"/>
        <v>1.7467461772380082</v>
      </c>
      <c r="AN9" s="110">
        <f t="shared" si="14"/>
        <v>2.2319085651059027</v>
      </c>
      <c r="AO9" s="110">
        <f t="shared" si="15"/>
        <v>0.51281140906955025</v>
      </c>
      <c r="AP9" s="110">
        <f t="shared" si="16"/>
        <v>1.9390219898248542</v>
      </c>
      <c r="AQ9" s="110">
        <f t="shared" si="17"/>
        <v>0.11511033477648594</v>
      </c>
      <c r="AR9" s="110">
        <f t="shared" si="6"/>
        <v>1.1685164299880285E-2</v>
      </c>
      <c r="AS9" s="110">
        <f>AE9*AH9</f>
        <v>4.7063235285518305E-2</v>
      </c>
      <c r="AT9" s="111"/>
      <c r="AV9" s="219"/>
      <c r="AW9" s="74">
        <v>17.467461772380084</v>
      </c>
      <c r="AX9" s="74">
        <v>22.319085651059027</v>
      </c>
      <c r="AY9" s="74">
        <v>5.1281140906955027</v>
      </c>
      <c r="AZ9" s="74">
        <v>19.390219898248542</v>
      </c>
      <c r="BA9" s="74">
        <v>1.1511033477648593</v>
      </c>
      <c r="BB9" s="74">
        <v>0.11685164299880285</v>
      </c>
      <c r="BC9" s="74">
        <v>0.47063235285518307</v>
      </c>
      <c r="BD9" s="74"/>
      <c r="BE9" s="75">
        <v>66.043468756001985</v>
      </c>
      <c r="BF9" s="76">
        <v>66.043468756001985</v>
      </c>
    </row>
    <row r="10" spans="1:58" ht="13.5" thickBot="1" x14ac:dyDescent="0.25">
      <c r="A10" s="232"/>
      <c r="B10" s="215"/>
      <c r="C10" s="81" t="s">
        <v>49</v>
      </c>
      <c r="D10" s="107">
        <v>234296</v>
      </c>
      <c r="E10" s="104">
        <v>300378</v>
      </c>
      <c r="F10" s="105">
        <v>372483</v>
      </c>
      <c r="G10" s="106">
        <v>96148</v>
      </c>
      <c r="H10" s="104">
        <v>276335</v>
      </c>
      <c r="I10" s="120">
        <v>9320</v>
      </c>
      <c r="J10" s="120"/>
      <c r="K10" s="120"/>
      <c r="L10" s="128"/>
      <c r="N10" s="110">
        <f t="shared" si="0"/>
        <v>0.21062418423358184</v>
      </c>
      <c r="O10" s="110">
        <f t="shared" si="1"/>
        <v>0.26961113482872917</v>
      </c>
      <c r="P10" s="110">
        <f t="shared" si="2"/>
        <v>5.5680622504726045E-2</v>
      </c>
      <c r="Q10" s="110">
        <f t="shared" si="3"/>
        <v>0.23408250093211092</v>
      </c>
      <c r="R10" s="110">
        <f t="shared" si="4"/>
        <v>1.106021216399526E-2</v>
      </c>
      <c r="S10" s="110"/>
      <c r="T10" s="110"/>
      <c r="U10" s="111"/>
      <c r="W10" s="125">
        <v>101</v>
      </c>
      <c r="Y10" s="110">
        <f t="shared" si="7"/>
        <v>0.41707759254174626</v>
      </c>
      <c r="Z10" s="110">
        <f t="shared" si="8"/>
        <v>0.53388343530441418</v>
      </c>
      <c r="AA10" s="110">
        <f t="shared" si="9"/>
        <v>0.11025865842520009</v>
      </c>
      <c r="AB10" s="110">
        <f t="shared" si="10"/>
        <v>0.46352970481606121</v>
      </c>
      <c r="AC10" s="110">
        <f t="shared" si="11"/>
        <v>2.1901410225733189E-2</v>
      </c>
      <c r="AD10" s="110"/>
      <c r="AE10" s="110"/>
      <c r="AF10" s="111"/>
      <c r="AH10" s="126">
        <v>3.4198814510637421</v>
      </c>
      <c r="AI10" s="126"/>
      <c r="AJ10" s="219"/>
      <c r="AK10" s="215"/>
      <c r="AL10" s="81" t="s">
        <v>49</v>
      </c>
      <c r="AM10" s="110">
        <f t="shared" si="13"/>
        <v>1.4263559223878393</v>
      </c>
      <c r="AN10" s="110">
        <f t="shared" si="14"/>
        <v>1.8258180574277554</v>
      </c>
      <c r="AO10" s="110">
        <f t="shared" si="15"/>
        <v>0.37707154076751481</v>
      </c>
      <c r="AP10" s="110">
        <f t="shared" si="16"/>
        <v>1.5852166395174994</v>
      </c>
      <c r="AQ10" s="110">
        <f t="shared" si="17"/>
        <v>7.4900226583122703E-2</v>
      </c>
      <c r="AR10" s="110"/>
      <c r="AS10" s="110"/>
      <c r="AT10" s="111"/>
      <c r="AV10" s="219"/>
      <c r="AW10" s="74">
        <v>14.263559223878392</v>
      </c>
      <c r="AX10" s="74">
        <v>18.258180574277553</v>
      </c>
      <c r="AY10" s="74">
        <v>3.7707154076751479</v>
      </c>
      <c r="AZ10" s="74">
        <v>15.852166395174994</v>
      </c>
      <c r="BA10" s="74">
        <v>0.74900226583122698</v>
      </c>
      <c r="BB10" s="74"/>
      <c r="BC10" s="74"/>
      <c r="BD10" s="74"/>
      <c r="BE10" s="75">
        <v>52.893623866837324</v>
      </c>
      <c r="BF10" s="76">
        <v>52.893623866837324</v>
      </c>
    </row>
    <row r="11" spans="1:58" x14ac:dyDescent="0.2">
      <c r="A11" s="232"/>
      <c r="B11" s="213">
        <v>3</v>
      </c>
      <c r="C11" s="73">
        <v>3</v>
      </c>
      <c r="D11" s="107">
        <v>276600</v>
      </c>
      <c r="E11" s="104">
        <v>428939</v>
      </c>
      <c r="F11" s="127">
        <v>498192</v>
      </c>
      <c r="G11" s="104">
        <v>121013</v>
      </c>
      <c r="H11" s="104">
        <v>377179</v>
      </c>
      <c r="I11" s="120">
        <v>10699</v>
      </c>
      <c r="J11" s="120">
        <v>4092</v>
      </c>
      <c r="K11" s="120">
        <v>11048</v>
      </c>
      <c r="L11" s="128"/>
      <c r="N11" s="110">
        <f t="shared" si="0"/>
        <v>0.25001936979622974</v>
      </c>
      <c r="O11" s="110">
        <f t="shared" si="1"/>
        <v>0.38871897439090197</v>
      </c>
      <c r="P11" s="110">
        <f t="shared" si="2"/>
        <v>7.9436480998946568E-2</v>
      </c>
      <c r="Q11" s="110">
        <f t="shared" si="3"/>
        <v>0.32146134276474442</v>
      </c>
      <c r="R11" s="110">
        <f t="shared" si="4"/>
        <v>1.2444729869948136E-2</v>
      </c>
      <c r="S11" s="110">
        <f>J11/1171833.749</f>
        <v>3.4919629200745946E-3</v>
      </c>
      <c r="T11" s="110">
        <f t="shared" si="18"/>
        <v>1.3006321219434713E-2</v>
      </c>
      <c r="U11" s="111"/>
      <c r="W11" s="125">
        <v>113</v>
      </c>
      <c r="Y11" s="110">
        <f t="shared" si="7"/>
        <v>0.44251215893138007</v>
      </c>
      <c r="Z11" s="110">
        <f t="shared" si="8"/>
        <v>0.68799818476265839</v>
      </c>
      <c r="AA11" s="110">
        <f t="shared" si="9"/>
        <v>0.14059554159105586</v>
      </c>
      <c r="AB11" s="110">
        <f t="shared" si="10"/>
        <v>0.56895812878715823</v>
      </c>
      <c r="AC11" s="110">
        <f t="shared" si="11"/>
        <v>2.2026070566279889E-2</v>
      </c>
      <c r="AD11" s="110">
        <f t="shared" si="12"/>
        <v>6.1804653452647686E-3</v>
      </c>
      <c r="AE11" s="110">
        <f t="shared" si="19"/>
        <v>2.3020037556521617E-2</v>
      </c>
      <c r="AF11" s="111"/>
      <c r="AH11" s="126">
        <v>3.4198814510637421</v>
      </c>
      <c r="AI11" s="126"/>
      <c r="AJ11" s="219"/>
      <c r="AK11" s="213">
        <v>3</v>
      </c>
      <c r="AL11" s="73">
        <v>3</v>
      </c>
      <c r="AM11" s="110">
        <f t="shared" si="13"/>
        <v>1.5133391241995973</v>
      </c>
      <c r="AN11" s="110">
        <f t="shared" si="14"/>
        <v>2.3528722304353407</v>
      </c>
      <c r="AO11" s="110">
        <f t="shared" si="15"/>
        <v>0.48082008478951282</v>
      </c>
      <c r="AP11" s="110">
        <f t="shared" si="16"/>
        <v>1.9457693510711382</v>
      </c>
      <c r="AQ11" s="110">
        <f t="shared" si="17"/>
        <v>7.5326550169441647E-2</v>
      </c>
      <c r="AR11" s="110">
        <f>AD11*AH11</f>
        <v>2.1136458793213249E-2</v>
      </c>
      <c r="AS11" s="110">
        <f>AE11*AH11</f>
        <v>7.8725799442338984E-2</v>
      </c>
      <c r="AT11" s="111"/>
      <c r="AV11" s="219"/>
      <c r="AW11" s="74">
        <v>15.133391241995973</v>
      </c>
      <c r="AX11" s="74">
        <v>23.528722304353408</v>
      </c>
      <c r="AY11" s="74">
        <v>4.8082008478951286</v>
      </c>
      <c r="AZ11" s="74">
        <v>19.457693510711383</v>
      </c>
      <c r="BA11" s="74">
        <v>0.75326550169441653</v>
      </c>
      <c r="BB11" s="74">
        <v>0.21136458793213247</v>
      </c>
      <c r="BC11" s="74">
        <v>0.78725799442338984</v>
      </c>
      <c r="BD11" s="74"/>
      <c r="BE11" s="75">
        <v>64.679895989005828</v>
      </c>
      <c r="BF11" s="76">
        <v>64.679895989005828</v>
      </c>
    </row>
    <row r="12" spans="1:58" x14ac:dyDescent="0.2">
      <c r="A12" s="232"/>
      <c r="B12" s="214"/>
      <c r="C12" s="77" t="s">
        <v>50</v>
      </c>
      <c r="D12" s="107">
        <v>277121</v>
      </c>
      <c r="E12" s="104">
        <v>460536</v>
      </c>
      <c r="F12" s="105">
        <v>552714</v>
      </c>
      <c r="G12" s="106">
        <v>134257</v>
      </c>
      <c r="H12" s="104">
        <v>418457</v>
      </c>
      <c r="I12" s="120">
        <v>9709</v>
      </c>
      <c r="J12" s="120"/>
      <c r="K12" s="120">
        <v>4616</v>
      </c>
      <c r="L12" s="128"/>
      <c r="N12" s="110">
        <f t="shared" si="0"/>
        <v>0.25050454594217669</v>
      </c>
      <c r="O12" s="110">
        <f t="shared" si="1"/>
        <v>0.41799262975019424</v>
      </c>
      <c r="P12" s="110">
        <f t="shared" si="2"/>
        <v>9.2089712042479913E-2</v>
      </c>
      <c r="Q12" s="110">
        <f t="shared" si="3"/>
        <v>0.35722771293220551</v>
      </c>
      <c r="R12" s="110">
        <f t="shared" si="4"/>
        <v>1.1450768645224896E-2</v>
      </c>
      <c r="S12" s="110"/>
      <c r="T12" s="110">
        <f t="shared" si="18"/>
        <v>7.6690702952416281E-3</v>
      </c>
      <c r="U12" s="111"/>
      <c r="W12" s="125">
        <v>113</v>
      </c>
      <c r="Y12" s="110">
        <f t="shared" si="7"/>
        <v>0.44337087777376405</v>
      </c>
      <c r="Z12" s="110">
        <f t="shared" si="8"/>
        <v>0.73980996415963585</v>
      </c>
      <c r="AA12" s="110">
        <f t="shared" si="9"/>
        <v>0.16299064078315029</v>
      </c>
      <c r="AB12" s="110">
        <f t="shared" si="10"/>
        <v>0.63226143881806285</v>
      </c>
      <c r="AC12" s="110">
        <f t="shared" si="11"/>
        <v>2.0266847159690082E-2</v>
      </c>
      <c r="AD12" s="110"/>
      <c r="AE12" s="110">
        <f t="shared" si="19"/>
        <v>1.3573575743790492E-2</v>
      </c>
      <c r="AF12" s="111"/>
      <c r="AH12" s="126">
        <v>3.4198814510637421</v>
      </c>
      <c r="AI12" s="126"/>
      <c r="AJ12" s="219"/>
      <c r="AK12" s="214"/>
      <c r="AL12" s="77" t="s">
        <v>50</v>
      </c>
      <c r="AM12" s="110">
        <f t="shared" si="13"/>
        <v>1.5162758408403452</v>
      </c>
      <c r="AN12" s="110">
        <f t="shared" si="14"/>
        <v>2.5300623737416705</v>
      </c>
      <c r="AO12" s="110">
        <f t="shared" si="15"/>
        <v>0.55740866911128917</v>
      </c>
      <c r="AP12" s="110">
        <f t="shared" si="16"/>
        <v>2.1622591668367663</v>
      </c>
      <c r="AQ12" s="110">
        <f t="shared" si="17"/>
        <v>6.9310214672967996E-2</v>
      </c>
      <c r="AR12" s="110"/>
      <c r="AS12" s="110">
        <f>AE12*AH12</f>
        <v>4.642001991079784E-2</v>
      </c>
      <c r="AT12" s="111"/>
      <c r="AV12" s="219"/>
      <c r="AW12" s="74">
        <v>15.162758408403452</v>
      </c>
      <c r="AX12" s="74">
        <v>25.300623737416707</v>
      </c>
      <c r="AY12" s="74">
        <v>5.5740866911128917</v>
      </c>
      <c r="AZ12" s="74">
        <v>21.622591668367662</v>
      </c>
      <c r="BA12" s="74">
        <v>0.69310214672967996</v>
      </c>
      <c r="BB12" s="74"/>
      <c r="BC12" s="74">
        <v>0.46420019910797838</v>
      </c>
      <c r="BD12" s="74"/>
      <c r="BE12" s="75">
        <v>68.817362851138384</v>
      </c>
      <c r="BF12" s="76">
        <v>68.817362851138384</v>
      </c>
    </row>
    <row r="13" spans="1:58" x14ac:dyDescent="0.2">
      <c r="A13" s="232"/>
      <c r="B13" s="214"/>
      <c r="C13" s="77" t="s">
        <v>51</v>
      </c>
      <c r="D13" s="107">
        <v>273349</v>
      </c>
      <c r="E13" s="104">
        <v>397677</v>
      </c>
      <c r="F13" s="105">
        <v>444886</v>
      </c>
      <c r="G13" s="106">
        <v>108065</v>
      </c>
      <c r="H13" s="104">
        <v>336821</v>
      </c>
      <c r="I13" s="120">
        <v>13390</v>
      </c>
      <c r="J13" s="120"/>
      <c r="K13" s="120">
        <v>41633</v>
      </c>
      <c r="L13" s="123">
        <v>25093</v>
      </c>
      <c r="N13" s="110">
        <f t="shared" si="0"/>
        <v>0.24699190789512893</v>
      </c>
      <c r="O13" s="110">
        <f t="shared" si="1"/>
        <v>0.35975568629892501</v>
      </c>
      <c r="P13" s="110">
        <f t="shared" si="2"/>
        <v>6.7066046420898404E-2</v>
      </c>
      <c r="Q13" s="110">
        <f t="shared" si="3"/>
        <v>0.2864921299342198</v>
      </c>
      <c r="R13" s="110">
        <f t="shared" si="4"/>
        <v>1.5146497198968574E-2</v>
      </c>
      <c r="S13" s="110"/>
      <c r="T13" s="110">
        <f t="shared" si="18"/>
        <v>3.8385646393011438E-2</v>
      </c>
      <c r="U13" s="111">
        <f t="shared" ref="U13:U59" si="20">(L13+9042.869)/839848.373</f>
        <v>4.0645276096760385E-2</v>
      </c>
      <c r="W13" s="125">
        <v>100</v>
      </c>
      <c r="Y13" s="110">
        <f t="shared" si="7"/>
        <v>0.49398381579025785</v>
      </c>
      <c r="Z13" s="110">
        <f t="shared" si="8"/>
        <v>0.71951137259785003</v>
      </c>
      <c r="AA13" s="110">
        <f t="shared" si="9"/>
        <v>0.13413209284179681</v>
      </c>
      <c r="AB13" s="110">
        <f t="shared" si="10"/>
        <v>0.57298425986843959</v>
      </c>
      <c r="AC13" s="110">
        <f t="shared" si="11"/>
        <v>3.0292994397937149E-2</v>
      </c>
      <c r="AD13" s="110"/>
      <c r="AE13" s="110">
        <f t="shared" si="19"/>
        <v>7.6771292786022877E-2</v>
      </c>
      <c r="AF13" s="111">
        <f t="shared" ref="AF13:AF59" si="21">(U13*100)/(W13/2)</f>
        <v>8.1290552193520771E-2</v>
      </c>
      <c r="AH13" s="126">
        <v>3.4198814510637421</v>
      </c>
      <c r="AI13" s="126"/>
      <c r="AJ13" s="219"/>
      <c r="AK13" s="214"/>
      <c r="AL13" s="77" t="s">
        <v>51</v>
      </c>
      <c r="AM13" s="110">
        <f t="shared" si="13"/>
        <v>1.6893660887467914</v>
      </c>
      <c r="AN13" s="110">
        <f t="shared" si="14"/>
        <v>2.4606435969768001</v>
      </c>
      <c r="AO13" s="110">
        <f t="shared" si="15"/>
        <v>0.45871585630202066</v>
      </c>
      <c r="AP13" s="110">
        <f t="shared" si="16"/>
        <v>1.9595382420755634</v>
      </c>
      <c r="AQ13" s="110">
        <f t="shared" si="17"/>
        <v>0.1035984496386831</v>
      </c>
      <c r="AR13" s="110"/>
      <c r="AS13" s="110">
        <f>AE13*AH13</f>
        <v>0.26254872017310332</v>
      </c>
      <c r="AT13" s="111">
        <f t="shared" ref="AT13:AT59" si="22">AF13*AH13</f>
        <v>0.27800405159335068</v>
      </c>
      <c r="AV13" s="219"/>
      <c r="AW13" s="74">
        <v>16.893660887467913</v>
      </c>
      <c r="AX13" s="74">
        <v>24.606435969768</v>
      </c>
      <c r="AY13" s="74">
        <v>4.587158563020207</v>
      </c>
      <c r="AZ13" s="74">
        <v>19.595382420755634</v>
      </c>
      <c r="BA13" s="74">
        <v>1.035984496386831</v>
      </c>
      <c r="BB13" s="74"/>
      <c r="BC13" s="74">
        <v>2.6254872017310333</v>
      </c>
      <c r="BD13" s="82">
        <v>2.7800405159335067</v>
      </c>
      <c r="BE13" s="75">
        <v>72.12415005506314</v>
      </c>
      <c r="BF13" s="76">
        <v>69.344109539129633</v>
      </c>
    </row>
    <row r="14" spans="1:58" ht="13.5" thickBot="1" x14ac:dyDescent="0.25">
      <c r="A14" s="232"/>
      <c r="B14" s="215"/>
      <c r="C14" s="78" t="s">
        <v>52</v>
      </c>
      <c r="D14" s="107">
        <v>273583</v>
      </c>
      <c r="E14" s="104">
        <v>392795</v>
      </c>
      <c r="F14" s="105">
        <v>478495</v>
      </c>
      <c r="G14" s="106">
        <v>116229</v>
      </c>
      <c r="H14" s="104">
        <v>362266</v>
      </c>
      <c r="I14" s="120">
        <v>6850</v>
      </c>
      <c r="K14" s="120">
        <v>2388</v>
      </c>
      <c r="L14" s="128"/>
      <c r="N14" s="110">
        <f t="shared" si="0"/>
        <v>0.24720981810271356</v>
      </c>
      <c r="O14" s="110">
        <f t="shared" si="1"/>
        <v>0.3552326624212131</v>
      </c>
      <c r="P14" s="110">
        <f t="shared" si="2"/>
        <v>7.4865878664888613E-2</v>
      </c>
      <c r="Q14" s="110">
        <f t="shared" si="3"/>
        <v>0.30853959562807726</v>
      </c>
      <c r="R14" s="110">
        <f t="shared" si="4"/>
        <v>8.5803291083726349E-3</v>
      </c>
      <c r="S14" s="110"/>
      <c r="T14" s="110">
        <f t="shared" si="18"/>
        <v>5.8202837499832022E-3</v>
      </c>
      <c r="U14" s="111"/>
      <c r="W14" s="125">
        <v>100</v>
      </c>
      <c r="Y14" s="110">
        <f t="shared" si="7"/>
        <v>0.49441963620542706</v>
      </c>
      <c r="Z14" s="110">
        <f t="shared" si="8"/>
        <v>0.71046532484242619</v>
      </c>
      <c r="AA14" s="110">
        <f t="shared" si="9"/>
        <v>0.14973175732977723</v>
      </c>
      <c r="AB14" s="110">
        <f t="shared" si="10"/>
        <v>0.61707919125615451</v>
      </c>
      <c r="AC14" s="110">
        <f t="shared" si="11"/>
        <v>1.716065821674527E-2</v>
      </c>
      <c r="AD14" s="110"/>
      <c r="AE14" s="110">
        <f t="shared" si="19"/>
        <v>1.1640567499966403E-2</v>
      </c>
      <c r="AF14" s="111"/>
      <c r="AH14" s="126">
        <v>3.4198814510637421</v>
      </c>
      <c r="AI14" s="126"/>
      <c r="AJ14" s="219"/>
      <c r="AK14" s="215"/>
      <c r="AL14" s="78" t="s">
        <v>52</v>
      </c>
      <c r="AM14" s="110">
        <f t="shared" si="13"/>
        <v>1.6908565429006233</v>
      </c>
      <c r="AN14" s="110">
        <f t="shared" si="14"/>
        <v>2.4297071860525894</v>
      </c>
      <c r="AO14" s="110">
        <f t="shared" si="15"/>
        <v>0.51206485952728265</v>
      </c>
      <c r="AP14" s="110">
        <f t="shared" si="16"/>
        <v>2.1103376800143381</v>
      </c>
      <c r="AQ14" s="110">
        <f t="shared" si="17"/>
        <v>5.8687416723491745E-2</v>
      </c>
      <c r="AR14" s="110"/>
      <c r="AS14" s="110">
        <f>AE14*AH14</f>
        <v>3.9809360872990536E-2</v>
      </c>
      <c r="AT14" s="111"/>
      <c r="AV14" s="219"/>
      <c r="AW14" s="74">
        <v>16.908565429006231</v>
      </c>
      <c r="AX14" s="74">
        <v>24.297071860525893</v>
      </c>
      <c r="AY14" s="74">
        <v>5.1206485952728267</v>
      </c>
      <c r="AZ14" s="74">
        <v>21.10337680014338</v>
      </c>
      <c r="BA14" s="74">
        <v>0.58687416723491748</v>
      </c>
      <c r="BB14" s="74"/>
      <c r="BC14" s="74">
        <v>0.39809360872990535</v>
      </c>
      <c r="BD14" s="74"/>
      <c r="BE14" s="75">
        <v>68.414630460913159</v>
      </c>
      <c r="BF14" s="76">
        <v>68.414630460913159</v>
      </c>
    </row>
    <row r="15" spans="1:58" x14ac:dyDescent="0.2">
      <c r="A15" s="232"/>
      <c r="B15" s="213">
        <v>4</v>
      </c>
      <c r="C15" s="79">
        <v>4</v>
      </c>
      <c r="D15" s="107">
        <v>397241</v>
      </c>
      <c r="E15" s="104">
        <v>664761</v>
      </c>
      <c r="F15" s="127">
        <v>479883</v>
      </c>
      <c r="G15" s="104">
        <v>120719</v>
      </c>
      <c r="H15" s="104">
        <v>359164</v>
      </c>
      <c r="I15" s="120">
        <v>5640</v>
      </c>
      <c r="J15" s="120">
        <v>3029</v>
      </c>
      <c r="L15" s="123">
        <v>4728</v>
      </c>
      <c r="N15" s="110">
        <f t="shared" si="0"/>
        <v>0.36236511916894631</v>
      </c>
      <c r="O15" s="110">
        <f t="shared" si="1"/>
        <v>0.60720085413071967</v>
      </c>
      <c r="P15" s="110">
        <f t="shared" si="2"/>
        <v>7.9155595320390321E-2</v>
      </c>
      <c r="Q15" s="110">
        <f t="shared" si="3"/>
        <v>0.30585178904201532</v>
      </c>
      <c r="R15" s="110">
        <f t="shared" si="4"/>
        <v>7.365487611488677E-3</v>
      </c>
      <c r="S15" s="110">
        <f>J15/1171833.749</f>
        <v>2.5848376551578563E-3</v>
      </c>
      <c r="T15" s="110"/>
      <c r="U15" s="111">
        <f t="shared" si="20"/>
        <v>1.6396851434991113E-2</v>
      </c>
      <c r="W15" s="125">
        <v>102</v>
      </c>
      <c r="Y15" s="110">
        <f t="shared" si="7"/>
        <v>0.71051984150773784</v>
      </c>
      <c r="Z15" s="110">
        <f t="shared" si="8"/>
        <v>1.1905899100602346</v>
      </c>
      <c r="AA15" s="110">
        <f t="shared" si="9"/>
        <v>0.15520704964782417</v>
      </c>
      <c r="AB15" s="110">
        <f t="shared" si="10"/>
        <v>0.59970939027846137</v>
      </c>
      <c r="AC15" s="110">
        <f t="shared" si="11"/>
        <v>1.4442132571546425E-2</v>
      </c>
      <c r="AD15" s="110">
        <f t="shared" si="12"/>
        <v>5.0683091277605018E-3</v>
      </c>
      <c r="AE15" s="110"/>
      <c r="AF15" s="111">
        <f t="shared" si="21"/>
        <v>3.2150689088217867E-2</v>
      </c>
      <c r="AH15" s="126">
        <v>3.4198814510637421</v>
      </c>
      <c r="AI15" s="126"/>
      <c r="AJ15" s="219"/>
      <c r="AK15" s="213">
        <v>4</v>
      </c>
      <c r="AL15" s="79">
        <v>4</v>
      </c>
      <c r="AM15" s="110">
        <f t="shared" si="13"/>
        <v>2.4298936265850624</v>
      </c>
      <c r="AN15" s="110">
        <f t="shared" si="14"/>
        <v>4.0716763492386452</v>
      </c>
      <c r="AO15" s="110">
        <f t="shared" si="15"/>
        <v>0.53078971016492316</v>
      </c>
      <c r="AP15" s="110">
        <f t="shared" si="16"/>
        <v>2.0509350198420564</v>
      </c>
      <c r="AQ15" s="110">
        <f t="shared" si="17"/>
        <v>4.9390381295235118E-2</v>
      </c>
      <c r="AR15" s="110">
        <f>AD15*AH15</f>
        <v>1.7333016374285193E-2</v>
      </c>
      <c r="AS15" s="110"/>
      <c r="AT15" s="111">
        <f t="shared" si="22"/>
        <v>0.10995154525171373</v>
      </c>
      <c r="AV15" s="219"/>
      <c r="AW15" s="74">
        <v>24.298936265850624</v>
      </c>
      <c r="AX15" s="74">
        <v>40.716763492386448</v>
      </c>
      <c r="AY15" s="74">
        <v>5.3078971016492318</v>
      </c>
      <c r="AZ15" s="74">
        <v>20.509350198420563</v>
      </c>
      <c r="BA15" s="74">
        <v>0.4939038129523512</v>
      </c>
      <c r="BB15" s="74">
        <v>0.17333016374285193</v>
      </c>
      <c r="BC15" s="74"/>
      <c r="BD15" s="82">
        <v>1.0995154525171373</v>
      </c>
      <c r="BE15" s="75">
        <v>92.599696487519211</v>
      </c>
      <c r="BF15" s="76">
        <v>91.500181035002072</v>
      </c>
    </row>
    <row r="16" spans="1:58" x14ac:dyDescent="0.2">
      <c r="A16" s="232"/>
      <c r="B16" s="214"/>
      <c r="C16" s="80" t="s">
        <v>53</v>
      </c>
      <c r="D16" s="107">
        <v>370250</v>
      </c>
      <c r="E16" s="119">
        <v>475545</v>
      </c>
      <c r="F16" s="129">
        <v>446951</v>
      </c>
      <c r="G16" s="119">
        <v>112435</v>
      </c>
      <c r="H16" s="119">
        <v>334516</v>
      </c>
      <c r="I16" s="120">
        <v>6515</v>
      </c>
      <c r="J16" s="120">
        <v>2490</v>
      </c>
      <c r="N16" s="110">
        <f t="shared" si="0"/>
        <v>0.33723001484024384</v>
      </c>
      <c r="O16" s="110">
        <f t="shared" si="1"/>
        <v>0.43189800979537629</v>
      </c>
      <c r="P16" s="110">
        <f t="shared" si="2"/>
        <v>7.1241115860662882E-2</v>
      </c>
      <c r="Q16" s="110">
        <f t="shared" si="3"/>
        <v>0.28449490421504742</v>
      </c>
      <c r="R16" s="110">
        <f t="shared" si="4"/>
        <v>8.2439886939460853E-3</v>
      </c>
      <c r="S16" s="110">
        <f>J16/1171833.749</f>
        <v>2.1248747974060953E-3</v>
      </c>
      <c r="T16" s="110"/>
      <c r="U16" s="111"/>
      <c r="W16" s="125">
        <v>102</v>
      </c>
      <c r="Y16" s="110">
        <f t="shared" si="7"/>
        <v>0.66123532321616441</v>
      </c>
      <c r="Z16" s="110">
        <f t="shared" si="8"/>
        <v>0.84685884273603196</v>
      </c>
      <c r="AA16" s="110">
        <f t="shared" si="9"/>
        <v>0.13968846247188801</v>
      </c>
      <c r="AB16" s="110">
        <f t="shared" si="10"/>
        <v>0.55783314551970076</v>
      </c>
      <c r="AC16" s="110">
        <f t="shared" si="11"/>
        <v>1.6164683713619774E-2</v>
      </c>
      <c r="AD16" s="110">
        <f t="shared" si="12"/>
        <v>4.1664211713845004E-3</v>
      </c>
      <c r="AE16" s="110"/>
      <c r="AF16" s="111"/>
      <c r="AH16" s="126">
        <v>3.4198814510637421</v>
      </c>
      <c r="AI16" s="126"/>
      <c r="AJ16" s="219"/>
      <c r="AK16" s="214"/>
      <c r="AL16" s="80" t="s">
        <v>53</v>
      </c>
      <c r="AM16" s="110">
        <f t="shared" si="13"/>
        <v>2.2613464166550989</v>
      </c>
      <c r="AN16" s="110">
        <f t="shared" si="14"/>
        <v>2.8961568479422621</v>
      </c>
      <c r="AO16" s="110">
        <f t="shared" si="15"/>
        <v>0.47771798173522345</v>
      </c>
      <c r="AP16" s="110">
        <f t="shared" si="16"/>
        <v>1.9077232271513658</v>
      </c>
      <c r="AQ16" s="110">
        <f t="shared" si="17"/>
        <v>5.5281301994520429E-2</v>
      </c>
      <c r="AR16" s="110">
        <f>AD16*AH16</f>
        <v>1.4248666481337121E-2</v>
      </c>
      <c r="AS16" s="110"/>
      <c r="AT16" s="111"/>
      <c r="AV16" s="219"/>
      <c r="AW16" s="74">
        <v>22.61346416655099</v>
      </c>
      <c r="AX16" s="74">
        <v>28.96156847942262</v>
      </c>
      <c r="AY16" s="74">
        <v>4.7771798173522342</v>
      </c>
      <c r="AZ16" s="74">
        <v>19.077232271513658</v>
      </c>
      <c r="BA16" s="74">
        <v>0.55281301994520426</v>
      </c>
      <c r="BB16" s="74">
        <v>0.14248666481337122</v>
      </c>
      <c r="BC16" s="74"/>
      <c r="BD16" s="74"/>
      <c r="BE16" s="75">
        <v>76.124744419598088</v>
      </c>
      <c r="BF16" s="76">
        <v>76.124744419598088</v>
      </c>
    </row>
    <row r="17" spans="1:58" x14ac:dyDescent="0.2">
      <c r="A17" s="232"/>
      <c r="B17" s="214"/>
      <c r="C17" s="80" t="s">
        <v>54</v>
      </c>
      <c r="D17" s="107">
        <v>376656</v>
      </c>
      <c r="E17" s="104">
        <v>526760</v>
      </c>
      <c r="F17" s="127">
        <v>552168</v>
      </c>
      <c r="G17" s="104">
        <v>138903</v>
      </c>
      <c r="H17" s="104">
        <v>413265</v>
      </c>
      <c r="I17" s="120">
        <v>6443</v>
      </c>
      <c r="J17" s="120">
        <v>1063</v>
      </c>
      <c r="L17" s="123">
        <v>8479</v>
      </c>
      <c r="N17" s="110">
        <f t="shared" si="0"/>
        <v>0.34319553958292359</v>
      </c>
      <c r="O17" s="110">
        <f t="shared" si="1"/>
        <v>0.47934714291643693</v>
      </c>
      <c r="P17" s="110">
        <f t="shared" si="2"/>
        <v>9.6528470078440037E-2</v>
      </c>
      <c r="Q17" s="110">
        <f t="shared" si="3"/>
        <v>0.35272897283071181</v>
      </c>
      <c r="R17" s="110">
        <f t="shared" si="4"/>
        <v>8.1717006048753031E-3</v>
      </c>
      <c r="S17" s="110">
        <f>J17/1171833.749</f>
        <v>9.0712526491673856E-4</v>
      </c>
      <c r="T17" s="110"/>
      <c r="U17" s="111">
        <f t="shared" si="20"/>
        <v>2.0863133826658015E-2</v>
      </c>
      <c r="W17" s="125">
        <v>92</v>
      </c>
      <c r="Y17" s="110">
        <f t="shared" si="7"/>
        <v>0.74607725996287744</v>
      </c>
      <c r="Z17" s="110">
        <f t="shared" si="8"/>
        <v>1.0420590063400803</v>
      </c>
      <c r="AA17" s="110">
        <f t="shared" si="9"/>
        <v>0.20984450017052184</v>
      </c>
      <c r="AB17" s="110">
        <f t="shared" si="10"/>
        <v>0.76680211484937355</v>
      </c>
      <c r="AC17" s="110">
        <f t="shared" si="11"/>
        <v>1.7764566532337614E-2</v>
      </c>
      <c r="AD17" s="110">
        <f t="shared" si="12"/>
        <v>1.9720114454711709E-3</v>
      </c>
      <c r="AE17" s="110"/>
      <c r="AF17" s="111">
        <f t="shared" si="21"/>
        <v>4.5354638753604376E-2</v>
      </c>
      <c r="AH17" s="126">
        <v>3.4198814510637421</v>
      </c>
      <c r="AI17" s="126"/>
      <c r="AJ17" s="219"/>
      <c r="AK17" s="214"/>
      <c r="AL17" s="80" t="s">
        <v>54</v>
      </c>
      <c r="AM17" s="110">
        <f t="shared" si="13"/>
        <v>2.551495782407506</v>
      </c>
      <c r="AN17" s="110">
        <f t="shared" si="14"/>
        <v>3.5637182666963549</v>
      </c>
      <c r="AO17" s="110">
        <f t="shared" si="15"/>
        <v>0.71764331374090984</v>
      </c>
      <c r="AP17" s="110">
        <f t="shared" si="16"/>
        <v>2.622372329209822</v>
      </c>
      <c r="AQ17" s="110">
        <f t="shared" si="17"/>
        <v>6.0752711570129146E-2</v>
      </c>
      <c r="AR17" s="110">
        <f>AD17*AH17</f>
        <v>6.7440453636522556E-3</v>
      </c>
      <c r="AS17" s="110"/>
      <c r="AT17" s="111">
        <f t="shared" si="22"/>
        <v>0.15510748779314837</v>
      </c>
      <c r="AV17" s="219"/>
      <c r="AW17" s="74">
        <v>25.514957824075061</v>
      </c>
      <c r="AX17" s="74">
        <v>35.637182666963547</v>
      </c>
      <c r="AY17" s="74">
        <v>7.1764331374090986</v>
      </c>
      <c r="AZ17" s="74">
        <v>26.223723292098221</v>
      </c>
      <c r="BA17" s="74">
        <v>0.60752711570129148</v>
      </c>
      <c r="BB17" s="74">
        <v>6.7440453636522554E-2</v>
      </c>
      <c r="BC17" s="74"/>
      <c r="BD17" s="82">
        <v>1.5510748779314838</v>
      </c>
      <c r="BE17" s="75">
        <v>96.778339367815221</v>
      </c>
      <c r="BF17" s="76">
        <v>95.227264489883737</v>
      </c>
    </row>
    <row r="18" spans="1:58" ht="13.5" thickBot="1" x14ac:dyDescent="0.25">
      <c r="A18" s="232"/>
      <c r="B18" s="215"/>
      <c r="C18" s="81" t="s">
        <v>55</v>
      </c>
      <c r="D18" s="107">
        <v>363383</v>
      </c>
      <c r="E18" s="119">
        <v>497389</v>
      </c>
      <c r="F18" s="105">
        <v>410834</v>
      </c>
      <c r="G18" s="106">
        <v>103349</v>
      </c>
      <c r="H18" s="119">
        <v>307485</v>
      </c>
      <c r="I18" s="120">
        <v>5117</v>
      </c>
      <c r="J18" s="120">
        <v>2917</v>
      </c>
      <c r="N18" s="110">
        <f t="shared" si="0"/>
        <v>0.33083518836381842</v>
      </c>
      <c r="O18" s="110">
        <f t="shared" si="1"/>
        <v>0.45213580856324603</v>
      </c>
      <c r="P18" s="110">
        <f t="shared" si="2"/>
        <v>6.2560410842424891E-2</v>
      </c>
      <c r="Q18" s="110">
        <f t="shared" si="3"/>
        <v>0.26107320859034078</v>
      </c>
      <c r="R18" s="110">
        <f t="shared" si="4"/>
        <v>6.8403949644884211E-3</v>
      </c>
      <c r="S18" s="110">
        <f>J18/1171833.749</f>
        <v>2.4892609574432047E-3</v>
      </c>
      <c r="T18" s="110"/>
      <c r="U18" s="111"/>
      <c r="W18" s="125">
        <v>92</v>
      </c>
      <c r="Y18" s="110">
        <f t="shared" si="7"/>
        <v>0.71920693122569224</v>
      </c>
      <c r="Z18" s="110">
        <f t="shared" si="8"/>
        <v>0.98290393165923051</v>
      </c>
      <c r="AA18" s="110">
        <f t="shared" si="9"/>
        <v>0.13600089313570629</v>
      </c>
      <c r="AB18" s="110">
        <f t="shared" si="10"/>
        <v>0.56755045345726263</v>
      </c>
      <c r="AC18" s="110">
        <f t="shared" si="11"/>
        <v>1.4870423835844393E-2</v>
      </c>
      <c r="AD18" s="110">
        <f t="shared" si="12"/>
        <v>5.4114368640069662E-3</v>
      </c>
      <c r="AE18" s="110"/>
      <c r="AF18" s="111"/>
      <c r="AH18" s="126">
        <v>3.4198814510637421</v>
      </c>
      <c r="AI18" s="126"/>
      <c r="AJ18" s="219"/>
      <c r="AK18" s="215"/>
      <c r="AL18" s="81" t="s">
        <v>55</v>
      </c>
      <c r="AM18" s="110">
        <f t="shared" si="13"/>
        <v>2.4596024435752213</v>
      </c>
      <c r="AN18" s="110">
        <f t="shared" si="14"/>
        <v>3.3614149240590265</v>
      </c>
      <c r="AO18" s="110">
        <f t="shared" si="15"/>
        <v>0.46510693176290413</v>
      </c>
      <c r="AP18" s="110">
        <f t="shared" si="16"/>
        <v>1.940955268321308</v>
      </c>
      <c r="AQ18" s="110">
        <f t="shared" si="17"/>
        <v>5.085508664566038E-2</v>
      </c>
      <c r="AR18" s="110">
        <f>AD18*AH18</f>
        <v>1.8506472554819971E-2</v>
      </c>
      <c r="AS18" s="110"/>
      <c r="AT18" s="111"/>
      <c r="AV18" s="219"/>
      <c r="AW18" s="74">
        <v>24.596024435752213</v>
      </c>
      <c r="AX18" s="74">
        <v>33.614149240590265</v>
      </c>
      <c r="AY18" s="74">
        <v>4.651069317629041</v>
      </c>
      <c r="AZ18" s="74">
        <v>19.409552683213079</v>
      </c>
      <c r="BA18" s="74">
        <v>0.50855086645660386</v>
      </c>
      <c r="BB18" s="74">
        <v>0.18506472554819969</v>
      </c>
      <c r="BC18" s="74"/>
      <c r="BD18" s="74"/>
      <c r="BE18" s="75">
        <v>82.964411269189398</v>
      </c>
      <c r="BF18" s="76">
        <v>82.964411269189398</v>
      </c>
    </row>
    <row r="19" spans="1:58" x14ac:dyDescent="0.2">
      <c r="A19" s="83"/>
      <c r="B19" s="209" t="s">
        <v>178</v>
      </c>
      <c r="C19" s="210"/>
      <c r="D19" s="130">
        <f>AVERAGE(D3:D18)</f>
        <v>283250.4375</v>
      </c>
      <c r="E19" s="130">
        <f t="shared" ref="E19:AT19" si="23">AVERAGE(E3:E18)</f>
        <v>415962.5</v>
      </c>
      <c r="F19" s="130">
        <f t="shared" si="23"/>
        <v>469455.0625</v>
      </c>
      <c r="G19" s="130">
        <f t="shared" si="23"/>
        <v>131629.875</v>
      </c>
      <c r="H19" s="130">
        <f t="shared" si="23"/>
        <v>337825.1875</v>
      </c>
      <c r="I19" s="130">
        <f t="shared" si="23"/>
        <v>9072.75</v>
      </c>
      <c r="J19" s="130">
        <f t="shared" si="23"/>
        <v>2872.8333333333335</v>
      </c>
      <c r="K19" s="130">
        <f t="shared" si="23"/>
        <v>10571.714285714286</v>
      </c>
      <c r="L19" s="130">
        <f t="shared" si="23"/>
        <v>12766.666666666666</v>
      </c>
      <c r="M19" s="131"/>
      <c r="N19" s="132">
        <f t="shared" si="23"/>
        <v>0.25621252456611654</v>
      </c>
      <c r="O19" s="132">
        <f t="shared" si="23"/>
        <v>0.37669664351234211</v>
      </c>
      <c r="P19" s="132">
        <f t="shared" si="23"/>
        <v>8.9579773987115793E-2</v>
      </c>
      <c r="Q19" s="132">
        <f t="shared" si="23"/>
        <v>0.28736223366605124</v>
      </c>
      <c r="R19" s="132">
        <f t="shared" si="23"/>
        <v>1.0811972858123724E-2</v>
      </c>
      <c r="S19" s="132">
        <f t="shared" si="23"/>
        <v>2.4515707418265634E-3</v>
      </c>
      <c r="T19" s="132">
        <f t="shared" si="23"/>
        <v>1.2611101012850231E-2</v>
      </c>
      <c r="U19" s="132">
        <f t="shared" si="23"/>
        <v>2.5968420452803172E-2</v>
      </c>
      <c r="V19" s="131"/>
      <c r="W19" s="131"/>
      <c r="X19" s="131"/>
      <c r="Y19" s="132">
        <f t="shared" si="23"/>
        <v>0.49771370988068431</v>
      </c>
      <c r="Z19" s="132">
        <f t="shared" si="23"/>
        <v>0.72934192407980569</v>
      </c>
      <c r="AA19" s="132">
        <f t="shared" si="23"/>
        <v>0.17089048496367337</v>
      </c>
      <c r="AB19" s="132">
        <f t="shared" si="23"/>
        <v>0.55361973086997063</v>
      </c>
      <c r="AC19" s="132">
        <f t="shared" si="23"/>
        <v>2.0704633726330617E-2</v>
      </c>
      <c r="AD19" s="132">
        <f t="shared" si="23"/>
        <v>4.6534535993667673E-3</v>
      </c>
      <c r="AE19" s="132">
        <f t="shared" si="23"/>
        <v>2.4215530977030945E-2</v>
      </c>
      <c r="AF19" s="132">
        <f t="shared" si="23"/>
        <v>5.2931960011781E-2</v>
      </c>
      <c r="AG19" s="131"/>
      <c r="AH19" s="131"/>
      <c r="AI19" s="131"/>
      <c r="AJ19" s="83"/>
      <c r="AK19" s="209" t="s">
        <v>178</v>
      </c>
      <c r="AL19" s="210"/>
      <c r="AM19" s="132">
        <f t="shared" si="23"/>
        <v>1.702121884361073</v>
      </c>
      <c r="AN19" s="132">
        <f t="shared" si="23"/>
        <v>2.4942629176436677</v>
      </c>
      <c r="AO19" s="132">
        <f t="shared" si="23"/>
        <v>0.58442519969055384</v>
      </c>
      <c r="AP19" s="132">
        <f t="shared" si="23"/>
        <v>1.8933138485451135</v>
      </c>
      <c r="AQ19" s="132">
        <f t="shared" si="23"/>
        <v>7.0807392831746835E-2</v>
      </c>
      <c r="AR19" s="132">
        <f t="shared" si="23"/>
        <v>1.591425964786021E-2</v>
      </c>
      <c r="AS19" s="132">
        <f t="shared" si="23"/>
        <v>8.2814245216007595E-2</v>
      </c>
      <c r="AT19" s="132">
        <f t="shared" si="23"/>
        <v>0.18102102821273758</v>
      </c>
      <c r="AV19" s="83"/>
      <c r="AW19" s="84">
        <f t="shared" ref="AW19:BF19" si="24">AVERAGE(AW3:AW18)</f>
        <v>17.021218843610733</v>
      </c>
      <c r="AX19" s="84">
        <f t="shared" si="24"/>
        <v>24.942629176436679</v>
      </c>
      <c r="AY19" s="84">
        <f t="shared" si="24"/>
        <v>5.8442519969055375</v>
      </c>
      <c r="AZ19" s="84">
        <f t="shared" si="24"/>
        <v>18.933138485451135</v>
      </c>
      <c r="BA19" s="84">
        <f t="shared" si="24"/>
        <v>0.70807392831746829</v>
      </c>
      <c r="BB19" s="84">
        <f t="shared" si="24"/>
        <v>0.1591425964786021</v>
      </c>
      <c r="BC19" s="84">
        <f t="shared" si="24"/>
        <v>0.82814245216007598</v>
      </c>
      <c r="BD19" s="84">
        <f t="shared" si="24"/>
        <v>1.810210282127376</v>
      </c>
      <c r="BE19" s="85">
        <f t="shared" si="24"/>
        <v>68.270396128799405</v>
      </c>
      <c r="BF19" s="84">
        <f t="shared" si="24"/>
        <v>67.930981700900531</v>
      </c>
    </row>
    <row r="20" spans="1:58" ht="13.5" thickBot="1" x14ac:dyDescent="0.25">
      <c r="A20" s="83"/>
      <c r="B20" s="211" t="s">
        <v>179</v>
      </c>
      <c r="C20" s="212"/>
      <c r="D20" s="130">
        <f>STDEV(D3:D18)/SQRT(16)</f>
        <v>15137.435057655561</v>
      </c>
      <c r="E20" s="130">
        <f t="shared" ref="E20:AT20" si="25">STDEV(E3:E18)/SQRT(16)</f>
        <v>23005.914998466516</v>
      </c>
      <c r="F20" s="130">
        <f t="shared" si="25"/>
        <v>12727.706889390547</v>
      </c>
      <c r="G20" s="130">
        <f t="shared" si="25"/>
        <v>7708.5622588754086</v>
      </c>
      <c r="H20" s="130">
        <f t="shared" si="25"/>
        <v>10146.126201338597</v>
      </c>
      <c r="I20" s="130">
        <f t="shared" si="25"/>
        <v>678.12465360974261</v>
      </c>
      <c r="J20" s="130">
        <f t="shared" si="25"/>
        <v>240.79460866183464</v>
      </c>
      <c r="K20" s="130">
        <f t="shared" si="25"/>
        <v>3492.5176380916037</v>
      </c>
      <c r="L20" s="130">
        <f t="shared" si="25"/>
        <v>2709.6052564595702</v>
      </c>
      <c r="M20" s="131"/>
      <c r="N20" s="132">
        <f t="shared" si="25"/>
        <v>1.409658810133493E-2</v>
      </c>
      <c r="O20" s="132">
        <f t="shared" si="25"/>
        <v>2.1314277522874996E-2</v>
      </c>
      <c r="P20" s="132">
        <f t="shared" si="25"/>
        <v>7.3647100026435963E-3</v>
      </c>
      <c r="Q20" s="132">
        <f t="shared" si="25"/>
        <v>8.7913684161744377E-3</v>
      </c>
      <c r="R20" s="132">
        <f t="shared" si="25"/>
        <v>6.8083799112824393E-4</v>
      </c>
      <c r="S20" s="132">
        <f t="shared" si="25"/>
        <v>2.0548529931598217E-4</v>
      </c>
      <c r="T20" s="132">
        <f t="shared" si="25"/>
        <v>2.8980788233310111E-3</v>
      </c>
      <c r="U20" s="132">
        <f t="shared" si="25"/>
        <v>3.226302917966801E-3</v>
      </c>
      <c r="V20" s="131"/>
      <c r="W20" s="131"/>
      <c r="X20" s="131"/>
      <c r="Y20" s="132">
        <f t="shared" si="25"/>
        <v>3.3864850128775076E-2</v>
      </c>
      <c r="Z20" s="132">
        <f t="shared" si="25"/>
        <v>4.8082650908239793E-2</v>
      </c>
      <c r="AA20" s="132">
        <f t="shared" si="25"/>
        <v>1.2745748633197924E-2</v>
      </c>
      <c r="AB20" s="132">
        <f t="shared" si="25"/>
        <v>1.9932738454599502E-2</v>
      </c>
      <c r="AC20" s="132">
        <f t="shared" si="25"/>
        <v>1.2783839899987689E-3</v>
      </c>
      <c r="AD20" s="132">
        <f t="shared" si="25"/>
        <v>3.5977780591726698E-4</v>
      </c>
      <c r="AE20" s="132">
        <f t="shared" si="25"/>
        <v>5.8658152945449604E-3</v>
      </c>
      <c r="AF20" s="132">
        <f t="shared" si="25"/>
        <v>6.3577874718194448E-3</v>
      </c>
      <c r="AG20" s="131"/>
      <c r="AH20" s="131"/>
      <c r="AI20" s="131"/>
      <c r="AJ20" s="83"/>
      <c r="AK20" s="211" t="s">
        <v>179</v>
      </c>
      <c r="AL20" s="212"/>
      <c r="AM20" s="132">
        <f t="shared" si="25"/>
        <v>0.11581377279845144</v>
      </c>
      <c r="AN20" s="132">
        <f t="shared" si="25"/>
        <v>0.16443696595906218</v>
      </c>
      <c r="AO20" s="132">
        <f t="shared" si="25"/>
        <v>4.3588949330594581E-2</v>
      </c>
      <c r="AP20" s="132">
        <f t="shared" si="25"/>
        <v>6.8167602509789704E-2</v>
      </c>
      <c r="AQ20" s="132">
        <f t="shared" si="25"/>
        <v>4.3719216947336499E-3</v>
      </c>
      <c r="AR20" s="132">
        <f t="shared" si="25"/>
        <v>1.2303974449608733E-3</v>
      </c>
      <c r="AS20" s="132">
        <f t="shared" si="25"/>
        <v>2.0060392921180302E-2</v>
      </c>
      <c r="AT20" s="132">
        <f t="shared" si="25"/>
        <v>2.1742879444680771E-2</v>
      </c>
      <c r="AV20" s="83"/>
      <c r="AW20" s="84">
        <f t="shared" ref="AW20:BA20" si="26">STDEV(AW3:AW18)/SQRT(16)</f>
        <v>1.1581377279845122</v>
      </c>
      <c r="AX20" s="84">
        <f t="shared" si="26"/>
        <v>1.6443696595906141</v>
      </c>
      <c r="AY20" s="84">
        <f t="shared" si="26"/>
        <v>0.43588949330594651</v>
      </c>
      <c r="AZ20" s="84">
        <f t="shared" si="26"/>
        <v>0.68167602509789271</v>
      </c>
      <c r="BA20" s="84">
        <f t="shared" si="26"/>
        <v>4.3719216947336589E-2</v>
      </c>
      <c r="BB20" s="84">
        <f>STDEV(BB3:BB18)/SQRT(12)</f>
        <v>1.4207405921167744E-2</v>
      </c>
      <c r="BC20" s="84">
        <f>STDEV(BC3:BC18)/SQRT(7)</f>
        <v>0.30328463355247787</v>
      </c>
      <c r="BD20" s="84">
        <f>STDEV(BD3:BD18)/SQRT(3)</f>
        <v>0.5021302920137608</v>
      </c>
      <c r="BE20" s="85">
        <f>STDEV(BE3:BE18)/SQRT(16)</f>
        <v>3.3020430027817236</v>
      </c>
      <c r="BF20" s="84">
        <f>STDEV(BF3:BF18)/SQRT(16)</f>
        <v>3.2034963320017651</v>
      </c>
    </row>
    <row r="21" spans="1:58" x14ac:dyDescent="0.2">
      <c r="A21" s="217" t="s">
        <v>2</v>
      </c>
      <c r="B21" s="213">
        <v>7</v>
      </c>
      <c r="C21" s="73">
        <v>7</v>
      </c>
      <c r="D21" s="107">
        <v>502811</v>
      </c>
      <c r="E21" s="104">
        <v>630559</v>
      </c>
      <c r="F21" s="105">
        <v>594830</v>
      </c>
      <c r="G21" s="106">
        <v>244913</v>
      </c>
      <c r="H21" s="104">
        <v>349917</v>
      </c>
      <c r="I21" s="120">
        <v>8504</v>
      </c>
      <c r="J21" s="120">
        <v>4804</v>
      </c>
      <c r="K21" s="120">
        <v>2722</v>
      </c>
      <c r="L21" s="123">
        <v>128395</v>
      </c>
      <c r="N21" s="110">
        <f t="shared" ref="N21:N36" si="27">(D21-8120)/1073836.8</f>
        <v>0.46067614743692892</v>
      </c>
      <c r="O21" s="110">
        <f t="shared" ref="O21:O36" si="28">(E21-9368.8)/1079366.4</f>
        <v>0.5755137458420051</v>
      </c>
      <c r="P21" s="110">
        <f t="shared" ref="P21:P36" si="29">(G21-37867.695)/1046689.178</f>
        <v>0.19780973124764648</v>
      </c>
      <c r="Q21" s="110">
        <f t="shared" ref="Q21:Q36" si="30">(H21-6180.175)/1154100.9</f>
        <v>0.29783949133043741</v>
      </c>
      <c r="R21" s="110">
        <f t="shared" ref="R21:R36" si="31">(I21+1696.134)/996014.709</f>
        <v>1.0240947154526409E-2</v>
      </c>
      <c r="S21" s="110">
        <f t="shared" ref="S21:S36" si="32">J21/1171833.749</f>
        <v>4.0995576412605943E-3</v>
      </c>
      <c r="T21" s="110">
        <f t="shared" si="18"/>
        <v>6.0974357724770589E-3</v>
      </c>
      <c r="U21" s="111">
        <f t="shared" si="20"/>
        <v>0.16364605019006212</v>
      </c>
      <c r="W21" s="125">
        <v>112</v>
      </c>
      <c r="Y21" s="110">
        <f t="shared" si="7"/>
        <v>0.82263597756594453</v>
      </c>
      <c r="Z21" s="110">
        <f t="shared" si="8"/>
        <v>1.0277031175750091</v>
      </c>
      <c r="AA21" s="110">
        <f t="shared" si="9"/>
        <v>0.3532316629422258</v>
      </c>
      <c r="AB21" s="110">
        <f t="shared" si="10"/>
        <v>0.53185623451863828</v>
      </c>
      <c r="AC21" s="110">
        <f t="shared" si="11"/>
        <v>1.8287405633082874E-2</v>
      </c>
      <c r="AD21" s="110">
        <f t="shared" si="12"/>
        <v>7.3206386451082047E-3</v>
      </c>
      <c r="AE21" s="110">
        <f t="shared" si="19"/>
        <v>1.0888278165137604E-2</v>
      </c>
      <c r="AF21" s="111">
        <f t="shared" si="21"/>
        <v>0.29222508962511096</v>
      </c>
      <c r="AH21" s="126">
        <v>3.1024608117975734</v>
      </c>
      <c r="AI21" s="126"/>
      <c r="AJ21" s="217" t="s">
        <v>2</v>
      </c>
      <c r="AK21" s="213">
        <v>7</v>
      </c>
      <c r="AL21" s="73">
        <v>7</v>
      </c>
      <c r="AM21" s="110">
        <f t="shared" si="13"/>
        <v>2.5521958827731308</v>
      </c>
      <c r="AN21" s="110">
        <f t="shared" si="14"/>
        <v>3.1884086484386596</v>
      </c>
      <c r="AO21" s="110">
        <f t="shared" si="15"/>
        <v>1.0958873917643446</v>
      </c>
      <c r="AP21" s="110">
        <f t="shared" si="16"/>
        <v>1.6500631251042952</v>
      </c>
      <c r="AQ21" s="110">
        <f t="shared" si="17"/>
        <v>5.6735959326085807E-2</v>
      </c>
      <c r="AR21" s="110">
        <f t="shared" ref="AR21:AR36" si="33">AD21*AH21</f>
        <v>2.2711994513779088E-2</v>
      </c>
      <c r="AS21" s="110">
        <f>AE21*AH21</f>
        <v>3.3780456315290606E-2</v>
      </c>
      <c r="AT21" s="111">
        <f t="shared" si="22"/>
        <v>0.90661688878594038</v>
      </c>
      <c r="AV21" s="217" t="s">
        <v>2</v>
      </c>
      <c r="AW21" s="74">
        <f t="shared" ref="AW21:BD21" si="34">(AM21*10)</f>
        <v>25.521958827731307</v>
      </c>
      <c r="AX21" s="74">
        <f t="shared" si="34"/>
        <v>31.884086484386597</v>
      </c>
      <c r="AY21" s="74">
        <f t="shared" si="34"/>
        <v>10.958873917643446</v>
      </c>
      <c r="AZ21" s="74">
        <f t="shared" si="34"/>
        <v>16.500631251042954</v>
      </c>
      <c r="BA21" s="74">
        <f t="shared" si="34"/>
        <v>0.56735959326085805</v>
      </c>
      <c r="BB21" s="74">
        <f t="shared" si="34"/>
        <v>0.22711994513779088</v>
      </c>
      <c r="BC21" s="74">
        <f t="shared" si="34"/>
        <v>0.33780456315290608</v>
      </c>
      <c r="BD21" s="82">
        <f t="shared" si="34"/>
        <v>9.0661688878594031</v>
      </c>
      <c r="BE21" s="75">
        <f>SUM(AW21:BD21)</f>
        <v>95.064003470215255</v>
      </c>
      <c r="BF21" s="76">
        <f>SUM(AW21:BC21)</f>
        <v>85.99783458235585</v>
      </c>
    </row>
    <row r="22" spans="1:58" x14ac:dyDescent="0.2">
      <c r="A22" s="217"/>
      <c r="B22" s="214"/>
      <c r="C22" s="77" t="s">
        <v>56</v>
      </c>
      <c r="D22" s="107">
        <v>512087</v>
      </c>
      <c r="E22" s="119">
        <v>628742</v>
      </c>
      <c r="F22" s="105">
        <v>602107</v>
      </c>
      <c r="G22" s="106">
        <v>247909</v>
      </c>
      <c r="H22" s="119">
        <v>354198</v>
      </c>
      <c r="I22" s="120">
        <v>10684</v>
      </c>
      <c r="J22" s="120">
        <v>2862</v>
      </c>
      <c r="K22" s="120">
        <v>3110</v>
      </c>
      <c r="L22" s="128"/>
      <c r="N22" s="110">
        <f t="shared" si="27"/>
        <v>0.46931433156323193</v>
      </c>
      <c r="O22" s="110">
        <f t="shared" si="28"/>
        <v>0.57383035084286482</v>
      </c>
      <c r="P22" s="110">
        <f t="shared" si="29"/>
        <v>0.20067209006721956</v>
      </c>
      <c r="Q22" s="110">
        <f t="shared" si="30"/>
        <v>0.30154887237329081</v>
      </c>
      <c r="R22" s="110">
        <f t="shared" si="31"/>
        <v>1.2429669851391722E-2</v>
      </c>
      <c r="S22" s="110">
        <f t="shared" si="32"/>
        <v>2.4423259719583311E-3</v>
      </c>
      <c r="T22" s="110">
        <f t="shared" si="18"/>
        <v>6.4193968045956722E-3</v>
      </c>
      <c r="U22" s="111"/>
      <c r="W22" s="125">
        <v>112</v>
      </c>
      <c r="Y22" s="110">
        <f t="shared" si="7"/>
        <v>0.8380613063629142</v>
      </c>
      <c r="Z22" s="110">
        <f t="shared" si="8"/>
        <v>1.0246970550765444</v>
      </c>
      <c r="AA22" s="110">
        <f t="shared" si="9"/>
        <v>0.35834301797717777</v>
      </c>
      <c r="AB22" s="110">
        <f t="shared" si="10"/>
        <v>0.53848012923801936</v>
      </c>
      <c r="AC22" s="110">
        <f t="shared" si="11"/>
        <v>2.2195839020342362E-2</v>
      </c>
      <c r="AD22" s="110">
        <f t="shared" si="12"/>
        <v>4.3612963784970199E-3</v>
      </c>
      <c r="AE22" s="110">
        <f t="shared" si="19"/>
        <v>1.1463208579635129E-2</v>
      </c>
      <c r="AF22" s="111"/>
      <c r="AH22" s="126">
        <v>3.1024608117975734</v>
      </c>
      <c r="AI22" s="126"/>
      <c r="AJ22" s="217"/>
      <c r="AK22" s="214"/>
      <c r="AL22" s="77" t="s">
        <v>56</v>
      </c>
      <c r="AM22" s="110">
        <f t="shared" si="13"/>
        <v>2.6000523608748218</v>
      </c>
      <c r="AN22" s="110">
        <f t="shared" si="14"/>
        <v>3.1790824573393586</v>
      </c>
      <c r="AO22" s="110">
        <f t="shared" si="15"/>
        <v>1.1117451704554673</v>
      </c>
      <c r="AP22" s="110">
        <f t="shared" si="16"/>
        <v>1.6706134988926478</v>
      </c>
      <c r="AQ22" s="110">
        <f t="shared" si="17"/>
        <v>6.8861720745579613E-2</v>
      </c>
      <c r="AR22" s="110">
        <f t="shared" si="33"/>
        <v>1.3530751102921682E-2</v>
      </c>
      <c r="AS22" s="110">
        <f>AE22*AH22</f>
        <v>3.5564155395779708E-2</v>
      </c>
      <c r="AT22" s="111"/>
      <c r="AV22" s="217"/>
      <c r="AW22" s="74">
        <f t="shared" ref="AW22:BC24" si="35">(AM22*10)</f>
        <v>26.000523608748217</v>
      </c>
      <c r="AX22" s="74">
        <f t="shared" si="35"/>
        <v>31.790824573393586</v>
      </c>
      <c r="AY22" s="74">
        <f t="shared" si="35"/>
        <v>11.117451704554673</v>
      </c>
      <c r="AZ22" s="74">
        <f t="shared" si="35"/>
        <v>16.706134988926479</v>
      </c>
      <c r="BA22" s="74">
        <f t="shared" si="35"/>
        <v>0.68861720745579613</v>
      </c>
      <c r="BB22" s="74">
        <f t="shared" si="35"/>
        <v>0.13530751102921681</v>
      </c>
      <c r="BC22" s="74">
        <f t="shared" si="35"/>
        <v>0.35564155395779706</v>
      </c>
      <c r="BD22" s="74"/>
      <c r="BE22" s="75">
        <f t="shared" ref="BE22:BE36" si="36">SUM(AW22:BD22)</f>
        <v>86.794501148065748</v>
      </c>
      <c r="BF22" s="76">
        <f t="shared" ref="BF22:BF36" si="37">SUM(AW22:BC22)</f>
        <v>86.794501148065748</v>
      </c>
    </row>
    <row r="23" spans="1:58" x14ac:dyDescent="0.2">
      <c r="A23" s="217"/>
      <c r="B23" s="214"/>
      <c r="C23" s="77" t="s">
        <v>57</v>
      </c>
      <c r="D23" s="107">
        <v>450443</v>
      </c>
      <c r="E23" s="104">
        <v>530102</v>
      </c>
      <c r="F23" s="105">
        <v>501613</v>
      </c>
      <c r="G23" s="106">
        <v>206532</v>
      </c>
      <c r="H23" s="104">
        <v>295081</v>
      </c>
      <c r="I23" s="120">
        <v>7810</v>
      </c>
      <c r="J23" s="120">
        <v>3987</v>
      </c>
      <c r="K23" s="120">
        <v>2019</v>
      </c>
      <c r="L23" s="123">
        <v>21529</v>
      </c>
      <c r="N23" s="110">
        <f t="shared" si="27"/>
        <v>0.41190896046773584</v>
      </c>
      <c r="O23" s="110">
        <f t="shared" si="28"/>
        <v>0.48244340383395301</v>
      </c>
      <c r="P23" s="110">
        <f t="shared" si="29"/>
        <v>0.16114077468755486</v>
      </c>
      <c r="Q23" s="110">
        <f t="shared" si="30"/>
        <v>0.25032544814755803</v>
      </c>
      <c r="R23" s="110">
        <f t="shared" si="31"/>
        <v>9.5441702959830482E-3</v>
      </c>
      <c r="S23" s="110">
        <f t="shared" si="32"/>
        <v>3.4023597659671089E-3</v>
      </c>
      <c r="T23" s="110">
        <f t="shared" si="18"/>
        <v>5.5140888508807065E-3</v>
      </c>
      <c r="U23" s="111">
        <f t="shared" si="20"/>
        <v>3.6401652944560742E-2</v>
      </c>
      <c r="W23" s="125">
        <v>112</v>
      </c>
      <c r="Y23" s="110">
        <f t="shared" si="7"/>
        <v>0.73555171512095685</v>
      </c>
      <c r="Z23" s="110">
        <f t="shared" si="8"/>
        <v>0.8615060782749161</v>
      </c>
      <c r="AA23" s="110">
        <f t="shared" si="9"/>
        <v>0.28775138337063366</v>
      </c>
      <c r="AB23" s="110">
        <f t="shared" si="10"/>
        <v>0.44700972883492501</v>
      </c>
      <c r="AC23" s="110">
        <f t="shared" si="11"/>
        <v>1.7043161242826871E-2</v>
      </c>
      <c r="AD23" s="110">
        <f t="shared" si="12"/>
        <v>6.0756424392269803E-3</v>
      </c>
      <c r="AE23" s="110">
        <f t="shared" si="19"/>
        <v>9.8465872337155473E-3</v>
      </c>
      <c r="AF23" s="111">
        <f t="shared" si="21"/>
        <v>6.5002951686715618E-2</v>
      </c>
      <c r="AH23" s="126">
        <v>3.1024608117975734</v>
      </c>
      <c r="AI23" s="126"/>
      <c r="AJ23" s="217"/>
      <c r="AK23" s="214"/>
      <c r="AL23" s="77" t="s">
        <v>57</v>
      </c>
      <c r="AM23" s="110">
        <f t="shared" si="13"/>
        <v>2.2820203712132612</v>
      </c>
      <c r="AN23" s="110">
        <f t="shared" si="14"/>
        <v>2.6727888469733401</v>
      </c>
      <c r="AO23" s="110">
        <f t="shared" si="15"/>
        <v>0.89273739044793088</v>
      </c>
      <c r="AP23" s="110">
        <f t="shared" si="16"/>
        <v>1.3868301662026146</v>
      </c>
      <c r="AQ23" s="110">
        <f t="shared" si="17"/>
        <v>5.287573986501759E-2</v>
      </c>
      <c r="AR23" s="110">
        <f t="shared" si="33"/>
        <v>1.8849442574195928E-2</v>
      </c>
      <c r="AS23" s="110">
        <f>AE23*AH23</f>
        <v>3.0548651022548761E-2</v>
      </c>
      <c r="AT23" s="111">
        <f t="shared" si="22"/>
        <v>0.20166911025920617</v>
      </c>
      <c r="AV23" s="217"/>
      <c r="AW23" s="74">
        <f t="shared" si="35"/>
        <v>22.82020371213261</v>
      </c>
      <c r="AX23" s="74">
        <f t="shared" si="35"/>
        <v>26.727888469733401</v>
      </c>
      <c r="AY23" s="74">
        <f t="shared" si="35"/>
        <v>8.9273739044793086</v>
      </c>
      <c r="AZ23" s="74">
        <f t="shared" si="35"/>
        <v>13.868301662026145</v>
      </c>
      <c r="BA23" s="74">
        <f t="shared" si="35"/>
        <v>0.5287573986501759</v>
      </c>
      <c r="BB23" s="74">
        <f t="shared" si="35"/>
        <v>0.18849442574195929</v>
      </c>
      <c r="BC23" s="74">
        <f t="shared" si="35"/>
        <v>0.30548651022548762</v>
      </c>
      <c r="BD23" s="82">
        <f>(AT23*10)</f>
        <v>2.0166911025920617</v>
      </c>
      <c r="BE23" s="75">
        <f t="shared" si="36"/>
        <v>75.383197185581153</v>
      </c>
      <c r="BF23" s="76">
        <f t="shared" si="37"/>
        <v>73.36650608298909</v>
      </c>
    </row>
    <row r="24" spans="1:58" ht="13.5" thickBot="1" x14ac:dyDescent="0.25">
      <c r="A24" s="217"/>
      <c r="B24" s="215"/>
      <c r="C24" s="78" t="s">
        <v>58</v>
      </c>
      <c r="D24" s="107">
        <v>456628</v>
      </c>
      <c r="E24" s="119">
        <v>560568</v>
      </c>
      <c r="F24" s="105">
        <v>541430</v>
      </c>
      <c r="G24" s="106">
        <v>222926</v>
      </c>
      <c r="H24" s="119">
        <v>318504</v>
      </c>
      <c r="I24" s="120">
        <v>9802</v>
      </c>
      <c r="J24" s="120">
        <v>2231</v>
      </c>
      <c r="K24" s="120">
        <v>2930</v>
      </c>
      <c r="L24" s="128"/>
      <c r="N24" s="110">
        <f t="shared" si="27"/>
        <v>0.41766868112547456</v>
      </c>
      <c r="O24" s="110">
        <f t="shared" si="28"/>
        <v>0.51066922224001043</v>
      </c>
      <c r="P24" s="110">
        <f t="shared" si="29"/>
        <v>0.17680349514419075</v>
      </c>
      <c r="Q24" s="110">
        <f t="shared" si="30"/>
        <v>0.27062090065088767</v>
      </c>
      <c r="R24" s="110">
        <f t="shared" si="31"/>
        <v>1.1544140760274655E-2</v>
      </c>
      <c r="S24" s="110">
        <f t="shared" si="32"/>
        <v>1.9038536839409632E-3</v>
      </c>
      <c r="T24" s="110">
        <f t="shared" si="18"/>
        <v>6.2700334391798205E-3</v>
      </c>
      <c r="U24" s="111"/>
      <c r="W24" s="125">
        <v>112</v>
      </c>
      <c r="Y24" s="110">
        <f t="shared" si="7"/>
        <v>0.74583693058120459</v>
      </c>
      <c r="Z24" s="110">
        <f t="shared" si="8"/>
        <v>0.91190932542859016</v>
      </c>
      <c r="AA24" s="110">
        <f t="shared" si="9"/>
        <v>0.31572052704319775</v>
      </c>
      <c r="AB24" s="110">
        <f t="shared" si="10"/>
        <v>0.48325160830515657</v>
      </c>
      <c r="AC24" s="110">
        <f t="shared" si="11"/>
        <v>2.0614537071919025E-2</v>
      </c>
      <c r="AD24" s="110">
        <f t="shared" si="12"/>
        <v>3.3997387213231486E-3</v>
      </c>
      <c r="AE24" s="110">
        <f t="shared" si="19"/>
        <v>1.119648828424968E-2</v>
      </c>
      <c r="AF24" s="111"/>
      <c r="AH24" s="126">
        <v>3.1024608117975734</v>
      </c>
      <c r="AI24" s="126"/>
      <c r="AJ24" s="217"/>
      <c r="AK24" s="215"/>
      <c r="AL24" s="78" t="s">
        <v>58</v>
      </c>
      <c r="AM24" s="110">
        <f t="shared" si="13"/>
        <v>2.3139298491195746</v>
      </c>
      <c r="AN24" s="110">
        <f t="shared" si="14"/>
        <v>2.8291629460549612</v>
      </c>
      <c r="AO24" s="110">
        <f t="shared" si="15"/>
        <v>0.97951056263159697</v>
      </c>
      <c r="AP24" s="110">
        <f t="shared" si="16"/>
        <v>1.4992691770048989</v>
      </c>
      <c r="AQ24" s="110">
        <f t="shared" si="17"/>
        <v>6.3955793418977072E-2</v>
      </c>
      <c r="AR24" s="110">
        <f t="shared" si="33"/>
        <v>1.0547556153255859E-2</v>
      </c>
      <c r="AS24" s="110">
        <f>AE24*AH24</f>
        <v>3.4736666131635285E-2</v>
      </c>
      <c r="AT24" s="111"/>
      <c r="AV24" s="217"/>
      <c r="AW24" s="74">
        <f t="shared" si="35"/>
        <v>23.139298491195746</v>
      </c>
      <c r="AX24" s="74">
        <f t="shared" si="35"/>
        <v>28.291629460549611</v>
      </c>
      <c r="AY24" s="74">
        <f t="shared" si="35"/>
        <v>9.7951056263159693</v>
      </c>
      <c r="AZ24" s="74">
        <f t="shared" si="35"/>
        <v>14.992691770048989</v>
      </c>
      <c r="BA24" s="74">
        <f t="shared" si="35"/>
        <v>0.63955793418977069</v>
      </c>
      <c r="BB24" s="74">
        <f t="shared" si="35"/>
        <v>0.10547556153255859</v>
      </c>
      <c r="BC24" s="74">
        <f t="shared" si="35"/>
        <v>0.34736666131635285</v>
      </c>
      <c r="BD24" s="74"/>
      <c r="BE24" s="75">
        <f t="shared" si="36"/>
        <v>77.311125505149008</v>
      </c>
      <c r="BF24" s="76">
        <f t="shared" si="37"/>
        <v>77.311125505149008</v>
      </c>
    </row>
    <row r="25" spans="1:58" x14ac:dyDescent="0.2">
      <c r="A25" s="217"/>
      <c r="B25" s="213">
        <v>10</v>
      </c>
      <c r="C25" s="79">
        <v>10</v>
      </c>
      <c r="D25" s="107">
        <v>604911</v>
      </c>
      <c r="E25" s="104">
        <v>443012</v>
      </c>
      <c r="F25" s="127">
        <v>439114</v>
      </c>
      <c r="G25" s="104">
        <v>208589</v>
      </c>
      <c r="H25" s="104">
        <v>230525</v>
      </c>
      <c r="I25" s="120">
        <v>11375</v>
      </c>
      <c r="J25" s="120">
        <v>7257</v>
      </c>
      <c r="N25" s="110">
        <f t="shared" si="27"/>
        <v>0.55575577219927641</v>
      </c>
      <c r="O25" s="110">
        <f t="shared" si="28"/>
        <v>0.40175717902651042</v>
      </c>
      <c r="P25" s="110">
        <f t="shared" si="29"/>
        <v>0.16310601904398403</v>
      </c>
      <c r="Q25" s="110">
        <f t="shared" si="30"/>
        <v>0.19438926440487139</v>
      </c>
      <c r="R25" s="110">
        <f t="shared" si="31"/>
        <v>1.3123434706223801E-2</v>
      </c>
      <c r="S25" s="110">
        <f t="shared" si="32"/>
        <v>6.1928579938859566E-3</v>
      </c>
      <c r="T25" s="110"/>
      <c r="U25" s="111"/>
      <c r="W25" s="125">
        <v>140</v>
      </c>
      <c r="Y25" s="110">
        <f t="shared" si="7"/>
        <v>0.79393681742753763</v>
      </c>
      <c r="Z25" s="110">
        <f t="shared" si="8"/>
        <v>0.57393882718072919</v>
      </c>
      <c r="AA25" s="110">
        <f t="shared" si="9"/>
        <v>0.2330085986342629</v>
      </c>
      <c r="AB25" s="110">
        <f t="shared" si="10"/>
        <v>0.2776989491498163</v>
      </c>
      <c r="AC25" s="110">
        <f t="shared" si="11"/>
        <v>1.8747763866034002E-2</v>
      </c>
      <c r="AD25" s="110">
        <f t="shared" si="12"/>
        <v>8.846939991265651E-3</v>
      </c>
      <c r="AE25" s="110"/>
      <c r="AF25" s="111"/>
      <c r="AH25" s="126">
        <v>3.1024608117975734</v>
      </c>
      <c r="AI25" s="126"/>
      <c r="AJ25" s="217"/>
      <c r="AK25" s="213">
        <v>10</v>
      </c>
      <c r="AL25" s="79">
        <v>10</v>
      </c>
      <c r="AM25" s="110">
        <f t="shared" si="13"/>
        <v>2.4631578631122202</v>
      </c>
      <c r="AN25" s="110">
        <f t="shared" si="14"/>
        <v>1.7806227196972724</v>
      </c>
      <c r="AO25" s="110">
        <f t="shared" si="15"/>
        <v>0.72290004607467029</v>
      </c>
      <c r="AP25" s="110">
        <f t="shared" si="16"/>
        <v>0.86155010721467218</v>
      </c>
      <c r="AQ25" s="110">
        <f t="shared" si="17"/>
        <v>5.8164202703205062E-2</v>
      </c>
      <c r="AR25" s="110">
        <f t="shared" si="33"/>
        <v>2.7447284627226447E-2</v>
      </c>
      <c r="AS25" s="110"/>
      <c r="AT25" s="111"/>
      <c r="AV25" s="217"/>
      <c r="AW25" s="74">
        <f t="shared" ref="AW25:AW36" si="38">(AM25*10)</f>
        <v>24.631578631122203</v>
      </c>
      <c r="AX25" s="74">
        <f t="shared" ref="AX25:AX36" si="39">(AN25*10)</f>
        <v>17.806227196972724</v>
      </c>
      <c r="AY25" s="74">
        <f t="shared" ref="AY25:AY36" si="40">(AO25*10)</f>
        <v>7.2290004607467031</v>
      </c>
      <c r="AZ25" s="74">
        <f t="shared" ref="AZ25:AZ36" si="41">(AP25*10)</f>
        <v>8.6155010721467224</v>
      </c>
      <c r="BA25" s="74">
        <f t="shared" ref="BA25:BA36" si="42">(AQ25*10)</f>
        <v>0.58164202703205059</v>
      </c>
      <c r="BB25" s="74">
        <f t="shared" ref="BB25:BB36" si="43">(AR25*10)</f>
        <v>0.27447284627226448</v>
      </c>
      <c r="BC25" s="74"/>
      <c r="BD25" s="74"/>
      <c r="BE25" s="75">
        <f t="shared" si="36"/>
        <v>59.138422234292669</v>
      </c>
      <c r="BF25" s="76">
        <f t="shared" si="37"/>
        <v>59.138422234292669</v>
      </c>
    </row>
    <row r="26" spans="1:58" x14ac:dyDescent="0.2">
      <c r="A26" s="217"/>
      <c r="B26" s="214"/>
      <c r="C26" s="80" t="s">
        <v>59</v>
      </c>
      <c r="D26" s="107">
        <v>633321</v>
      </c>
      <c r="E26" s="119">
        <v>500928</v>
      </c>
      <c r="F26" s="105">
        <v>569232</v>
      </c>
      <c r="G26" s="106">
        <v>270399</v>
      </c>
      <c r="H26" s="119">
        <v>298833</v>
      </c>
      <c r="I26" s="120">
        <v>14216</v>
      </c>
      <c r="J26" s="120">
        <v>3429</v>
      </c>
      <c r="K26" s="120"/>
      <c r="L26" s="128"/>
      <c r="N26" s="110">
        <f t="shared" si="27"/>
        <v>0.58221230637653687</v>
      </c>
      <c r="O26" s="110">
        <f t="shared" si="28"/>
        <v>0.45541458396333262</v>
      </c>
      <c r="P26" s="110">
        <f t="shared" si="29"/>
        <v>0.22215888908330722</v>
      </c>
      <c r="Q26" s="110">
        <f t="shared" si="30"/>
        <v>0.25357646372167292</v>
      </c>
      <c r="R26" s="110">
        <f t="shared" si="31"/>
        <v>1.5975802220808365E-2</v>
      </c>
      <c r="S26" s="110">
        <f t="shared" si="32"/>
        <v>2.926183004138755E-3</v>
      </c>
      <c r="T26" s="110"/>
      <c r="U26" s="111"/>
      <c r="W26" s="125">
        <v>140</v>
      </c>
      <c r="Y26" s="110">
        <f t="shared" si="7"/>
        <v>0.83173186625219553</v>
      </c>
      <c r="Z26" s="110">
        <f t="shared" si="8"/>
        <v>0.6505922628047609</v>
      </c>
      <c r="AA26" s="110">
        <f t="shared" si="9"/>
        <v>0.31736984154758174</v>
      </c>
      <c r="AB26" s="110">
        <f t="shared" si="10"/>
        <v>0.36225209103096129</v>
      </c>
      <c r="AC26" s="110">
        <f t="shared" si="11"/>
        <v>2.2822574601154808E-2</v>
      </c>
      <c r="AD26" s="110">
        <f t="shared" si="12"/>
        <v>4.1802614344839352E-3</v>
      </c>
      <c r="AE26" s="110"/>
      <c r="AF26" s="111"/>
      <c r="AH26" s="126">
        <v>3.1024608117975734</v>
      </c>
      <c r="AI26" s="126"/>
      <c r="AJ26" s="217"/>
      <c r="AK26" s="214"/>
      <c r="AL26" s="80" t="s">
        <v>59</v>
      </c>
      <c r="AM26" s="110">
        <f t="shared" si="13"/>
        <v>2.5804155209706972</v>
      </c>
      <c r="AN26" s="110">
        <f t="shared" si="14"/>
        <v>2.0184369998104787</v>
      </c>
      <c r="AO26" s="110">
        <f t="shared" si="15"/>
        <v>0.98462749624777768</v>
      </c>
      <c r="AP26" s="110">
        <f t="shared" si="16"/>
        <v>1.1238729164152845</v>
      </c>
      <c r="AQ26" s="110">
        <f t="shared" si="17"/>
        <v>7.0806143324409432E-2</v>
      </c>
      <c r="AR26" s="110">
        <f t="shared" si="33"/>
        <v>1.2969097283555117E-2</v>
      </c>
      <c r="AS26" s="110"/>
      <c r="AT26" s="111"/>
      <c r="AV26" s="217"/>
      <c r="AW26" s="74">
        <f t="shared" si="38"/>
        <v>25.80415520970697</v>
      </c>
      <c r="AX26" s="74">
        <f t="shared" si="39"/>
        <v>20.184369998104788</v>
      </c>
      <c r="AY26" s="74">
        <f t="shared" si="40"/>
        <v>9.8462749624777768</v>
      </c>
      <c r="AZ26" s="74">
        <f t="shared" si="41"/>
        <v>11.238729164152845</v>
      </c>
      <c r="BA26" s="74">
        <f t="shared" si="42"/>
        <v>0.70806143324409432</v>
      </c>
      <c r="BB26" s="74">
        <f t="shared" si="43"/>
        <v>0.12969097283555117</v>
      </c>
      <c r="BC26" s="74"/>
      <c r="BD26" s="74"/>
      <c r="BE26" s="75">
        <f t="shared" si="36"/>
        <v>67.911281740522028</v>
      </c>
      <c r="BF26" s="76">
        <f t="shared" si="37"/>
        <v>67.911281740522028</v>
      </c>
    </row>
    <row r="27" spans="1:58" x14ac:dyDescent="0.2">
      <c r="A27" s="217"/>
      <c r="B27" s="214"/>
      <c r="C27" s="80" t="s">
        <v>60</v>
      </c>
      <c r="D27" s="107">
        <v>593994</v>
      </c>
      <c r="E27" s="104">
        <v>456963</v>
      </c>
      <c r="F27" s="105">
        <v>493911</v>
      </c>
      <c r="G27" s="106">
        <v>234619</v>
      </c>
      <c r="H27" s="104">
        <v>259292</v>
      </c>
      <c r="I27" s="120">
        <v>11313</v>
      </c>
      <c r="J27" s="120">
        <v>5078</v>
      </c>
      <c r="N27" s="110">
        <f t="shared" si="27"/>
        <v>0.54558942289927104</v>
      </c>
      <c r="O27" s="110">
        <f t="shared" si="28"/>
        <v>0.41468235438864881</v>
      </c>
      <c r="P27" s="110">
        <f t="shared" si="29"/>
        <v>0.18797491092432025</v>
      </c>
      <c r="Q27" s="110">
        <f t="shared" si="30"/>
        <v>0.21931516126536252</v>
      </c>
      <c r="R27" s="110">
        <f t="shared" si="31"/>
        <v>1.3061186629523961E-2</v>
      </c>
      <c r="S27" s="110">
        <f t="shared" si="32"/>
        <v>4.3333792053125101E-3</v>
      </c>
      <c r="T27" s="110"/>
      <c r="U27" s="111"/>
      <c r="W27" s="125">
        <v>130</v>
      </c>
      <c r="Y27" s="110">
        <f t="shared" si="7"/>
        <v>0.83936834292195539</v>
      </c>
      <c r="Z27" s="110">
        <f t="shared" si="8"/>
        <v>0.63797285290561356</v>
      </c>
      <c r="AA27" s="110">
        <f t="shared" si="9"/>
        <v>0.2891921706528004</v>
      </c>
      <c r="AB27" s="110">
        <f t="shared" si="10"/>
        <v>0.33740794040825001</v>
      </c>
      <c r="AC27" s="110">
        <f t="shared" si="11"/>
        <v>2.0094133276190709E-2</v>
      </c>
      <c r="AD27" s="110">
        <f t="shared" si="12"/>
        <v>6.6667372389423232E-3</v>
      </c>
      <c r="AE27" s="110"/>
      <c r="AF27" s="111"/>
      <c r="AH27" s="126">
        <v>3.1024608117975734</v>
      </c>
      <c r="AI27" s="126"/>
      <c r="AJ27" s="217"/>
      <c r="AK27" s="214"/>
      <c r="AL27" s="80" t="s">
        <v>60</v>
      </c>
      <c r="AM27" s="110">
        <f t="shared" si="13"/>
        <v>2.6041073905788337</v>
      </c>
      <c r="AN27" s="110">
        <f t="shared" si="14"/>
        <v>1.9792857751303636</v>
      </c>
      <c r="AO27" s="110">
        <f t="shared" si="15"/>
        <v>0.89720737652898952</v>
      </c>
      <c r="AP27" s="110">
        <f t="shared" si="16"/>
        <v>1.0467949127059266</v>
      </c>
      <c r="AQ27" s="110">
        <f t="shared" si="17"/>
        <v>6.2341261036419258E-2</v>
      </c>
      <c r="AR27" s="110">
        <f t="shared" si="33"/>
        <v>2.0683291026370114E-2</v>
      </c>
      <c r="AS27" s="110"/>
      <c r="AT27" s="111"/>
      <c r="AV27" s="217"/>
      <c r="AW27" s="74">
        <f t="shared" si="38"/>
        <v>26.041073905788338</v>
      </c>
      <c r="AX27" s="74">
        <f t="shared" si="39"/>
        <v>19.792857751303636</v>
      </c>
      <c r="AY27" s="74">
        <f t="shared" si="40"/>
        <v>8.9720737652898954</v>
      </c>
      <c r="AZ27" s="74">
        <f t="shared" si="41"/>
        <v>10.467949127059267</v>
      </c>
      <c r="BA27" s="74">
        <f t="shared" si="42"/>
        <v>0.6234126103641926</v>
      </c>
      <c r="BB27" s="74">
        <f t="shared" si="43"/>
        <v>0.20683291026370115</v>
      </c>
      <c r="BC27" s="74"/>
      <c r="BD27" s="74"/>
      <c r="BE27" s="75">
        <f t="shared" si="36"/>
        <v>66.104200070069041</v>
      </c>
      <c r="BF27" s="76">
        <f t="shared" si="37"/>
        <v>66.104200070069041</v>
      </c>
    </row>
    <row r="28" spans="1:58" ht="13.5" thickBot="1" x14ac:dyDescent="0.25">
      <c r="A28" s="217"/>
      <c r="B28" s="215"/>
      <c r="C28" s="81" t="s">
        <v>61</v>
      </c>
      <c r="D28" s="107">
        <v>579976</v>
      </c>
      <c r="E28" s="119">
        <v>453369</v>
      </c>
      <c r="F28" s="105">
        <v>496781</v>
      </c>
      <c r="G28" s="106">
        <v>235983</v>
      </c>
      <c r="H28" s="119">
        <v>260798</v>
      </c>
      <c r="I28" s="120">
        <v>12489</v>
      </c>
      <c r="J28" s="120">
        <v>2949</v>
      </c>
      <c r="K28" s="120"/>
      <c r="L28" s="128"/>
      <c r="N28" s="110">
        <f t="shared" si="27"/>
        <v>0.53253529772866792</v>
      </c>
      <c r="O28" s="110">
        <f t="shared" si="28"/>
        <v>0.41135262316855525</v>
      </c>
      <c r="P28" s="110">
        <f t="shared" si="29"/>
        <v>0.1892780676098669</v>
      </c>
      <c r="Q28" s="110">
        <f t="shared" si="30"/>
        <v>0.2206200731669129</v>
      </c>
      <c r="R28" s="110">
        <f t="shared" si="31"/>
        <v>1.4241892084346718E-2</v>
      </c>
      <c r="S28" s="110">
        <f t="shared" si="32"/>
        <v>2.5165685853616765E-3</v>
      </c>
      <c r="T28" s="110"/>
      <c r="U28" s="111"/>
      <c r="W28" s="125">
        <v>130</v>
      </c>
      <c r="Y28" s="110">
        <f t="shared" si="7"/>
        <v>0.81928507342871981</v>
      </c>
      <c r="Z28" s="110">
        <f t="shared" si="8"/>
        <v>0.63285018949008498</v>
      </c>
      <c r="AA28" s="110">
        <f t="shared" si="9"/>
        <v>0.29119702709210293</v>
      </c>
      <c r="AB28" s="110">
        <f t="shared" si="10"/>
        <v>0.33941549717986597</v>
      </c>
      <c r="AC28" s="110">
        <f t="shared" si="11"/>
        <v>2.1910603206687258E-2</v>
      </c>
      <c r="AD28" s="110">
        <f t="shared" si="12"/>
        <v>3.8716439774795024E-3</v>
      </c>
      <c r="AE28" s="110"/>
      <c r="AF28" s="111"/>
      <c r="AH28" s="126">
        <v>3.1024608117975734</v>
      </c>
      <c r="AI28" s="126"/>
      <c r="AJ28" s="217"/>
      <c r="AK28" s="215"/>
      <c r="AL28" s="81" t="s">
        <v>61</v>
      </c>
      <c r="AM28" s="110">
        <f t="shared" si="13"/>
        <v>2.5417998340033008</v>
      </c>
      <c r="AN28" s="110">
        <f t="shared" si="14"/>
        <v>1.9633929126316572</v>
      </c>
      <c r="AO28" s="110">
        <f t="shared" si="15"/>
        <v>0.9034273650652056</v>
      </c>
      <c r="AP28" s="110">
        <f t="shared" si="16"/>
        <v>1.0530232789173239</v>
      </c>
      <c r="AQ28" s="110">
        <f t="shared" si="17"/>
        <v>6.797678781159347E-2</v>
      </c>
      <c r="AR28" s="110">
        <f t="shared" si="33"/>
        <v>1.2011623717362243E-2</v>
      </c>
      <c r="AS28" s="110"/>
      <c r="AT28" s="111"/>
      <c r="AV28" s="217"/>
      <c r="AW28" s="74">
        <f t="shared" si="38"/>
        <v>25.417998340033009</v>
      </c>
      <c r="AX28" s="74">
        <f t="shared" si="39"/>
        <v>19.633929126316573</v>
      </c>
      <c r="AY28" s="74">
        <f t="shared" si="40"/>
        <v>9.0342736506520556</v>
      </c>
      <c r="AZ28" s="74">
        <f t="shared" si="41"/>
        <v>10.53023278917324</v>
      </c>
      <c r="BA28" s="74">
        <f t="shared" si="42"/>
        <v>0.67976787811593464</v>
      </c>
      <c r="BB28" s="74">
        <f t="shared" si="43"/>
        <v>0.12011623717362244</v>
      </c>
      <c r="BC28" s="74"/>
      <c r="BD28" s="74"/>
      <c r="BE28" s="75">
        <f t="shared" si="36"/>
        <v>65.416318021464434</v>
      </c>
      <c r="BF28" s="76">
        <f t="shared" si="37"/>
        <v>65.416318021464434</v>
      </c>
    </row>
    <row r="29" spans="1:58" x14ac:dyDescent="0.2">
      <c r="A29" s="217"/>
      <c r="B29" s="213">
        <v>11</v>
      </c>
      <c r="C29" s="73">
        <v>11</v>
      </c>
      <c r="D29" s="107">
        <v>453952</v>
      </c>
      <c r="E29" s="104">
        <v>627506</v>
      </c>
      <c r="F29" s="105">
        <v>601718</v>
      </c>
      <c r="G29" s="106">
        <v>257469</v>
      </c>
      <c r="H29" s="104">
        <v>344249</v>
      </c>
      <c r="I29" s="120">
        <v>9723</v>
      </c>
      <c r="J29" s="120">
        <v>5647</v>
      </c>
      <c r="L29" s="123">
        <v>7397</v>
      </c>
      <c r="N29" s="110">
        <f t="shared" si="27"/>
        <v>0.41517668234130173</v>
      </c>
      <c r="O29" s="110">
        <f t="shared" si="28"/>
        <v>0.57268523459688947</v>
      </c>
      <c r="P29" s="110">
        <f t="shared" si="29"/>
        <v>0.20980565158761966</v>
      </c>
      <c r="Q29" s="110">
        <f t="shared" si="30"/>
        <v>0.29292830895461569</v>
      </c>
      <c r="R29" s="110">
        <f t="shared" si="31"/>
        <v>1.1464824662544216E-2</v>
      </c>
      <c r="S29" s="110">
        <f t="shared" si="32"/>
        <v>4.8189429642378385E-3</v>
      </c>
      <c r="T29" s="110"/>
      <c r="U29" s="111">
        <f t="shared" si="20"/>
        <v>1.9574806034660257E-2</v>
      </c>
      <c r="W29" s="125">
        <v>119</v>
      </c>
      <c r="Y29" s="110">
        <f t="shared" si="7"/>
        <v>0.69777593670807003</v>
      </c>
      <c r="Z29" s="110">
        <f t="shared" si="8"/>
        <v>0.96249619259981434</v>
      </c>
      <c r="AA29" s="110">
        <f t="shared" si="9"/>
        <v>0.35261454048339436</v>
      </c>
      <c r="AB29" s="110">
        <f t="shared" si="10"/>
        <v>0.49231648563800956</v>
      </c>
      <c r="AC29" s="110">
        <f t="shared" si="11"/>
        <v>1.9268612878225573E-2</v>
      </c>
      <c r="AD29" s="110">
        <f t="shared" si="12"/>
        <v>8.0990638054417446E-3</v>
      </c>
      <c r="AE29" s="110"/>
      <c r="AF29" s="111">
        <f t="shared" si="21"/>
        <v>3.2898833671697908E-2</v>
      </c>
      <c r="AH29" s="126">
        <v>3.1024608117975734</v>
      </c>
      <c r="AI29" s="126"/>
      <c r="AJ29" s="217"/>
      <c r="AK29" s="213">
        <v>11</v>
      </c>
      <c r="AL29" s="73">
        <v>11</v>
      </c>
      <c r="AM29" s="110">
        <f t="shared" si="13"/>
        <v>2.1648224990521312</v>
      </c>
      <c r="AN29" s="110">
        <f t="shared" si="14"/>
        <v>2.9861067190452935</v>
      </c>
      <c r="AO29" s="110">
        <f t="shared" si="15"/>
        <v>1.0939727935197399</v>
      </c>
      <c r="AP29" s="110">
        <f t="shared" si="16"/>
        <v>1.5273926036938275</v>
      </c>
      <c r="AQ29" s="110">
        <f t="shared" si="17"/>
        <v>5.9780116352392887E-2</v>
      </c>
      <c r="AR29" s="110">
        <f t="shared" si="33"/>
        <v>2.5127028068631138E-2</v>
      </c>
      <c r="AS29" s="110"/>
      <c r="AT29" s="111">
        <f t="shared" si="22"/>
        <v>0.10206734222028924</v>
      </c>
      <c r="AV29" s="217"/>
      <c r="AW29" s="74">
        <f t="shared" si="38"/>
        <v>21.648224990521314</v>
      </c>
      <c r="AX29" s="74">
        <f t="shared" si="39"/>
        <v>29.861067190452935</v>
      </c>
      <c r="AY29" s="74">
        <f t="shared" si="40"/>
        <v>10.939727935197398</v>
      </c>
      <c r="AZ29" s="74">
        <f t="shared" si="41"/>
        <v>15.273926036938274</v>
      </c>
      <c r="BA29" s="74">
        <f t="shared" si="42"/>
        <v>0.59780116352392887</v>
      </c>
      <c r="BB29" s="74">
        <f t="shared" si="43"/>
        <v>0.25127028068631141</v>
      </c>
      <c r="BC29" s="74"/>
      <c r="BD29" s="82">
        <f>(AT29*10)</f>
        <v>1.0206734222028924</v>
      </c>
      <c r="BE29" s="75">
        <f t="shared" si="36"/>
        <v>79.592691019523045</v>
      </c>
      <c r="BF29" s="76">
        <f t="shared" si="37"/>
        <v>78.572017597320155</v>
      </c>
    </row>
    <row r="30" spans="1:58" x14ac:dyDescent="0.2">
      <c r="A30" s="217"/>
      <c r="B30" s="214"/>
      <c r="C30" s="77" t="s">
        <v>62</v>
      </c>
      <c r="D30" s="107">
        <v>473731</v>
      </c>
      <c r="E30" s="119">
        <v>663407</v>
      </c>
      <c r="F30" s="105">
        <v>630265</v>
      </c>
      <c r="G30" s="106">
        <v>269684</v>
      </c>
      <c r="H30" s="119">
        <v>360581</v>
      </c>
      <c r="I30" s="120">
        <v>10982</v>
      </c>
      <c r="J30" s="120">
        <v>3259</v>
      </c>
      <c r="K30" s="120"/>
      <c r="L30" s="128"/>
      <c r="N30" s="110">
        <f t="shared" si="27"/>
        <v>0.43359568232342194</v>
      </c>
      <c r="O30" s="110">
        <f t="shared" si="28"/>
        <v>0.60594641448909292</v>
      </c>
      <c r="P30" s="110">
        <f t="shared" si="29"/>
        <v>0.22147578275620616</v>
      </c>
      <c r="Q30" s="110">
        <f t="shared" si="30"/>
        <v>0.30707958463597079</v>
      </c>
      <c r="R30" s="110">
        <f t="shared" si="31"/>
        <v>1.2728862220045788E-2</v>
      </c>
      <c r="S30" s="110">
        <f t="shared" si="32"/>
        <v>2.7811112308218731E-3</v>
      </c>
      <c r="T30" s="110"/>
      <c r="U30" s="111"/>
      <c r="W30" s="125">
        <v>119</v>
      </c>
      <c r="Y30" s="110">
        <f t="shared" si="7"/>
        <v>0.72873223919902841</v>
      </c>
      <c r="Z30" s="110">
        <f t="shared" si="8"/>
        <v>1.0183973352757865</v>
      </c>
      <c r="AA30" s="110">
        <f t="shared" si="9"/>
        <v>0.37222820631295156</v>
      </c>
      <c r="AB30" s="110">
        <f t="shared" si="10"/>
        <v>0.51610014224532907</v>
      </c>
      <c r="AC30" s="110">
        <f t="shared" si="11"/>
        <v>2.1393045747976111E-2</v>
      </c>
      <c r="AD30" s="110">
        <f t="shared" si="12"/>
        <v>4.6741365223897033E-3</v>
      </c>
      <c r="AE30" s="110"/>
      <c r="AF30" s="111"/>
      <c r="AH30" s="126">
        <v>3.1024608117975734</v>
      </c>
      <c r="AI30" s="126"/>
      <c r="AJ30" s="217"/>
      <c r="AK30" s="214"/>
      <c r="AL30" s="77" t="s">
        <v>62</v>
      </c>
      <c r="AM30" s="110">
        <f t="shared" si="13"/>
        <v>2.2608632144084813</v>
      </c>
      <c r="AN30" s="110">
        <f t="shared" si="14"/>
        <v>3.1595378235322018</v>
      </c>
      <c r="AO30" s="110">
        <f t="shared" si="15"/>
        <v>1.1548234231316343</v>
      </c>
      <c r="AP30" s="110">
        <f t="shared" si="16"/>
        <v>1.6011804662792868</v>
      </c>
      <c r="AQ30" s="110">
        <f t="shared" si="17"/>
        <v>6.6371086078088587E-2</v>
      </c>
      <c r="AR30" s="110">
        <f t="shared" si="33"/>
        <v>1.4501325389705845E-2</v>
      </c>
      <c r="AS30" s="110"/>
      <c r="AT30" s="111"/>
      <c r="AV30" s="217"/>
      <c r="AW30" s="74">
        <f t="shared" si="38"/>
        <v>22.608632144084812</v>
      </c>
      <c r="AX30" s="74">
        <f t="shared" si="39"/>
        <v>31.595378235322016</v>
      </c>
      <c r="AY30" s="74">
        <f t="shared" si="40"/>
        <v>11.548234231316343</v>
      </c>
      <c r="AZ30" s="74">
        <f t="shared" si="41"/>
        <v>16.011804662792869</v>
      </c>
      <c r="BA30" s="74">
        <f t="shared" si="42"/>
        <v>0.66371086078088593</v>
      </c>
      <c r="BB30" s="74">
        <f t="shared" si="43"/>
        <v>0.14501325389705844</v>
      </c>
      <c r="BC30" s="74"/>
      <c r="BD30" s="74"/>
      <c r="BE30" s="75">
        <f t="shared" si="36"/>
        <v>82.57277338819398</v>
      </c>
      <c r="BF30" s="76">
        <f t="shared" si="37"/>
        <v>82.57277338819398</v>
      </c>
    </row>
    <row r="31" spans="1:58" x14ac:dyDescent="0.2">
      <c r="A31" s="217"/>
      <c r="B31" s="214"/>
      <c r="C31" s="77" t="s">
        <v>63</v>
      </c>
      <c r="D31" s="107">
        <v>418200</v>
      </c>
      <c r="E31" s="104">
        <v>533411</v>
      </c>
      <c r="F31" s="105">
        <v>448992</v>
      </c>
      <c r="G31" s="106">
        <v>192119</v>
      </c>
      <c r="H31" s="104">
        <v>256873</v>
      </c>
      <c r="I31" s="120">
        <v>8166</v>
      </c>
      <c r="J31" s="120">
        <v>2273</v>
      </c>
      <c r="K31" s="120"/>
      <c r="L31" s="123">
        <v>182827</v>
      </c>
      <c r="N31" s="110">
        <f t="shared" si="27"/>
        <v>0.3818829825910231</v>
      </c>
      <c r="O31" s="110">
        <f t="shared" si="28"/>
        <v>0.48550909125946484</v>
      </c>
      <c r="P31" s="110">
        <f t="shared" si="29"/>
        <v>0.1473706886840479</v>
      </c>
      <c r="Q31" s="110">
        <f t="shared" si="30"/>
        <v>0.21721915735443931</v>
      </c>
      <c r="R31" s="110">
        <f t="shared" si="31"/>
        <v>9.9015947363885765E-3</v>
      </c>
      <c r="S31" s="110">
        <f t="shared" si="32"/>
        <v>1.9396949455839575E-3</v>
      </c>
      <c r="T31" s="110"/>
      <c r="U31" s="111">
        <f t="shared" si="20"/>
        <v>0.22845774924183845</v>
      </c>
      <c r="W31" s="125">
        <v>115</v>
      </c>
      <c r="Y31" s="110">
        <f t="shared" si="7"/>
        <v>0.66414431754960546</v>
      </c>
      <c r="Z31" s="110">
        <f t="shared" si="8"/>
        <v>0.84436363697298233</v>
      </c>
      <c r="AA31" s="110">
        <f t="shared" si="9"/>
        <v>0.25629684988530071</v>
      </c>
      <c r="AB31" s="110">
        <f t="shared" si="10"/>
        <v>0.37777244757293788</v>
      </c>
      <c r="AC31" s="110">
        <f t="shared" si="11"/>
        <v>1.7220164758936656E-2</v>
      </c>
      <c r="AD31" s="110">
        <f t="shared" si="12"/>
        <v>3.3733825140590569E-3</v>
      </c>
      <c r="AE31" s="110"/>
      <c r="AF31" s="111">
        <f t="shared" si="21"/>
        <v>0.39731782476841471</v>
      </c>
      <c r="AH31" s="126">
        <v>3.1024608117975734</v>
      </c>
      <c r="AI31" s="126"/>
      <c r="AJ31" s="217"/>
      <c r="AK31" s="214"/>
      <c r="AL31" s="77" t="s">
        <v>63</v>
      </c>
      <c r="AM31" s="110">
        <f t="shared" si="13"/>
        <v>2.0604817185756943</v>
      </c>
      <c r="AN31" s="110">
        <f t="shared" si="14"/>
        <v>2.6196050946155505</v>
      </c>
      <c r="AO31" s="110">
        <f t="shared" si="15"/>
        <v>0.7951509329563109</v>
      </c>
      <c r="AP31" s="110">
        <f t="shared" si="16"/>
        <v>1.1720242143718931</v>
      </c>
      <c r="AQ31" s="110">
        <f t="shared" si="17"/>
        <v>5.3424886337298583E-2</v>
      </c>
      <c r="AR31" s="110">
        <f t="shared" si="33"/>
        <v>1.04657870530714E-2</v>
      </c>
      <c r="AS31" s="110"/>
      <c r="AT31" s="111">
        <f t="shared" si="22"/>
        <v>1.2326629811726619</v>
      </c>
      <c r="AV31" s="217"/>
      <c r="AW31" s="74">
        <f t="shared" si="38"/>
        <v>20.604817185756943</v>
      </c>
      <c r="AX31" s="74">
        <f t="shared" si="39"/>
        <v>26.196050946155506</v>
      </c>
      <c r="AY31" s="74">
        <f t="shared" si="40"/>
        <v>7.951509329563109</v>
      </c>
      <c r="AZ31" s="74">
        <f t="shared" si="41"/>
        <v>11.720242143718931</v>
      </c>
      <c r="BA31" s="74">
        <f t="shared" si="42"/>
        <v>0.53424886337298583</v>
      </c>
      <c r="BB31" s="74">
        <f t="shared" si="43"/>
        <v>0.104657870530714</v>
      </c>
      <c r="BC31" s="74"/>
      <c r="BD31" s="82">
        <f>(AT31*10)</f>
        <v>12.326629811726619</v>
      </c>
      <c r="BE31" s="75">
        <f t="shared" si="36"/>
        <v>79.43815615082481</v>
      </c>
      <c r="BF31" s="76">
        <f t="shared" si="37"/>
        <v>67.111526339098191</v>
      </c>
    </row>
    <row r="32" spans="1:58" ht="13.5" thickBot="1" x14ac:dyDescent="0.25">
      <c r="A32" s="217"/>
      <c r="B32" s="215"/>
      <c r="C32" s="78" t="s">
        <v>64</v>
      </c>
      <c r="D32" s="107">
        <v>460023</v>
      </c>
      <c r="E32" s="119">
        <v>568264</v>
      </c>
      <c r="F32" s="105">
        <v>551278</v>
      </c>
      <c r="G32" s="106">
        <v>235886</v>
      </c>
      <c r="H32" s="119">
        <v>315392</v>
      </c>
      <c r="I32" s="120">
        <v>10419</v>
      </c>
      <c r="J32" s="120">
        <v>2223</v>
      </c>
      <c r="N32" s="110">
        <f t="shared" si="27"/>
        <v>0.42083024161585819</v>
      </c>
      <c r="O32" s="110">
        <f t="shared" si="28"/>
        <v>0.51779933116317134</v>
      </c>
      <c r="P32" s="110">
        <f t="shared" si="29"/>
        <v>0.18918539444381263</v>
      </c>
      <c r="Q32" s="110">
        <f t="shared" si="30"/>
        <v>0.26792442931116339</v>
      </c>
      <c r="R32" s="110">
        <f t="shared" si="31"/>
        <v>1.2163609523561764E-2</v>
      </c>
      <c r="S32" s="110">
        <f t="shared" si="32"/>
        <v>1.8970267769613451E-3</v>
      </c>
      <c r="T32" s="110"/>
      <c r="U32" s="111"/>
      <c r="W32" s="125">
        <v>115</v>
      </c>
      <c r="Y32" s="110">
        <f t="shared" si="7"/>
        <v>0.73187868107105769</v>
      </c>
      <c r="Z32" s="110">
        <f t="shared" si="8"/>
        <v>0.90052057593595014</v>
      </c>
      <c r="AA32" s="110">
        <f t="shared" si="9"/>
        <v>0.32901807729358717</v>
      </c>
      <c r="AB32" s="110">
        <f t="shared" si="10"/>
        <v>0.46595552923680594</v>
      </c>
      <c r="AC32" s="110">
        <f t="shared" si="11"/>
        <v>2.1154103519237851E-2</v>
      </c>
      <c r="AD32" s="110">
        <f t="shared" si="12"/>
        <v>3.2991770034110348E-3</v>
      </c>
      <c r="AE32" s="110"/>
      <c r="AF32" s="111"/>
      <c r="AH32" s="126">
        <v>3.1024608117975734</v>
      </c>
      <c r="AI32" s="126"/>
      <c r="AJ32" s="217"/>
      <c r="AK32" s="215"/>
      <c r="AL32" s="78" t="s">
        <v>64</v>
      </c>
      <c r="AM32" s="110">
        <f t="shared" si="13"/>
        <v>2.270624927013051</v>
      </c>
      <c r="AN32" s="110">
        <f t="shared" si="14"/>
        <v>2.7938297970586663</v>
      </c>
      <c r="AO32" s="110">
        <f t="shared" si="15"/>
        <v>1.0207656911763392</v>
      </c>
      <c r="AP32" s="110">
        <f t="shared" si="16"/>
        <v>1.445608769497589</v>
      </c>
      <c r="AQ32" s="110">
        <f t="shared" si="17"/>
        <v>6.5629777177144563E-2</v>
      </c>
      <c r="AR32" s="110">
        <f t="shared" si="33"/>
        <v>1.0235567364266484E-2</v>
      </c>
      <c r="AS32" s="110"/>
      <c r="AT32" s="111"/>
      <c r="AV32" s="217"/>
      <c r="AW32" s="74">
        <f t="shared" si="38"/>
        <v>22.70624927013051</v>
      </c>
      <c r="AX32" s="74">
        <f t="shared" si="39"/>
        <v>27.938297970586664</v>
      </c>
      <c r="AY32" s="74">
        <f t="shared" si="40"/>
        <v>10.207656911763392</v>
      </c>
      <c r="AZ32" s="74">
        <f t="shared" si="41"/>
        <v>14.45608769497589</v>
      </c>
      <c r="BA32" s="74">
        <f t="shared" si="42"/>
        <v>0.65629777177144566</v>
      </c>
      <c r="BB32" s="74">
        <f t="shared" si="43"/>
        <v>0.10235567364266485</v>
      </c>
      <c r="BC32" s="74"/>
      <c r="BD32" s="74"/>
      <c r="BE32" s="75">
        <f t="shared" si="36"/>
        <v>76.066945292870571</v>
      </c>
      <c r="BF32" s="76">
        <f t="shared" si="37"/>
        <v>76.066945292870571</v>
      </c>
    </row>
    <row r="33" spans="1:58" x14ac:dyDescent="0.2">
      <c r="A33" s="217"/>
      <c r="B33" s="213">
        <v>12</v>
      </c>
      <c r="C33" s="79">
        <v>12</v>
      </c>
      <c r="D33" s="107">
        <v>528868</v>
      </c>
      <c r="E33" s="104">
        <v>517878</v>
      </c>
      <c r="F33" s="105">
        <v>559773</v>
      </c>
      <c r="G33" s="106">
        <v>243141</v>
      </c>
      <c r="H33" s="104">
        <v>316632</v>
      </c>
      <c r="I33" s="120">
        <v>7975</v>
      </c>
      <c r="J33" s="120">
        <v>4565</v>
      </c>
      <c r="K33" s="120"/>
      <c r="L33" s="123">
        <v>11409</v>
      </c>
      <c r="N33" s="110">
        <f t="shared" si="27"/>
        <v>0.48494147341569965</v>
      </c>
      <c r="O33" s="110">
        <f t="shared" si="28"/>
        <v>0.47111824122003432</v>
      </c>
      <c r="P33" s="110">
        <f t="shared" si="29"/>
        <v>0.19611677402859323</v>
      </c>
      <c r="Q33" s="110">
        <f t="shared" si="30"/>
        <v>0.26899885876529517</v>
      </c>
      <c r="R33" s="110">
        <f t="shared" si="31"/>
        <v>9.7098305001035879E-3</v>
      </c>
      <c r="S33" s="110">
        <f t="shared" si="32"/>
        <v>3.8956037952445075E-3</v>
      </c>
      <c r="T33" s="110"/>
      <c r="U33" s="111">
        <f t="shared" si="20"/>
        <v>2.4351858808685217E-2</v>
      </c>
      <c r="W33" s="125">
        <v>131</v>
      </c>
      <c r="Y33" s="110">
        <f t="shared" si="7"/>
        <v>0.74036866170335824</v>
      </c>
      <c r="Z33" s="110">
        <f t="shared" si="8"/>
        <v>0.71926449041226614</v>
      </c>
      <c r="AA33" s="110">
        <f t="shared" si="9"/>
        <v>0.29941492218105842</v>
      </c>
      <c r="AB33" s="110">
        <f t="shared" si="10"/>
        <v>0.41068528055770254</v>
      </c>
      <c r="AC33" s="110">
        <f t="shared" si="11"/>
        <v>1.4824168702448225E-2</v>
      </c>
      <c r="AD33" s="110">
        <f t="shared" si="12"/>
        <v>5.9474867102969585E-3</v>
      </c>
      <c r="AE33" s="110"/>
      <c r="AF33" s="111">
        <f t="shared" si="21"/>
        <v>3.7178410394939264E-2</v>
      </c>
      <c r="AH33" s="126">
        <v>3.1024608117975734</v>
      </c>
      <c r="AI33" s="126"/>
      <c r="AJ33" s="217"/>
      <c r="AK33" s="213">
        <v>12</v>
      </c>
      <c r="AL33" s="79">
        <v>12</v>
      </c>
      <c r="AM33" s="110">
        <f t="shared" si="13"/>
        <v>2.2969647592176838</v>
      </c>
      <c r="AN33" s="110">
        <f t="shared" si="14"/>
        <v>2.2314898948216073</v>
      </c>
      <c r="AO33" s="110">
        <f t="shared" si="15"/>
        <v>0.9289230625341538</v>
      </c>
      <c r="AP33" s="110">
        <f t="shared" si="16"/>
        <v>1.2741349889123641</v>
      </c>
      <c r="AQ33" s="110">
        <f t="shared" si="17"/>
        <v>4.59914024668217E-2</v>
      </c>
      <c r="AR33" s="110">
        <f t="shared" si="33"/>
        <v>1.8451844447383181E-2</v>
      </c>
      <c r="AS33" s="110"/>
      <c r="AT33" s="111">
        <f t="shared" si="22"/>
        <v>0.11534456129522661</v>
      </c>
      <c r="AV33" s="217"/>
      <c r="AW33" s="74">
        <f t="shared" si="38"/>
        <v>22.969647592176837</v>
      </c>
      <c r="AX33" s="74">
        <f t="shared" si="39"/>
        <v>22.314898948216072</v>
      </c>
      <c r="AY33" s="74">
        <f t="shared" si="40"/>
        <v>9.2892306253415384</v>
      </c>
      <c r="AZ33" s="74">
        <f t="shared" si="41"/>
        <v>12.74134988912364</v>
      </c>
      <c r="BA33" s="74">
        <f t="shared" si="42"/>
        <v>0.45991402466821701</v>
      </c>
      <c r="BB33" s="74">
        <f t="shared" si="43"/>
        <v>0.18451844447383181</v>
      </c>
      <c r="BC33" s="74"/>
      <c r="BD33" s="82">
        <f>(AT33*10)</f>
        <v>1.1534456129522661</v>
      </c>
      <c r="BE33" s="75">
        <f t="shared" si="36"/>
        <v>69.113005136952424</v>
      </c>
      <c r="BF33" s="76">
        <f t="shared" si="37"/>
        <v>67.959559524000156</v>
      </c>
    </row>
    <row r="34" spans="1:58" x14ac:dyDescent="0.2">
      <c r="A34" s="217"/>
      <c r="B34" s="214"/>
      <c r="C34" s="80" t="s">
        <v>65</v>
      </c>
      <c r="D34" s="107">
        <v>541541</v>
      </c>
      <c r="E34" s="119">
        <v>518203</v>
      </c>
      <c r="F34" s="129">
        <v>586073</v>
      </c>
      <c r="G34" s="119">
        <v>254565</v>
      </c>
      <c r="H34" s="119">
        <v>331508</v>
      </c>
      <c r="I34" s="120">
        <v>10809</v>
      </c>
      <c r="J34" s="120">
        <v>2446</v>
      </c>
      <c r="N34" s="110">
        <f t="shared" si="27"/>
        <v>0.49674308051279298</v>
      </c>
      <c r="O34" s="110">
        <f t="shared" si="28"/>
        <v>0.47141934379280293</v>
      </c>
      <c r="P34" s="110">
        <f t="shared" si="29"/>
        <v>0.20703118896677844</v>
      </c>
      <c r="Q34" s="110">
        <f t="shared" si="30"/>
        <v>0.28188854631341165</v>
      </c>
      <c r="R34" s="110">
        <f t="shared" si="31"/>
        <v>1.2555170006028495E-2</v>
      </c>
      <c r="S34" s="110">
        <f t="shared" si="32"/>
        <v>2.0873268090181962E-3</v>
      </c>
      <c r="T34" s="110"/>
      <c r="U34" s="111"/>
      <c r="W34" s="125">
        <v>131</v>
      </c>
      <c r="Y34" s="110">
        <f t="shared" si="7"/>
        <v>0.7583863824622793</v>
      </c>
      <c r="Z34" s="110">
        <f t="shared" si="8"/>
        <v>0.7197241889966457</v>
      </c>
      <c r="AA34" s="110">
        <f t="shared" si="9"/>
        <v>0.31607815109431819</v>
      </c>
      <c r="AB34" s="110">
        <f t="shared" si="10"/>
        <v>0.43036419284490329</v>
      </c>
      <c r="AC34" s="110">
        <f t="shared" si="11"/>
        <v>1.9168198482486253E-2</v>
      </c>
      <c r="AD34" s="110">
        <f t="shared" si="12"/>
        <v>3.1867584870506811E-3</v>
      </c>
      <c r="AE34" s="110"/>
      <c r="AF34" s="111"/>
      <c r="AH34" s="126">
        <v>3.1024608117975734</v>
      </c>
      <c r="AI34" s="126"/>
      <c r="AJ34" s="217"/>
      <c r="AK34" s="214"/>
      <c r="AL34" s="80" t="s">
        <v>65</v>
      </c>
      <c r="AM34" s="110">
        <f t="shared" si="13"/>
        <v>2.3528640317901481</v>
      </c>
      <c r="AN34" s="110">
        <f t="shared" si="14"/>
        <v>2.2329160916648836</v>
      </c>
      <c r="AO34" s="110">
        <f t="shared" si="15"/>
        <v>0.98062007723555444</v>
      </c>
      <c r="AP34" s="110">
        <f t="shared" si="16"/>
        <v>1.3351880431022061</v>
      </c>
      <c r="AQ34" s="110">
        <f t="shared" si="17"/>
        <v>5.9468584624671313E-2</v>
      </c>
      <c r="AR34" s="110">
        <f t="shared" si="33"/>
        <v>9.8867933227380633E-3</v>
      </c>
      <c r="AS34" s="110"/>
      <c r="AT34" s="111"/>
      <c r="AV34" s="217"/>
      <c r="AW34" s="74">
        <f t="shared" si="38"/>
        <v>23.52864031790148</v>
      </c>
      <c r="AX34" s="74">
        <f t="shared" si="39"/>
        <v>22.329160916648835</v>
      </c>
      <c r="AY34" s="74">
        <f t="shared" si="40"/>
        <v>9.8062007723555453</v>
      </c>
      <c r="AZ34" s="74">
        <f t="shared" si="41"/>
        <v>13.35188043102206</v>
      </c>
      <c r="BA34" s="74">
        <f t="shared" si="42"/>
        <v>0.59468584624671317</v>
      </c>
      <c r="BB34" s="74">
        <f t="shared" si="43"/>
        <v>9.8867933227380633E-2</v>
      </c>
      <c r="BC34" s="74"/>
      <c r="BD34" s="74"/>
      <c r="BE34" s="75">
        <f t="shared" si="36"/>
        <v>69.709436217402029</v>
      </c>
      <c r="BF34" s="76">
        <f t="shared" si="37"/>
        <v>69.709436217402029</v>
      </c>
    </row>
    <row r="35" spans="1:58" x14ac:dyDescent="0.2">
      <c r="A35" s="217"/>
      <c r="B35" s="214"/>
      <c r="C35" s="80" t="s">
        <v>66</v>
      </c>
      <c r="D35" s="107">
        <v>561706</v>
      </c>
      <c r="E35" s="104">
        <v>539766</v>
      </c>
      <c r="F35" s="105">
        <v>572594</v>
      </c>
      <c r="G35" s="106">
        <v>248710</v>
      </c>
      <c r="H35" s="104">
        <v>323884</v>
      </c>
      <c r="I35" s="120">
        <v>7909</v>
      </c>
      <c r="J35" s="120">
        <v>3774</v>
      </c>
      <c r="N35" s="110">
        <f t="shared" si="27"/>
        <v>0.51552153921340749</v>
      </c>
      <c r="O35" s="110">
        <f t="shared" si="28"/>
        <v>0.49139680464390961</v>
      </c>
      <c r="P35" s="110">
        <f t="shared" si="29"/>
        <v>0.20143736023226563</v>
      </c>
      <c r="Q35" s="110">
        <f t="shared" si="30"/>
        <v>0.2752825381212336</v>
      </c>
      <c r="R35" s="110">
        <f t="shared" si="31"/>
        <v>9.643566418455372E-3</v>
      </c>
      <c r="S35" s="110">
        <f t="shared" si="32"/>
        <v>3.2205933676347802E-3</v>
      </c>
      <c r="T35" s="110"/>
      <c r="U35" s="111"/>
      <c r="W35" s="125">
        <v>131</v>
      </c>
      <c r="Y35" s="110">
        <f t="shared" si="7"/>
        <v>0.78705578505863738</v>
      </c>
      <c r="Z35" s="110">
        <f t="shared" si="8"/>
        <v>0.75022412922734294</v>
      </c>
      <c r="AA35" s="110">
        <f t="shared" si="9"/>
        <v>0.30753795455307731</v>
      </c>
      <c r="AB35" s="110">
        <f t="shared" si="10"/>
        <v>0.4202786841545551</v>
      </c>
      <c r="AC35" s="110">
        <f t="shared" si="11"/>
        <v>1.472300216558072E-2</v>
      </c>
      <c r="AD35" s="110">
        <f t="shared" si="12"/>
        <v>4.9169364391370689E-3</v>
      </c>
      <c r="AE35" s="110"/>
      <c r="AF35" s="111"/>
      <c r="AH35" s="126">
        <v>3.1024608117975734</v>
      </c>
      <c r="AI35" s="126"/>
      <c r="AJ35" s="217"/>
      <c r="AK35" s="214"/>
      <c r="AL35" s="80" t="s">
        <v>66</v>
      </c>
      <c r="AM35" s="110">
        <f t="shared" si="13"/>
        <v>2.4418097298429964</v>
      </c>
      <c r="AN35" s="110">
        <f t="shared" si="14"/>
        <v>2.3275409609927902</v>
      </c>
      <c r="AO35" s="110">
        <f t="shared" si="15"/>
        <v>0.95412445214130548</v>
      </c>
      <c r="AP35" s="110">
        <f t="shared" si="16"/>
        <v>1.3038981476233569</v>
      </c>
      <c r="AQ35" s="110">
        <f t="shared" si="17"/>
        <v>4.5677537250724994E-2</v>
      </c>
      <c r="AR35" s="110">
        <f t="shared" si="33"/>
        <v>1.5254602616522261E-2</v>
      </c>
      <c r="AS35" s="110"/>
      <c r="AT35" s="111"/>
      <c r="AV35" s="217"/>
      <c r="AW35" s="74">
        <f t="shared" si="38"/>
        <v>24.418097298429963</v>
      </c>
      <c r="AX35" s="74">
        <f t="shared" si="39"/>
        <v>23.275409609927902</v>
      </c>
      <c r="AY35" s="74">
        <f t="shared" si="40"/>
        <v>9.5412445214130557</v>
      </c>
      <c r="AZ35" s="74">
        <f t="shared" si="41"/>
        <v>13.03898147623357</v>
      </c>
      <c r="BA35" s="74">
        <f t="shared" si="42"/>
        <v>0.45677537250724992</v>
      </c>
      <c r="BB35" s="74">
        <f t="shared" si="43"/>
        <v>0.15254602616522261</v>
      </c>
      <c r="BC35" s="74"/>
      <c r="BD35" s="74"/>
      <c r="BE35" s="75">
        <f t="shared" si="36"/>
        <v>70.883054304676961</v>
      </c>
      <c r="BF35" s="76">
        <f t="shared" si="37"/>
        <v>70.883054304676961</v>
      </c>
    </row>
    <row r="36" spans="1:58" ht="13.5" thickBot="1" x14ac:dyDescent="0.25">
      <c r="A36" s="217"/>
      <c r="B36" s="215"/>
      <c r="C36" s="81" t="s">
        <v>67</v>
      </c>
      <c r="D36" s="107">
        <v>571527</v>
      </c>
      <c r="E36" s="119">
        <v>543047</v>
      </c>
      <c r="F36" s="105">
        <v>592844</v>
      </c>
      <c r="G36" s="106">
        <v>257506</v>
      </c>
      <c r="H36" s="119">
        <v>335338</v>
      </c>
      <c r="I36" s="120">
        <v>10627</v>
      </c>
      <c r="J36" s="120">
        <v>2575</v>
      </c>
      <c r="K36" s="120"/>
      <c r="L36" s="128"/>
      <c r="N36" s="110">
        <f t="shared" si="27"/>
        <v>0.52466724925053787</v>
      </c>
      <c r="O36" s="110">
        <f t="shared" si="28"/>
        <v>0.49443655092469063</v>
      </c>
      <c r="P36" s="110">
        <f t="shared" si="29"/>
        <v>0.20984100114580528</v>
      </c>
      <c r="Q36" s="110">
        <f t="shared" si="30"/>
        <v>0.28520714696609284</v>
      </c>
      <c r="R36" s="110">
        <f t="shared" si="31"/>
        <v>1.2372441780877354E-2</v>
      </c>
      <c r="S36" s="110">
        <f t="shared" si="32"/>
        <v>2.1974106840645363E-3</v>
      </c>
      <c r="T36" s="110"/>
      <c r="U36" s="111"/>
      <c r="W36" s="125">
        <v>131</v>
      </c>
      <c r="Y36" s="110">
        <f t="shared" si="7"/>
        <v>0.80101870114585938</v>
      </c>
      <c r="Z36" s="110">
        <f t="shared" si="8"/>
        <v>0.75486496324380248</v>
      </c>
      <c r="AA36" s="110">
        <f t="shared" si="9"/>
        <v>0.32036794068061875</v>
      </c>
      <c r="AB36" s="110">
        <f t="shared" si="10"/>
        <v>0.43543075872685927</v>
      </c>
      <c r="AC36" s="110">
        <f t="shared" si="11"/>
        <v>1.8889224092942525E-2</v>
      </c>
      <c r="AD36" s="110">
        <f t="shared" si="12"/>
        <v>3.3548254718542541E-3</v>
      </c>
      <c r="AE36" s="110"/>
      <c r="AF36" s="111"/>
      <c r="AH36" s="126">
        <v>3.1024608117975734</v>
      </c>
      <c r="AI36" s="126"/>
      <c r="AJ36" s="217"/>
      <c r="AK36" s="215"/>
      <c r="AL36" s="81" t="s">
        <v>67</v>
      </c>
      <c r="AM36" s="110">
        <f t="shared" si="13"/>
        <v>2.4851291298220208</v>
      </c>
      <c r="AN36" s="110">
        <f t="shared" si="14"/>
        <v>2.3419389666629127</v>
      </c>
      <c r="AO36" s="110">
        <f t="shared" si="15"/>
        <v>0.9939289813179093</v>
      </c>
      <c r="AP36" s="110">
        <f t="shared" si="16"/>
        <v>1.3509068652013652</v>
      </c>
      <c r="AQ36" s="110">
        <f t="shared" si="17"/>
        <v>5.860307751361675E-2</v>
      </c>
      <c r="AR36" s="110">
        <f t="shared" si="33"/>
        <v>1.0408214556848126E-2</v>
      </c>
      <c r="AS36" s="110"/>
      <c r="AT36" s="111"/>
      <c r="AV36" s="217"/>
      <c r="AW36" s="74">
        <f t="shared" si="38"/>
        <v>24.851291298220207</v>
      </c>
      <c r="AX36" s="74">
        <f t="shared" si="39"/>
        <v>23.419389666629126</v>
      </c>
      <c r="AY36" s="74">
        <f t="shared" si="40"/>
        <v>9.9392898131790925</v>
      </c>
      <c r="AZ36" s="74">
        <f t="shared" si="41"/>
        <v>13.509068652013651</v>
      </c>
      <c r="BA36" s="74">
        <f t="shared" si="42"/>
        <v>0.58603077513616753</v>
      </c>
      <c r="BB36" s="74">
        <f t="shared" si="43"/>
        <v>0.10408214556848125</v>
      </c>
      <c r="BC36" s="74"/>
      <c r="BD36" s="74"/>
      <c r="BE36" s="75">
        <f t="shared" si="36"/>
        <v>72.409152350746723</v>
      </c>
      <c r="BF36" s="76">
        <f t="shared" si="37"/>
        <v>72.409152350746723</v>
      </c>
    </row>
    <row r="37" spans="1:58" x14ac:dyDescent="0.2">
      <c r="A37" s="86"/>
      <c r="B37" s="209" t="s">
        <v>178</v>
      </c>
      <c r="C37" s="210"/>
      <c r="D37" s="130">
        <f>AVERAGE(D21:D36)</f>
        <v>521482.4375</v>
      </c>
      <c r="E37" s="130">
        <f t="shared" ref="E37:AT37" si="44">AVERAGE(E21:E36)</f>
        <v>544732.8125</v>
      </c>
      <c r="F37" s="130">
        <f t="shared" si="44"/>
        <v>548909.6875</v>
      </c>
      <c r="G37" s="130">
        <f t="shared" si="44"/>
        <v>239434.375</v>
      </c>
      <c r="H37" s="130">
        <f t="shared" si="44"/>
        <v>309475.3125</v>
      </c>
      <c r="I37" s="130">
        <f t="shared" si="44"/>
        <v>10175.1875</v>
      </c>
      <c r="J37" s="130">
        <f t="shared" si="44"/>
        <v>3709.9375</v>
      </c>
      <c r="K37" s="130">
        <f t="shared" si="44"/>
        <v>2695.25</v>
      </c>
      <c r="L37" s="130">
        <f t="shared" si="44"/>
        <v>70311.399999999994</v>
      </c>
      <c r="M37" s="131"/>
      <c r="N37" s="132">
        <f t="shared" si="44"/>
        <v>0.4780637406913229</v>
      </c>
      <c r="O37" s="132">
        <f t="shared" si="44"/>
        <v>0.4959984047122461</v>
      </c>
      <c r="P37" s="132">
        <f t="shared" si="44"/>
        <v>0.19257548872832617</v>
      </c>
      <c r="Q37" s="132">
        <f t="shared" si="44"/>
        <v>0.262797765342701</v>
      </c>
      <c r="R37" s="132">
        <f t="shared" si="44"/>
        <v>1.191882147194274E-2</v>
      </c>
      <c r="S37" s="132">
        <f t="shared" si="44"/>
        <v>3.1659247765870578E-3</v>
      </c>
      <c r="T37" s="132">
        <f t="shared" si="44"/>
        <v>6.0752387167833152E-3</v>
      </c>
      <c r="U37" s="132">
        <f t="shared" si="44"/>
        <v>9.4486423443961354E-2</v>
      </c>
      <c r="V37" s="131"/>
      <c r="W37" s="131"/>
      <c r="X37" s="131"/>
      <c r="Y37" s="132">
        <f t="shared" si="44"/>
        <v>0.77098554590995771</v>
      </c>
      <c r="Z37" s="132">
        <f t="shared" si="44"/>
        <v>0.81193907633755236</v>
      </c>
      <c r="AA37" s="132">
        <f t="shared" si="44"/>
        <v>0.31246067948401812</v>
      </c>
      <c r="AB37" s="132">
        <f t="shared" si="44"/>
        <v>0.42914223122767092</v>
      </c>
      <c r="AC37" s="132">
        <f t="shared" si="44"/>
        <v>1.9272283641629487E-2</v>
      </c>
      <c r="AD37" s="132">
        <f t="shared" si="44"/>
        <v>5.0984166112479547E-3</v>
      </c>
      <c r="AE37" s="132">
        <f t="shared" si="44"/>
        <v>1.0848640565684492E-2</v>
      </c>
      <c r="AF37" s="132">
        <f t="shared" si="44"/>
        <v>0.16492462202937569</v>
      </c>
      <c r="AG37" s="131"/>
      <c r="AH37" s="131"/>
      <c r="AI37" s="131"/>
      <c r="AJ37" s="86"/>
      <c r="AK37" s="209" t="s">
        <v>178</v>
      </c>
      <c r="AL37" s="210"/>
      <c r="AM37" s="132">
        <f t="shared" si="44"/>
        <v>2.391952442648003</v>
      </c>
      <c r="AN37" s="132">
        <f t="shared" si="44"/>
        <v>2.5190091659043752</v>
      </c>
      <c r="AO37" s="132">
        <f t="shared" si="44"/>
        <v>0.96939701332680805</v>
      </c>
      <c r="AP37" s="132">
        <f t="shared" si="44"/>
        <v>1.3313969550712224</v>
      </c>
      <c r="AQ37" s="132">
        <f t="shared" si="44"/>
        <v>5.9791504752002914E-2</v>
      </c>
      <c r="AR37" s="132">
        <f t="shared" si="44"/>
        <v>1.5817637738614561E-2</v>
      </c>
      <c r="AS37" s="132">
        <f t="shared" si="44"/>
        <v>3.3657482216313594E-2</v>
      </c>
      <c r="AT37" s="132">
        <f t="shared" si="44"/>
        <v>0.51167217674666488</v>
      </c>
      <c r="AV37" s="86"/>
      <c r="AW37" s="84">
        <f t="shared" ref="AW37:BF37" si="45">AVERAGE(AW21:AW36)</f>
        <v>23.919524426480031</v>
      </c>
      <c r="AX37" s="84">
        <f t="shared" si="45"/>
        <v>25.190091659043752</v>
      </c>
      <c r="AY37" s="84">
        <f t="shared" si="45"/>
        <v>9.6939701332680812</v>
      </c>
      <c r="AZ37" s="84">
        <f t="shared" si="45"/>
        <v>13.313969550712221</v>
      </c>
      <c r="BA37" s="84">
        <f t="shared" si="45"/>
        <v>0.59791504752002922</v>
      </c>
      <c r="BB37" s="84">
        <f t="shared" si="45"/>
        <v>0.15817637738614557</v>
      </c>
      <c r="BC37" s="84">
        <f t="shared" si="45"/>
        <v>0.33657482216313589</v>
      </c>
      <c r="BD37" s="84">
        <f t="shared" si="45"/>
        <v>5.1167217674666485</v>
      </c>
      <c r="BE37" s="85">
        <f t="shared" si="45"/>
        <v>74.556766452284364</v>
      </c>
      <c r="BF37" s="84">
        <f t="shared" si="45"/>
        <v>72.957790899951036</v>
      </c>
    </row>
    <row r="38" spans="1:58" ht="13.5" thickBot="1" x14ac:dyDescent="0.25">
      <c r="A38" s="86"/>
      <c r="B38" s="211" t="s">
        <v>179</v>
      </c>
      <c r="C38" s="212"/>
      <c r="D38" s="130">
        <f>STDEV(D21:D36)/SQRT(16)</f>
        <v>16291.815305281552</v>
      </c>
      <c r="E38" s="130">
        <f t="shared" ref="E38:AT38" si="46">STDEV(E21:E36)/SQRT(16)</f>
        <v>16617.604879619572</v>
      </c>
      <c r="F38" s="130">
        <f t="shared" si="46"/>
        <v>14263.699313501726</v>
      </c>
      <c r="G38" s="130">
        <f t="shared" si="46"/>
        <v>5608.4724716829087</v>
      </c>
      <c r="H38" s="130">
        <f t="shared" si="46"/>
        <v>9830.8138107172781</v>
      </c>
      <c r="I38" s="130">
        <f t="shared" si="46"/>
        <v>450.62541002061789</v>
      </c>
      <c r="J38" s="130">
        <f t="shared" si="46"/>
        <v>360.22779215321981</v>
      </c>
      <c r="K38" s="130">
        <f t="shared" si="46"/>
        <v>119.47408627675989</v>
      </c>
      <c r="L38" s="130">
        <f t="shared" si="46"/>
        <v>20093.881933937006</v>
      </c>
      <c r="M38" s="131"/>
      <c r="N38" s="132">
        <f t="shared" si="46"/>
        <v>1.5171593397880885E-2</v>
      </c>
      <c r="O38" s="132">
        <f t="shared" si="46"/>
        <v>1.5395703330786893E-2</v>
      </c>
      <c r="P38" s="132">
        <f t="shared" si="46"/>
        <v>5.3582979451450583E-3</v>
      </c>
      <c r="Q38" s="132">
        <f t="shared" si="46"/>
        <v>8.5181579970324706E-3</v>
      </c>
      <c r="R38" s="132">
        <f t="shared" si="46"/>
        <v>4.5242846912677253E-4</v>
      </c>
      <c r="S38" s="132">
        <f t="shared" si="46"/>
        <v>3.074052035628987E-4</v>
      </c>
      <c r="T38" s="132">
        <f t="shared" si="46"/>
        <v>9.9139175590447985E-5</v>
      </c>
      <c r="U38" s="132">
        <f t="shared" si="46"/>
        <v>2.3925606787996968E-2</v>
      </c>
      <c r="V38" s="131"/>
      <c r="W38" s="131"/>
      <c r="X38" s="131"/>
      <c r="Y38" s="132">
        <f t="shared" si="46"/>
        <v>1.3327074699873745E-2</v>
      </c>
      <c r="Z38" s="132">
        <f t="shared" si="46"/>
        <v>3.8058827932690074E-2</v>
      </c>
      <c r="AA38" s="132">
        <f t="shared" si="46"/>
        <v>9.2650747246337886E-3</v>
      </c>
      <c r="AB38" s="132">
        <f t="shared" si="46"/>
        <v>1.888941928080674E-2</v>
      </c>
      <c r="AC38" s="132">
        <f t="shared" si="46"/>
        <v>6.1132705946070225E-4</v>
      </c>
      <c r="AD38" s="132">
        <f t="shared" si="46"/>
        <v>4.6109668163301363E-4</v>
      </c>
      <c r="AE38" s="132">
        <f t="shared" si="46"/>
        <v>1.770342421258E-4</v>
      </c>
      <c r="AF38" s="132">
        <f t="shared" si="46"/>
        <v>4.2194907370418512E-2</v>
      </c>
      <c r="AG38" s="131"/>
      <c r="AH38" s="131"/>
      <c r="AI38" s="131"/>
      <c r="AJ38" s="86"/>
      <c r="AK38" s="211" t="s">
        <v>179</v>
      </c>
      <c r="AL38" s="212"/>
      <c r="AM38" s="132">
        <f t="shared" si="46"/>
        <v>4.13467269922572E-2</v>
      </c>
      <c r="AN38" s="132">
        <f t="shared" si="46"/>
        <v>0.11807602220411707</v>
      </c>
      <c r="AO38" s="132">
        <f t="shared" si="46"/>
        <v>2.874453125155297E-2</v>
      </c>
      <c r="AP38" s="132">
        <f t="shared" si="46"/>
        <v>5.8603683076315652E-2</v>
      </c>
      <c r="AQ38" s="132">
        <f t="shared" si="46"/>
        <v>1.8966182451682738E-3</v>
      </c>
      <c r="AR38" s="132">
        <f t="shared" si="46"/>
        <v>1.4305343852163265E-3</v>
      </c>
      <c r="AS38" s="132">
        <f t="shared" si="46"/>
        <v>5.4924179854157727E-4</v>
      </c>
      <c r="AT38" s="132">
        <f t="shared" si="46"/>
        <v>0.13090804657415203</v>
      </c>
      <c r="AV38" s="86"/>
      <c r="AW38" s="84">
        <f t="shared" ref="AW38:BB38" si="47">STDEV(AW21:AW36)/SQRT(16)</f>
        <v>0.41346726992257199</v>
      </c>
      <c r="AX38" s="84">
        <f t="shared" si="47"/>
        <v>1.1807602220411726</v>
      </c>
      <c r="AY38" s="84">
        <f t="shared" si="47"/>
        <v>0.28744531251552685</v>
      </c>
      <c r="AZ38" s="84">
        <f t="shared" si="47"/>
        <v>0.58603683076316093</v>
      </c>
      <c r="BA38" s="84">
        <f t="shared" si="47"/>
        <v>1.896618245168271E-2</v>
      </c>
      <c r="BB38" s="84">
        <f t="shared" si="47"/>
        <v>1.4305343852163291E-2</v>
      </c>
      <c r="BC38" s="84">
        <f>STDEV(BC21:BC36)/SQRT(4)</f>
        <v>1.0984835970831544E-2</v>
      </c>
      <c r="BD38" s="84">
        <f>STDEV(BD21:BD36)/SQRT(5)</f>
        <v>2.3417543275320996</v>
      </c>
      <c r="BE38" s="85">
        <f>STDEV(BE21:BE36)/SQRT(16)</f>
        <v>2.2383261486766379</v>
      </c>
      <c r="BF38" s="84">
        <f>STDEV(BF21:BF36)/SQRT(16)</f>
        <v>1.9459962387668541</v>
      </c>
    </row>
    <row r="39" spans="1:58" x14ac:dyDescent="0.2">
      <c r="A39" s="220" t="s">
        <v>3</v>
      </c>
      <c r="B39" s="213">
        <v>13</v>
      </c>
      <c r="C39" s="73">
        <v>13</v>
      </c>
      <c r="D39" s="107">
        <v>652311</v>
      </c>
      <c r="E39" s="104">
        <v>452229</v>
      </c>
      <c r="F39" s="105">
        <v>414751</v>
      </c>
      <c r="G39" s="106">
        <v>263912</v>
      </c>
      <c r="H39" s="104">
        <v>150839</v>
      </c>
      <c r="I39" s="120">
        <v>10684</v>
      </c>
      <c r="J39" s="120">
        <v>2152</v>
      </c>
      <c r="L39" s="123">
        <v>8510</v>
      </c>
      <c r="N39" s="110">
        <f t="shared" ref="N39:N54" si="48">(D39-8120)/1073836.8</f>
        <v>0.5998965578382115</v>
      </c>
      <c r="O39" s="110">
        <f t="shared" ref="O39:O54" si="49">(E39-9368.8)/1079366.4</f>
        <v>0.41029644799022841</v>
      </c>
      <c r="P39" s="110">
        <f t="shared" ref="P39:P54" si="50">(G39-37867.695)/1046689.178</f>
        <v>0.21596125167924493</v>
      </c>
      <c r="Q39" s="110">
        <f t="shared" ref="Q39:Q54" si="51">(H39-6180.175)/1154100.9</f>
        <v>0.12534330837104452</v>
      </c>
      <c r="R39" s="110">
        <f t="shared" ref="R39:R54" si="52">(I39+1696.134)/996014.709</f>
        <v>1.2429669851391722E-2</v>
      </c>
      <c r="S39" s="110">
        <f t="shared" ref="S39:S54" si="53">J39/1171833.749</f>
        <v>1.8364379775172356E-3</v>
      </c>
      <c r="T39" s="110"/>
      <c r="U39" s="111">
        <f t="shared" si="20"/>
        <v>2.0900045251382535E-2</v>
      </c>
      <c r="W39" s="125">
        <v>125</v>
      </c>
      <c r="Y39" s="110">
        <f t="shared" si="7"/>
        <v>0.9598344925411384</v>
      </c>
      <c r="Z39" s="110">
        <f t="shared" si="8"/>
        <v>0.65647431678436541</v>
      </c>
      <c r="AA39" s="110">
        <f t="shared" si="9"/>
        <v>0.34553800268679191</v>
      </c>
      <c r="AB39" s="110">
        <f t="shared" si="10"/>
        <v>0.20054929339367122</v>
      </c>
      <c r="AC39" s="110">
        <f t="shared" si="11"/>
        <v>1.9887471762226758E-2</v>
      </c>
      <c r="AD39" s="110">
        <f t="shared" si="12"/>
        <v>2.9383007640275769E-3</v>
      </c>
      <c r="AE39" s="110"/>
      <c r="AF39" s="111">
        <f t="shared" si="21"/>
        <v>3.3440072402212057E-2</v>
      </c>
      <c r="AH39" s="126">
        <v>2.8874899501070939</v>
      </c>
      <c r="AI39" s="126"/>
      <c r="AJ39" s="221" t="s">
        <v>3</v>
      </c>
      <c r="AK39" s="213">
        <v>13</v>
      </c>
      <c r="AL39" s="73">
        <v>13</v>
      </c>
      <c r="AM39" s="110">
        <f t="shared" si="13"/>
        <v>2.7715124509786793</v>
      </c>
      <c r="AN39" s="110">
        <f t="shared" si="14"/>
        <v>1.8955629922182757</v>
      </c>
      <c r="AO39" s="110">
        <f t="shared" si="15"/>
        <v>0.99773751013818968</v>
      </c>
      <c r="AP39" s="110">
        <f t="shared" si="16"/>
        <v>0.57908406917530464</v>
      </c>
      <c r="AQ39" s="110">
        <f t="shared" si="17"/>
        <v>5.7424874846468375E-2</v>
      </c>
      <c r="AR39" s="110">
        <f t="shared" ref="AR39:AR54" si="54">AD39*AH39</f>
        <v>8.4843139265216236E-3</v>
      </c>
      <c r="AS39" s="110"/>
      <c r="AT39" s="111">
        <f t="shared" si="22"/>
        <v>9.6557872992240903E-2</v>
      </c>
      <c r="AV39" s="221" t="s">
        <v>3</v>
      </c>
      <c r="AW39" s="74">
        <f t="shared" ref="AW39:AW54" si="55">(AM39*10)</f>
        <v>27.715124509786794</v>
      </c>
      <c r="AX39" s="74">
        <f t="shared" ref="AX39:AX54" si="56">(AN39*10)</f>
        <v>18.955629922182759</v>
      </c>
      <c r="AY39" s="74">
        <f t="shared" ref="AY39:AY54" si="57">(AO39*10)</f>
        <v>9.977375101381897</v>
      </c>
      <c r="AZ39" s="74">
        <f t="shared" ref="AZ39:AZ54" si="58">(AP39*10)</f>
        <v>5.7908406917530462</v>
      </c>
      <c r="BA39" s="74">
        <f t="shared" ref="BA39:BA54" si="59">(AQ39*10)</f>
        <v>0.57424874846468377</v>
      </c>
      <c r="BB39" s="74">
        <f t="shared" ref="BB39:BB54" si="60">(AR39*10)</f>
        <v>8.4843139265216236E-2</v>
      </c>
      <c r="BC39" s="74"/>
      <c r="BD39" s="82">
        <f>(AT39*10)</f>
        <v>0.96557872992240901</v>
      </c>
      <c r="BE39" s="75">
        <f>SUM(AW39:BD39)</f>
        <v>64.063640842756811</v>
      </c>
      <c r="BF39" s="76">
        <f>SUM(AW39:BC39)</f>
        <v>63.098062112834398</v>
      </c>
    </row>
    <row r="40" spans="1:58" x14ac:dyDescent="0.2">
      <c r="A40" s="220"/>
      <c r="B40" s="214"/>
      <c r="C40" s="77" t="s">
        <v>68</v>
      </c>
      <c r="D40" s="107">
        <v>634090</v>
      </c>
      <c r="E40" s="104">
        <v>436034</v>
      </c>
      <c r="F40" s="105">
        <v>401174</v>
      </c>
      <c r="G40" s="106">
        <v>255273</v>
      </c>
      <c r="H40" s="104">
        <v>145901</v>
      </c>
      <c r="I40" s="120">
        <v>10737</v>
      </c>
      <c r="J40" s="120">
        <v>2375</v>
      </c>
      <c r="N40" s="110">
        <f t="shared" si="48"/>
        <v>0.5829284300929154</v>
      </c>
      <c r="O40" s="110">
        <f t="shared" si="49"/>
        <v>0.39529227517180454</v>
      </c>
      <c r="P40" s="110">
        <f t="shared" si="50"/>
        <v>0.20770760753962816</v>
      </c>
      <c r="Q40" s="110">
        <f t="shared" si="51"/>
        <v>0.12106465301257457</v>
      </c>
      <c r="R40" s="110">
        <f t="shared" si="52"/>
        <v>1.2482881916957714E-2</v>
      </c>
      <c r="S40" s="110">
        <f t="shared" si="53"/>
        <v>2.0267380095740865E-3</v>
      </c>
      <c r="T40" s="110"/>
      <c r="U40" s="111"/>
      <c r="W40" s="125">
        <v>125</v>
      </c>
      <c r="Y40" s="110">
        <f t="shared" si="7"/>
        <v>0.93268548814866459</v>
      </c>
      <c r="Z40" s="110">
        <f t="shared" si="8"/>
        <v>0.63246764027488722</v>
      </c>
      <c r="AA40" s="110">
        <f t="shared" si="9"/>
        <v>0.33233217206340504</v>
      </c>
      <c r="AB40" s="110">
        <f t="shared" si="10"/>
        <v>0.19370344482011934</v>
      </c>
      <c r="AC40" s="110">
        <f t="shared" si="11"/>
        <v>1.9972611067132343E-2</v>
      </c>
      <c r="AD40" s="110">
        <f t="shared" si="12"/>
        <v>3.2427808153185382E-3</v>
      </c>
      <c r="AE40" s="110"/>
      <c r="AF40" s="111"/>
      <c r="AH40" s="126">
        <v>2.8874899501070939</v>
      </c>
      <c r="AI40" s="126"/>
      <c r="AJ40" s="221"/>
      <c r="AK40" s="214"/>
      <c r="AL40" s="77" t="s">
        <v>68</v>
      </c>
      <c r="AM40" s="110">
        <f t="shared" si="13"/>
        <v>2.6931199736399978</v>
      </c>
      <c r="AN40" s="110">
        <f t="shared" si="14"/>
        <v>1.8262439550616856</v>
      </c>
      <c r="AO40" s="110">
        <f t="shared" si="15"/>
        <v>0.95960580693034359</v>
      </c>
      <c r="AP40" s="110">
        <f t="shared" si="16"/>
        <v>0.55931675021921856</v>
      </c>
      <c r="AQ40" s="110">
        <f t="shared" si="17"/>
        <v>5.7670713733742357E-2</v>
      </c>
      <c r="AR40" s="110">
        <f t="shared" si="54"/>
        <v>9.3634970146323666E-3</v>
      </c>
      <c r="AS40" s="110"/>
      <c r="AT40" s="111"/>
      <c r="AV40" s="221"/>
      <c r="AW40" s="74">
        <f t="shared" si="55"/>
        <v>26.931199736399979</v>
      </c>
      <c r="AX40" s="74">
        <f t="shared" si="56"/>
        <v>18.262439550616854</v>
      </c>
      <c r="AY40" s="74">
        <f t="shared" si="57"/>
        <v>9.5960580693034352</v>
      </c>
      <c r="AZ40" s="74">
        <f t="shared" si="58"/>
        <v>5.5931675021921858</v>
      </c>
      <c r="BA40" s="74">
        <f t="shared" si="59"/>
        <v>0.57670713733742351</v>
      </c>
      <c r="BB40" s="74">
        <f t="shared" si="60"/>
        <v>9.3634970146323659E-2</v>
      </c>
      <c r="BC40" s="74"/>
      <c r="BD40" s="74"/>
      <c r="BE40" s="75">
        <f t="shared" ref="BE40:BE54" si="61">SUM(AW40:BD40)</f>
        <v>61.05320696599621</v>
      </c>
      <c r="BF40" s="76">
        <f t="shared" ref="BF40:BF54" si="62">SUM(AW40:BC40)</f>
        <v>61.05320696599621</v>
      </c>
    </row>
    <row r="41" spans="1:58" x14ac:dyDescent="0.2">
      <c r="A41" s="220"/>
      <c r="B41" s="214"/>
      <c r="C41" s="77" t="s">
        <v>69</v>
      </c>
      <c r="D41" s="107">
        <v>700607</v>
      </c>
      <c r="E41" s="104">
        <v>475925</v>
      </c>
      <c r="F41" s="105">
        <v>436954</v>
      </c>
      <c r="G41" s="106">
        <v>278040</v>
      </c>
      <c r="H41" s="104">
        <v>158914</v>
      </c>
      <c r="I41" s="120">
        <v>12125</v>
      </c>
      <c r="J41" s="120">
        <v>2908</v>
      </c>
      <c r="L41" s="123">
        <v>19741</v>
      </c>
      <c r="N41" s="110">
        <f t="shared" si="48"/>
        <v>0.64487173469935088</v>
      </c>
      <c r="O41" s="110">
        <f t="shared" si="49"/>
        <v>0.43225006818815193</v>
      </c>
      <c r="P41" s="110">
        <f t="shared" si="50"/>
        <v>0.22945905054537594</v>
      </c>
      <c r="Q41" s="110">
        <f t="shared" si="51"/>
        <v>0.13234009695339466</v>
      </c>
      <c r="R41" s="110">
        <f t="shared" si="52"/>
        <v>1.3876435634044436E-2</v>
      </c>
      <c r="S41" s="110">
        <f t="shared" si="53"/>
        <v>2.4815806870911341E-3</v>
      </c>
      <c r="T41" s="110"/>
      <c r="U41" s="111">
        <f t="shared" si="20"/>
        <v>3.4272697221740048E-2</v>
      </c>
      <c r="W41" s="125">
        <v>133</v>
      </c>
      <c r="Y41" s="110">
        <f t="shared" si="7"/>
        <v>0.96973193187872309</v>
      </c>
      <c r="Z41" s="110">
        <f t="shared" si="8"/>
        <v>0.65000010253857432</v>
      </c>
      <c r="AA41" s="110">
        <f t="shared" si="9"/>
        <v>0.34505120382763299</v>
      </c>
      <c r="AB41" s="110">
        <f t="shared" si="10"/>
        <v>0.19900766459157093</v>
      </c>
      <c r="AC41" s="110">
        <f t="shared" si="11"/>
        <v>2.0866820502322463E-2</v>
      </c>
      <c r="AD41" s="110">
        <f t="shared" si="12"/>
        <v>3.7317002813400512E-3</v>
      </c>
      <c r="AE41" s="110"/>
      <c r="AF41" s="111">
        <f t="shared" si="21"/>
        <v>5.1537890559007593E-2</v>
      </c>
      <c r="AH41" s="126">
        <v>2.8874899501070939</v>
      </c>
      <c r="AI41" s="126"/>
      <c r="AJ41" s="221"/>
      <c r="AK41" s="214"/>
      <c r="AL41" s="77" t="s">
        <v>69</v>
      </c>
      <c r="AM41" s="110">
        <f t="shared" si="13"/>
        <v>2.8000912075977498</v>
      </c>
      <c r="AN41" s="110">
        <f t="shared" si="14"/>
        <v>1.8768687636487138</v>
      </c>
      <c r="AO41" s="110">
        <f t="shared" si="15"/>
        <v>0.99633188332464462</v>
      </c>
      <c r="AP41" s="110">
        <f t="shared" si="16"/>
        <v>0.57463263150244437</v>
      </c>
      <c r="AQ41" s="110">
        <f t="shared" si="17"/>
        <v>6.0252734491144773E-2</v>
      </c>
      <c r="AR41" s="110">
        <f t="shared" si="54"/>
        <v>1.0775247059181212E-2</v>
      </c>
      <c r="AS41" s="110"/>
      <c r="AT41" s="111">
        <f t="shared" si="22"/>
        <v>0.14881514103885371</v>
      </c>
      <c r="AV41" s="221"/>
      <c r="AW41" s="74">
        <f t="shared" si="55"/>
        <v>28.000912075977496</v>
      </c>
      <c r="AX41" s="74">
        <f t="shared" si="56"/>
        <v>18.768687636487137</v>
      </c>
      <c r="AY41" s="74">
        <f t="shared" si="57"/>
        <v>9.9633188332464471</v>
      </c>
      <c r="AZ41" s="74">
        <f t="shared" si="58"/>
        <v>5.7463263150244437</v>
      </c>
      <c r="BA41" s="74">
        <f t="shared" si="59"/>
        <v>0.60252734491144777</v>
      </c>
      <c r="BB41" s="74">
        <f t="shared" si="60"/>
        <v>0.10775247059181212</v>
      </c>
      <c r="BC41" s="74"/>
      <c r="BD41" s="82">
        <f>(AT41*10)</f>
        <v>1.4881514103885372</v>
      </c>
      <c r="BE41" s="75">
        <f t="shared" si="61"/>
        <v>64.677676086627315</v>
      </c>
      <c r="BF41" s="76">
        <f t="shared" si="62"/>
        <v>63.189524676238783</v>
      </c>
    </row>
    <row r="42" spans="1:58" ht="13.5" thickBot="1" x14ac:dyDescent="0.25">
      <c r="A42" s="220"/>
      <c r="B42" s="215"/>
      <c r="C42" s="78" t="s">
        <v>70</v>
      </c>
      <c r="D42" s="107">
        <v>699931</v>
      </c>
      <c r="E42" s="104">
        <v>475608</v>
      </c>
      <c r="F42" s="105">
        <v>443484</v>
      </c>
      <c r="G42" s="106">
        <v>282195</v>
      </c>
      <c r="H42" s="104">
        <v>161289</v>
      </c>
      <c r="I42" s="120">
        <v>11640</v>
      </c>
      <c r="J42" s="120">
        <v>3038</v>
      </c>
      <c r="N42" s="110">
        <f t="shared" si="48"/>
        <v>0.64424221632188428</v>
      </c>
      <c r="O42" s="110">
        <f t="shared" si="49"/>
        <v>0.43195637737102066</v>
      </c>
      <c r="P42" s="110">
        <f t="shared" si="50"/>
        <v>0.23342871039027788</v>
      </c>
      <c r="Q42" s="110">
        <f t="shared" si="51"/>
        <v>0.13439797594820352</v>
      </c>
      <c r="R42" s="110">
        <f t="shared" si="52"/>
        <v>1.3389495034053759E-2</v>
      </c>
      <c r="S42" s="110">
        <f t="shared" si="53"/>
        <v>2.5925179255099264E-3</v>
      </c>
      <c r="T42" s="110"/>
      <c r="U42" s="111"/>
      <c r="W42" s="125">
        <v>133</v>
      </c>
      <c r="Y42" s="110">
        <f t="shared" si="7"/>
        <v>0.96878528770208172</v>
      </c>
      <c r="Z42" s="110">
        <f t="shared" si="8"/>
        <v>0.64955846221206115</v>
      </c>
      <c r="AA42" s="110">
        <f t="shared" si="9"/>
        <v>0.3510206171282374</v>
      </c>
      <c r="AB42" s="110">
        <f t="shared" si="10"/>
        <v>0.20210221947098272</v>
      </c>
      <c r="AC42" s="110">
        <f t="shared" si="11"/>
        <v>2.0134578998577082E-2</v>
      </c>
      <c r="AD42" s="110">
        <f t="shared" si="12"/>
        <v>3.898523196255528E-3</v>
      </c>
      <c r="AE42" s="110"/>
      <c r="AF42" s="111"/>
      <c r="AH42" s="126">
        <v>2.8874899501070939</v>
      </c>
      <c r="AI42" s="126"/>
      <c r="AJ42" s="221"/>
      <c r="AK42" s="215"/>
      <c r="AL42" s="78" t="s">
        <v>70</v>
      </c>
      <c r="AM42" s="110">
        <f t="shared" si="13"/>
        <v>2.7973577820513706</v>
      </c>
      <c r="AN42" s="110">
        <f t="shared" si="14"/>
        <v>1.8755935316443451</v>
      </c>
      <c r="AO42" s="110">
        <f t="shared" si="15"/>
        <v>1.0135685042381755</v>
      </c>
      <c r="AP42" s="110">
        <f t="shared" si="16"/>
        <v>0.58356812761680088</v>
      </c>
      <c r="AQ42" s="110">
        <f t="shared" si="17"/>
        <v>5.8138394508028678E-2</v>
      </c>
      <c r="AR42" s="110">
        <f t="shared" si="54"/>
        <v>1.1256946549447222E-2</v>
      </c>
      <c r="AS42" s="110"/>
      <c r="AT42" s="111"/>
      <c r="AV42" s="221"/>
      <c r="AW42" s="74">
        <f t="shared" si="55"/>
        <v>27.973577820513707</v>
      </c>
      <c r="AX42" s="74">
        <f t="shared" si="56"/>
        <v>18.755935316443452</v>
      </c>
      <c r="AY42" s="74">
        <f t="shared" si="57"/>
        <v>10.135685042381755</v>
      </c>
      <c r="AZ42" s="74">
        <f t="shared" si="58"/>
        <v>5.8356812761680086</v>
      </c>
      <c r="BA42" s="74">
        <f t="shared" si="59"/>
        <v>0.58138394508028679</v>
      </c>
      <c r="BB42" s="74">
        <f t="shared" si="60"/>
        <v>0.11256946549447222</v>
      </c>
      <c r="BC42" s="74"/>
      <c r="BD42" s="74"/>
      <c r="BE42" s="75">
        <f t="shared" si="61"/>
        <v>63.394832866081693</v>
      </c>
      <c r="BF42" s="76">
        <f t="shared" si="62"/>
        <v>63.394832866081693</v>
      </c>
    </row>
    <row r="43" spans="1:58" x14ac:dyDescent="0.2">
      <c r="A43" s="220"/>
      <c r="B43" s="213">
        <v>14</v>
      </c>
      <c r="C43" s="79">
        <v>14</v>
      </c>
      <c r="D43" s="107">
        <v>636625</v>
      </c>
      <c r="E43" s="104">
        <v>556037</v>
      </c>
      <c r="F43" s="105">
        <v>431111</v>
      </c>
      <c r="G43" s="106">
        <v>307335</v>
      </c>
      <c r="H43" s="104">
        <v>123776</v>
      </c>
      <c r="I43" s="120">
        <v>12091</v>
      </c>
      <c r="J43" s="120">
        <v>3354</v>
      </c>
      <c r="L43" s="123">
        <v>24421</v>
      </c>
      <c r="N43" s="110">
        <f t="shared" si="48"/>
        <v>0.58528912400841537</v>
      </c>
      <c r="O43" s="110">
        <f t="shared" si="49"/>
        <v>0.50647138914088863</v>
      </c>
      <c r="P43" s="110">
        <f t="shared" si="50"/>
        <v>0.25744730208722955</v>
      </c>
      <c r="Q43" s="110">
        <f t="shared" si="51"/>
        <v>0.10189388553461834</v>
      </c>
      <c r="R43" s="110">
        <f t="shared" si="52"/>
        <v>1.3842299591983234E-2</v>
      </c>
      <c r="S43" s="110">
        <f t="shared" si="53"/>
        <v>2.8621807512048364E-3</v>
      </c>
      <c r="T43" s="110"/>
      <c r="U43" s="111">
        <f t="shared" si="20"/>
        <v>3.9845131664022405E-2</v>
      </c>
      <c r="W43" s="125">
        <v>140</v>
      </c>
      <c r="Y43" s="110">
        <f t="shared" si="7"/>
        <v>0.83612732001202195</v>
      </c>
      <c r="Z43" s="110">
        <f t="shared" si="8"/>
        <v>0.72353055591555515</v>
      </c>
      <c r="AA43" s="110">
        <f t="shared" si="9"/>
        <v>0.36778186012461367</v>
      </c>
      <c r="AB43" s="110">
        <f t="shared" si="10"/>
        <v>0.14556269362088334</v>
      </c>
      <c r="AC43" s="110">
        <f t="shared" si="11"/>
        <v>1.977471370283319E-2</v>
      </c>
      <c r="AD43" s="110">
        <f t="shared" si="12"/>
        <v>4.0888296445783373E-3</v>
      </c>
      <c r="AE43" s="110"/>
      <c r="AF43" s="111">
        <f t="shared" si="21"/>
        <v>5.6921616662889155E-2</v>
      </c>
      <c r="AH43" s="126">
        <v>2.8874899501070939</v>
      </c>
      <c r="AI43" s="126"/>
      <c r="AJ43" s="221"/>
      <c r="AK43" s="213">
        <v>14</v>
      </c>
      <c r="AL43" s="79">
        <v>14</v>
      </c>
      <c r="AM43" s="110">
        <f t="shared" si="13"/>
        <v>2.4143092335446914</v>
      </c>
      <c r="AN43" s="110">
        <f t="shared" si="14"/>
        <v>2.0891872088015644</v>
      </c>
      <c r="AO43" s="110">
        <f t="shared" si="15"/>
        <v>1.0619664249415148</v>
      </c>
      <c r="AP43" s="110">
        <f t="shared" si="16"/>
        <v>0.42031081494081862</v>
      </c>
      <c r="AQ43" s="110">
        <f t="shared" si="17"/>
        <v>5.7099287083175874E-2</v>
      </c>
      <c r="AR43" s="110">
        <f t="shared" si="54"/>
        <v>1.1806454506419909E-2</v>
      </c>
      <c r="AS43" s="110"/>
      <c r="AT43" s="111">
        <f t="shared" si="22"/>
        <v>0.16436059605794093</v>
      </c>
      <c r="AV43" s="221"/>
      <c r="AW43" s="74">
        <f t="shared" si="55"/>
        <v>24.143092335446916</v>
      </c>
      <c r="AX43" s="74">
        <f t="shared" si="56"/>
        <v>20.891872088015646</v>
      </c>
      <c r="AY43" s="74">
        <f t="shared" si="57"/>
        <v>10.619664249415148</v>
      </c>
      <c r="AZ43" s="74">
        <f t="shared" si="58"/>
        <v>4.2031081494081866</v>
      </c>
      <c r="BA43" s="74">
        <f t="shared" si="59"/>
        <v>0.57099287083175876</v>
      </c>
      <c r="BB43" s="74">
        <f t="shared" si="60"/>
        <v>0.11806454506419908</v>
      </c>
      <c r="BC43" s="74"/>
      <c r="BD43" s="82">
        <f>(AT43*10)</f>
        <v>1.6436059605794093</v>
      </c>
      <c r="BE43" s="75">
        <f t="shared" si="61"/>
        <v>62.19040019876126</v>
      </c>
      <c r="BF43" s="76">
        <f t="shared" si="62"/>
        <v>60.546794238181853</v>
      </c>
    </row>
    <row r="44" spans="1:58" x14ac:dyDescent="0.2">
      <c r="A44" s="220"/>
      <c r="B44" s="214"/>
      <c r="C44" s="80" t="s">
        <v>71</v>
      </c>
      <c r="D44" s="107">
        <v>539071</v>
      </c>
      <c r="E44" s="104">
        <v>442151</v>
      </c>
      <c r="F44" s="127">
        <v>442150</v>
      </c>
      <c r="G44" s="104">
        <v>315205</v>
      </c>
      <c r="H44" s="104">
        <v>126945</v>
      </c>
      <c r="I44" s="120">
        <v>11347</v>
      </c>
      <c r="J44" s="120">
        <v>3177</v>
      </c>
      <c r="N44" s="110">
        <f t="shared" si="48"/>
        <v>0.49444291721051092</v>
      </c>
      <c r="O44" s="110">
        <f t="shared" si="49"/>
        <v>0.40095948882603727</v>
      </c>
      <c r="P44" s="110">
        <f t="shared" si="50"/>
        <v>0.26496624865266355</v>
      </c>
      <c r="Q44" s="110">
        <f t="shared" si="51"/>
        <v>0.10463974597021804</v>
      </c>
      <c r="R44" s="110">
        <f t="shared" si="52"/>
        <v>1.3095322671585164E-2</v>
      </c>
      <c r="S44" s="110">
        <f t="shared" si="53"/>
        <v>2.7111354342807888E-3</v>
      </c>
      <c r="T44" s="110"/>
      <c r="U44" s="111"/>
      <c r="W44" s="125">
        <v>140</v>
      </c>
      <c r="Y44" s="110">
        <f t="shared" si="7"/>
        <v>0.70634702458644416</v>
      </c>
      <c r="Z44" s="110">
        <f t="shared" si="8"/>
        <v>0.57279926975148188</v>
      </c>
      <c r="AA44" s="110">
        <f t="shared" si="9"/>
        <v>0.37852321236094794</v>
      </c>
      <c r="AB44" s="110">
        <f t="shared" si="10"/>
        <v>0.14948535138602576</v>
      </c>
      <c r="AC44" s="110">
        <f t="shared" si="11"/>
        <v>1.8707603816550233E-2</v>
      </c>
      <c r="AD44" s="110">
        <f t="shared" si="12"/>
        <v>3.8730506204011266E-3</v>
      </c>
      <c r="AE44" s="110"/>
      <c r="AF44" s="111"/>
      <c r="AH44" s="126">
        <v>2.8874899501070939</v>
      </c>
      <c r="AI44" s="126"/>
      <c r="AJ44" s="221"/>
      <c r="AK44" s="214"/>
      <c r="AL44" s="80" t="s">
        <v>71</v>
      </c>
      <c r="AM44" s="110">
        <f t="shared" si="13"/>
        <v>2.0395699347814058</v>
      </c>
      <c r="AN44" s="110">
        <f t="shared" si="14"/>
        <v>1.6539521348360862</v>
      </c>
      <c r="AO44" s="110">
        <f t="shared" si="15"/>
        <v>1.0929819715744904</v>
      </c>
      <c r="AP44" s="110">
        <f t="shared" si="16"/>
        <v>0.43163744981537688</v>
      </c>
      <c r="AQ44" s="110">
        <f t="shared" si="17"/>
        <v>5.4018018010873914E-2</v>
      </c>
      <c r="AR44" s="110">
        <f t="shared" si="54"/>
        <v>1.1183394742664297E-2</v>
      </c>
      <c r="AS44" s="110"/>
      <c r="AT44" s="111"/>
      <c r="AV44" s="221"/>
      <c r="AW44" s="74">
        <f t="shared" si="55"/>
        <v>20.395699347814059</v>
      </c>
      <c r="AX44" s="74">
        <f t="shared" si="56"/>
        <v>16.539521348360861</v>
      </c>
      <c r="AY44" s="74">
        <f t="shared" si="57"/>
        <v>10.929819715744904</v>
      </c>
      <c r="AZ44" s="74">
        <f t="shared" si="58"/>
        <v>4.3163744981537686</v>
      </c>
      <c r="BA44" s="74">
        <f t="shared" si="59"/>
        <v>0.54018018010873914</v>
      </c>
      <c r="BB44" s="74">
        <f t="shared" si="60"/>
        <v>0.11183394742664297</v>
      </c>
      <c r="BC44" s="74"/>
      <c r="BD44" s="74"/>
      <c r="BE44" s="75">
        <f t="shared" si="61"/>
        <v>52.833429037608987</v>
      </c>
      <c r="BF44" s="76">
        <f t="shared" si="62"/>
        <v>52.833429037608987</v>
      </c>
    </row>
    <row r="45" spans="1:58" x14ac:dyDescent="0.2">
      <c r="A45" s="220"/>
      <c r="B45" s="214"/>
      <c r="C45" s="80" t="s">
        <v>72</v>
      </c>
      <c r="D45" s="107">
        <v>541638</v>
      </c>
      <c r="E45" s="104">
        <v>457743</v>
      </c>
      <c r="F45" s="105">
        <v>422978</v>
      </c>
      <c r="G45" s="106">
        <v>301537</v>
      </c>
      <c r="H45" s="104">
        <v>121441</v>
      </c>
      <c r="I45" s="120">
        <v>9946</v>
      </c>
      <c r="J45" s="120">
        <v>2419</v>
      </c>
      <c r="L45" s="123">
        <v>56124</v>
      </c>
      <c r="N45" s="110">
        <f t="shared" si="48"/>
        <v>0.49683341081251825</v>
      </c>
      <c r="O45" s="110">
        <f t="shared" si="49"/>
        <v>0.41540500056329349</v>
      </c>
      <c r="P45" s="110">
        <f t="shared" si="50"/>
        <v>0.25190793078019197</v>
      </c>
      <c r="Q45" s="110">
        <f t="shared" si="51"/>
        <v>9.9870665554458893E-2</v>
      </c>
      <c r="R45" s="110">
        <f t="shared" si="52"/>
        <v>1.1688716938416218E-2</v>
      </c>
      <c r="S45" s="110">
        <f t="shared" si="53"/>
        <v>2.0642859979619855E-3</v>
      </c>
      <c r="T45" s="110"/>
      <c r="U45" s="111">
        <f t="shared" si="20"/>
        <v>7.7593612246004792E-2</v>
      </c>
      <c r="W45" s="125">
        <v>120</v>
      </c>
      <c r="Y45" s="110">
        <f t="shared" si="7"/>
        <v>0.82805568468753044</v>
      </c>
      <c r="Z45" s="110">
        <f t="shared" si="8"/>
        <v>0.69234166760548921</v>
      </c>
      <c r="AA45" s="110">
        <f t="shared" si="9"/>
        <v>0.41984655130031995</v>
      </c>
      <c r="AB45" s="110">
        <f t="shared" si="10"/>
        <v>0.16645110925743148</v>
      </c>
      <c r="AC45" s="110">
        <f t="shared" si="11"/>
        <v>1.9481194897360363E-2</v>
      </c>
      <c r="AD45" s="110">
        <f t="shared" si="12"/>
        <v>3.4404766632699759E-3</v>
      </c>
      <c r="AE45" s="110"/>
      <c r="AF45" s="111">
        <f t="shared" si="21"/>
        <v>0.12932268707667466</v>
      </c>
      <c r="AH45" s="126">
        <v>2.8874899501070939</v>
      </c>
      <c r="AI45" s="126"/>
      <c r="AJ45" s="221"/>
      <c r="AK45" s="214"/>
      <c r="AL45" s="80" t="s">
        <v>72</v>
      </c>
      <c r="AM45" s="110">
        <f t="shared" si="13"/>
        <v>2.3910024676642929</v>
      </c>
      <c r="AN45" s="110">
        <f t="shared" si="14"/>
        <v>1.9991296072512361</v>
      </c>
      <c r="AO45" s="110">
        <f t="shared" si="15"/>
        <v>1.2123026974667963</v>
      </c>
      <c r="AP45" s="110">
        <f t="shared" si="16"/>
        <v>0.48062590516501125</v>
      </c>
      <c r="AQ45" s="110">
        <f t="shared" si="17"/>
        <v>5.6251754482205645E-2</v>
      </c>
      <c r="AR45" s="110">
        <f t="shared" si="54"/>
        <v>9.9343417887700434E-3</v>
      </c>
      <c r="AS45" s="110"/>
      <c r="AT45" s="111">
        <f t="shared" si="22"/>
        <v>0.37341795925474264</v>
      </c>
      <c r="AV45" s="221"/>
      <c r="AW45" s="74">
        <f t="shared" si="55"/>
        <v>23.91002467664293</v>
      </c>
      <c r="AX45" s="74">
        <f t="shared" si="56"/>
        <v>19.991296072512363</v>
      </c>
      <c r="AY45" s="74">
        <f t="shared" si="57"/>
        <v>12.123026974667964</v>
      </c>
      <c r="AZ45" s="74">
        <f t="shared" si="58"/>
        <v>4.8062590516501125</v>
      </c>
      <c r="BA45" s="74">
        <f t="shared" si="59"/>
        <v>0.5625175448220564</v>
      </c>
      <c r="BB45" s="74">
        <f t="shared" si="60"/>
        <v>9.934341788770043E-2</v>
      </c>
      <c r="BC45" s="74"/>
      <c r="BD45" s="82">
        <f>(AT45*10)</f>
        <v>3.7341795925474264</v>
      </c>
      <c r="BE45" s="75">
        <f t="shared" si="61"/>
        <v>65.226647330730557</v>
      </c>
      <c r="BF45" s="76">
        <f t="shared" si="62"/>
        <v>61.49246773818313</v>
      </c>
    </row>
    <row r="46" spans="1:58" ht="13.5" thickBot="1" x14ac:dyDescent="0.25">
      <c r="A46" s="220"/>
      <c r="B46" s="215"/>
      <c r="C46" s="81" t="s">
        <v>73</v>
      </c>
      <c r="D46" s="107">
        <v>531593</v>
      </c>
      <c r="E46" s="104">
        <v>455214</v>
      </c>
      <c r="F46" s="105">
        <v>419230</v>
      </c>
      <c r="G46" s="106">
        <v>298865</v>
      </c>
      <c r="H46" s="104">
        <v>120365</v>
      </c>
      <c r="I46" s="120">
        <v>10048</v>
      </c>
      <c r="J46" s="120">
        <v>2393</v>
      </c>
      <c r="N46" s="110">
        <f t="shared" si="48"/>
        <v>0.48747910296983676</v>
      </c>
      <c r="O46" s="110">
        <f t="shared" si="49"/>
        <v>0.41306195931242629</v>
      </c>
      <c r="P46" s="110">
        <f t="shared" si="50"/>
        <v>0.2493551194431094</v>
      </c>
      <c r="Q46" s="110">
        <f t="shared" si="51"/>
        <v>9.8938338060389694E-2</v>
      </c>
      <c r="R46" s="110">
        <f t="shared" si="52"/>
        <v>1.1791125064599823E-2</v>
      </c>
      <c r="S46" s="110">
        <f t="shared" si="53"/>
        <v>2.0420985502782271E-3</v>
      </c>
      <c r="T46" s="110"/>
      <c r="U46" s="111"/>
      <c r="W46" s="125">
        <v>120</v>
      </c>
      <c r="Y46" s="110">
        <f t="shared" si="7"/>
        <v>0.81246517161639464</v>
      </c>
      <c r="Z46" s="110">
        <f t="shared" si="8"/>
        <v>0.68843659885404374</v>
      </c>
      <c r="AA46" s="110">
        <f t="shared" si="9"/>
        <v>0.41559186573851564</v>
      </c>
      <c r="AB46" s="110">
        <f t="shared" si="10"/>
        <v>0.16489723010064949</v>
      </c>
      <c r="AC46" s="110">
        <f t="shared" si="11"/>
        <v>1.9651875107666372E-2</v>
      </c>
      <c r="AD46" s="110">
        <f t="shared" si="12"/>
        <v>3.4034975837970451E-3</v>
      </c>
      <c r="AE46" s="110"/>
      <c r="AF46" s="111"/>
      <c r="AH46" s="126">
        <v>2.8874899501070939</v>
      </c>
      <c r="AI46" s="126"/>
      <c r="AJ46" s="221"/>
      <c r="AK46" s="215"/>
      <c r="AL46" s="81" t="s">
        <v>73</v>
      </c>
      <c r="AM46" s="110">
        <f t="shared" si="13"/>
        <v>2.3459850178543746</v>
      </c>
      <c r="AN46" s="110">
        <f t="shared" si="14"/>
        <v>1.9878537604769602</v>
      </c>
      <c r="AO46" s="110">
        <f t="shared" si="15"/>
        <v>1.2000173356662205</v>
      </c>
      <c r="AP46" s="110">
        <f t="shared" si="16"/>
        <v>0.47613909471612237</v>
      </c>
      <c r="AQ46" s="110">
        <f t="shared" si="17"/>
        <v>5.6744591874146412E-2</v>
      </c>
      <c r="AR46" s="110">
        <f t="shared" si="54"/>
        <v>9.8275650684277443E-3</v>
      </c>
      <c r="AS46" s="110"/>
      <c r="AT46" s="111"/>
      <c r="AV46" s="221"/>
      <c r="AW46" s="74">
        <f t="shared" si="55"/>
        <v>23.459850178543746</v>
      </c>
      <c r="AX46" s="74">
        <f t="shared" si="56"/>
        <v>19.878537604769601</v>
      </c>
      <c r="AY46" s="74">
        <f t="shared" si="57"/>
        <v>12.000173356662206</v>
      </c>
      <c r="AZ46" s="74">
        <f t="shared" si="58"/>
        <v>4.7613909471612237</v>
      </c>
      <c r="BA46" s="74">
        <f t="shared" si="59"/>
        <v>0.56744591874146411</v>
      </c>
      <c r="BB46" s="74">
        <f t="shared" si="60"/>
        <v>9.8275650684277446E-2</v>
      </c>
      <c r="BC46" s="74"/>
      <c r="BD46" s="74"/>
      <c r="BE46" s="75">
        <f t="shared" si="61"/>
        <v>60.76567365656252</v>
      </c>
      <c r="BF46" s="76">
        <f t="shared" si="62"/>
        <v>60.76567365656252</v>
      </c>
    </row>
    <row r="47" spans="1:58" x14ac:dyDescent="0.2">
      <c r="A47" s="220"/>
      <c r="B47" s="213">
        <v>15</v>
      </c>
      <c r="C47" s="73">
        <v>15</v>
      </c>
      <c r="D47" s="107">
        <v>743462</v>
      </c>
      <c r="E47" s="104">
        <v>411023</v>
      </c>
      <c r="F47" s="105">
        <v>393447</v>
      </c>
      <c r="G47" s="106">
        <v>262672</v>
      </c>
      <c r="H47" s="104">
        <v>130775</v>
      </c>
      <c r="I47" s="120">
        <v>14909</v>
      </c>
      <c r="J47" s="120">
        <v>2727</v>
      </c>
      <c r="L47" s="123">
        <v>25956</v>
      </c>
      <c r="N47" s="110">
        <f t="shared" si="48"/>
        <v>0.68478003361404638</v>
      </c>
      <c r="O47" s="110">
        <f t="shared" si="49"/>
        <v>0.37212034764098645</v>
      </c>
      <c r="P47" s="110">
        <f t="shared" si="50"/>
        <v>0.21477656378329346</v>
      </c>
      <c r="Q47" s="110">
        <f t="shared" si="51"/>
        <v>0.10795834662289927</v>
      </c>
      <c r="R47" s="110">
        <f t="shared" si="52"/>
        <v>1.6671575078114634E-2</v>
      </c>
      <c r="S47" s="110">
        <f t="shared" si="53"/>
        <v>2.3271219166772776E-3</v>
      </c>
      <c r="T47" s="110"/>
      <c r="U47" s="111">
        <f t="shared" si="20"/>
        <v>4.1672842533446212E-2</v>
      </c>
      <c r="W47" s="125">
        <v>125</v>
      </c>
      <c r="Y47" s="110">
        <f t="shared" si="7"/>
        <v>1.0956480537824742</v>
      </c>
      <c r="Z47" s="110">
        <f t="shared" si="8"/>
        <v>0.5953925562255783</v>
      </c>
      <c r="AA47" s="110">
        <f t="shared" si="9"/>
        <v>0.34364250205326952</v>
      </c>
      <c r="AB47" s="110">
        <f t="shared" si="10"/>
        <v>0.17273335459663883</v>
      </c>
      <c r="AC47" s="110">
        <f t="shared" si="11"/>
        <v>2.6674520124983413E-2</v>
      </c>
      <c r="AD47" s="110">
        <f t="shared" si="12"/>
        <v>3.7233950666836443E-3</v>
      </c>
      <c r="AE47" s="110"/>
      <c r="AF47" s="111">
        <f t="shared" si="21"/>
        <v>6.6676548053513945E-2</v>
      </c>
      <c r="AH47" s="126">
        <v>2.8874899501070939</v>
      </c>
      <c r="AI47" s="126"/>
      <c r="AJ47" s="221"/>
      <c r="AK47" s="213">
        <v>15</v>
      </c>
      <c r="AL47" s="73">
        <v>15</v>
      </c>
      <c r="AM47" s="110">
        <f t="shared" si="13"/>
        <v>3.1636727441512908</v>
      </c>
      <c r="AN47" s="110">
        <f t="shared" si="14"/>
        <v>1.7191900224699301</v>
      </c>
      <c r="AO47" s="110">
        <f t="shared" si="15"/>
        <v>0.99226427110847204</v>
      </c>
      <c r="AP47" s="110">
        <f t="shared" si="16"/>
        <v>0.49876582544607961</v>
      </c>
      <c r="AQ47" s="110">
        <f t="shared" si="17"/>
        <v>7.702240878481903E-2</v>
      </c>
      <c r="AR47" s="110">
        <f t="shared" si="54"/>
        <v>1.0751265835327355E-2</v>
      </c>
      <c r="AS47" s="110"/>
      <c r="AT47" s="111">
        <f t="shared" si="22"/>
        <v>0.19252786241235423</v>
      </c>
      <c r="AV47" s="221"/>
      <c r="AW47" s="74">
        <f t="shared" si="55"/>
        <v>31.63672744151291</v>
      </c>
      <c r="AX47" s="74">
        <f t="shared" si="56"/>
        <v>17.191900224699303</v>
      </c>
      <c r="AY47" s="74">
        <f t="shared" si="57"/>
        <v>9.9226427110847197</v>
      </c>
      <c r="AZ47" s="74">
        <f t="shared" si="58"/>
        <v>4.9876582544607961</v>
      </c>
      <c r="BA47" s="74">
        <f t="shared" si="59"/>
        <v>0.7702240878481903</v>
      </c>
      <c r="BB47" s="74">
        <f t="shared" si="60"/>
        <v>0.10751265835327356</v>
      </c>
      <c r="BC47" s="74"/>
      <c r="BD47" s="82">
        <f>(AT47*10)</f>
        <v>1.9252786241235422</v>
      </c>
      <c r="BE47" s="75">
        <f t="shared" si="61"/>
        <v>66.54194400208273</v>
      </c>
      <c r="BF47" s="76">
        <f t="shared" si="62"/>
        <v>64.616665377959194</v>
      </c>
    </row>
    <row r="48" spans="1:58" x14ac:dyDescent="0.2">
      <c r="A48" s="220"/>
      <c r="B48" s="214"/>
      <c r="C48" s="77" t="s">
        <v>74</v>
      </c>
      <c r="D48" s="107">
        <v>747762</v>
      </c>
      <c r="E48" s="104">
        <v>417066</v>
      </c>
      <c r="F48" s="105">
        <v>390342</v>
      </c>
      <c r="G48" s="106">
        <v>260599</v>
      </c>
      <c r="H48" s="104">
        <v>129743</v>
      </c>
      <c r="I48" s="120">
        <v>13125</v>
      </c>
      <c r="J48" s="120">
        <v>2808</v>
      </c>
      <c r="N48" s="110">
        <f t="shared" si="48"/>
        <v>0.68878436648846453</v>
      </c>
      <c r="O48" s="110">
        <f t="shared" si="49"/>
        <v>0.37771900255557339</v>
      </c>
      <c r="P48" s="110">
        <f t="shared" si="50"/>
        <v>0.21279603313143264</v>
      </c>
      <c r="Q48" s="110">
        <f t="shared" si="51"/>
        <v>0.10706414404494442</v>
      </c>
      <c r="R48" s="110">
        <f t="shared" si="52"/>
        <v>1.4880436871138616E-2</v>
      </c>
      <c r="S48" s="110">
        <f t="shared" si="53"/>
        <v>2.3962443498459097E-3</v>
      </c>
      <c r="T48" s="110"/>
      <c r="U48" s="111"/>
      <c r="W48" s="125">
        <v>125</v>
      </c>
      <c r="Y48" s="110">
        <f t="shared" si="7"/>
        <v>1.1020549863815432</v>
      </c>
      <c r="Z48" s="110">
        <f t="shared" si="8"/>
        <v>0.60435040408891749</v>
      </c>
      <c r="AA48" s="110">
        <f t="shared" si="9"/>
        <v>0.3404736530102922</v>
      </c>
      <c r="AB48" s="110">
        <f t="shared" si="10"/>
        <v>0.17130263047191108</v>
      </c>
      <c r="AC48" s="110">
        <f t="shared" si="11"/>
        <v>2.3808698993821785E-2</v>
      </c>
      <c r="AD48" s="110">
        <f t="shared" si="12"/>
        <v>3.8339909597534553E-3</v>
      </c>
      <c r="AE48" s="110"/>
      <c r="AF48" s="111"/>
      <c r="AH48" s="126">
        <v>2.8874899501070939</v>
      </c>
      <c r="AI48" s="126"/>
      <c r="AJ48" s="221"/>
      <c r="AK48" s="214"/>
      <c r="AL48" s="77" t="s">
        <v>74</v>
      </c>
      <c r="AM48" s="110">
        <f t="shared" si="13"/>
        <v>3.1821726976421161</v>
      </c>
      <c r="AN48" s="110">
        <f t="shared" si="14"/>
        <v>1.7450557181499105</v>
      </c>
      <c r="AO48" s="110">
        <f t="shared" si="15"/>
        <v>0.98311425134346864</v>
      </c>
      <c r="AP48" s="110">
        <f t="shared" si="16"/>
        <v>0.49463462391455243</v>
      </c>
      <c r="AQ48" s="110">
        <f t="shared" si="17"/>
        <v>6.8747379069785286E-2</v>
      </c>
      <c r="AR48" s="110">
        <f t="shared" si="54"/>
        <v>1.1070610365089554E-2</v>
      </c>
      <c r="AS48" s="110"/>
      <c r="AT48" s="111"/>
      <c r="AV48" s="221"/>
      <c r="AW48" s="74">
        <f t="shared" si="55"/>
        <v>31.821726976421161</v>
      </c>
      <c r="AX48" s="74">
        <f t="shared" si="56"/>
        <v>17.450557181499104</v>
      </c>
      <c r="AY48" s="74">
        <f t="shared" si="57"/>
        <v>9.8311425134346866</v>
      </c>
      <c r="AZ48" s="74">
        <f t="shared" si="58"/>
        <v>4.946346239145524</v>
      </c>
      <c r="BA48" s="74">
        <f t="shared" si="59"/>
        <v>0.68747379069785286</v>
      </c>
      <c r="BB48" s="74">
        <f t="shared" si="60"/>
        <v>0.11070610365089553</v>
      </c>
      <c r="BC48" s="74"/>
      <c r="BD48" s="74"/>
      <c r="BE48" s="75">
        <f t="shared" si="61"/>
        <v>64.847952804849228</v>
      </c>
      <c r="BF48" s="76">
        <f t="shared" si="62"/>
        <v>64.847952804849228</v>
      </c>
    </row>
    <row r="49" spans="1:58" x14ac:dyDescent="0.2">
      <c r="A49" s="220"/>
      <c r="B49" s="214"/>
      <c r="C49" s="77" t="s">
        <v>75</v>
      </c>
      <c r="D49" s="107">
        <v>783995</v>
      </c>
      <c r="E49" s="104">
        <v>423207</v>
      </c>
      <c r="F49" s="105">
        <v>421644</v>
      </c>
      <c r="G49" s="106">
        <v>281497</v>
      </c>
      <c r="H49" s="104">
        <v>140147</v>
      </c>
      <c r="I49" s="120">
        <v>14835</v>
      </c>
      <c r="J49" s="120">
        <v>2408</v>
      </c>
      <c r="N49" s="110">
        <f t="shared" si="48"/>
        <v>0.72252599277655594</v>
      </c>
      <c r="O49" s="110">
        <f t="shared" si="49"/>
        <v>0.38340845147671826</v>
      </c>
      <c r="P49" s="110">
        <f t="shared" si="50"/>
        <v>0.23276184575207293</v>
      </c>
      <c r="Q49" s="110">
        <f t="shared" si="51"/>
        <v>0.11607895375525661</v>
      </c>
      <c r="R49" s="110">
        <f t="shared" si="52"/>
        <v>1.6597278986569663E-2</v>
      </c>
      <c r="S49" s="110">
        <f t="shared" si="53"/>
        <v>2.054899000865011E-3</v>
      </c>
      <c r="T49" s="110"/>
      <c r="U49" s="111"/>
      <c r="W49" s="125">
        <v>128</v>
      </c>
      <c r="Y49" s="110">
        <f t="shared" si="7"/>
        <v>1.1289468637133686</v>
      </c>
      <c r="Z49" s="110">
        <f t="shared" si="8"/>
        <v>0.59907570543237232</v>
      </c>
      <c r="AA49" s="110">
        <f t="shared" si="9"/>
        <v>0.36369038398761394</v>
      </c>
      <c r="AB49" s="110">
        <f t="shared" si="10"/>
        <v>0.18137336524258846</v>
      </c>
      <c r="AC49" s="110">
        <f t="shared" si="11"/>
        <v>2.5933248416515099E-2</v>
      </c>
      <c r="AD49" s="110">
        <f t="shared" si="12"/>
        <v>3.2107796888515795E-3</v>
      </c>
      <c r="AE49" s="110"/>
      <c r="AF49" s="111"/>
      <c r="AH49" s="126">
        <v>2.8874899501070939</v>
      </c>
      <c r="AI49" s="126"/>
      <c r="AJ49" s="221"/>
      <c r="AK49" s="214"/>
      <c r="AL49" s="77" t="s">
        <v>75</v>
      </c>
      <c r="AM49" s="110">
        <f t="shared" si="13"/>
        <v>3.2598227231772747</v>
      </c>
      <c r="AN49" s="110">
        <f t="shared" si="14"/>
        <v>1.7298250787892928</v>
      </c>
      <c r="AO49" s="110">
        <f t="shared" si="15"/>
        <v>1.0501523287148251</v>
      </c>
      <c r="AP49" s="110">
        <f t="shared" si="16"/>
        <v>0.52371376935507741</v>
      </c>
      <c r="AQ49" s="110">
        <f t="shared" si="17"/>
        <v>7.4881994176318051E-2</v>
      </c>
      <c r="AR49" s="110">
        <f t="shared" si="54"/>
        <v>9.2710940835669178E-3</v>
      </c>
      <c r="AS49" s="110"/>
      <c r="AT49" s="111"/>
      <c r="AV49" s="221"/>
      <c r="AW49" s="74">
        <f t="shared" si="55"/>
        <v>32.598227231772746</v>
      </c>
      <c r="AX49" s="74">
        <f t="shared" si="56"/>
        <v>17.298250787892929</v>
      </c>
      <c r="AY49" s="74">
        <f t="shared" si="57"/>
        <v>10.501523287148251</v>
      </c>
      <c r="AZ49" s="74">
        <f t="shared" si="58"/>
        <v>5.2371376935507739</v>
      </c>
      <c r="BA49" s="74">
        <f t="shared" si="59"/>
        <v>0.74881994176318045</v>
      </c>
      <c r="BB49" s="74">
        <f t="shared" si="60"/>
        <v>9.2710940835669178E-2</v>
      </c>
      <c r="BC49" s="74"/>
      <c r="BD49" s="74"/>
      <c r="BE49" s="75">
        <f t="shared" si="61"/>
        <v>66.476669882963563</v>
      </c>
      <c r="BF49" s="76">
        <f t="shared" si="62"/>
        <v>66.476669882963563</v>
      </c>
    </row>
    <row r="50" spans="1:58" ht="13.5" thickBot="1" x14ac:dyDescent="0.25">
      <c r="A50" s="220"/>
      <c r="B50" s="215"/>
      <c r="C50" s="78" t="s">
        <v>76</v>
      </c>
      <c r="D50" s="107">
        <v>734692</v>
      </c>
      <c r="E50" s="104">
        <v>434027</v>
      </c>
      <c r="F50" s="105">
        <v>434386</v>
      </c>
      <c r="G50" s="106">
        <v>290004</v>
      </c>
      <c r="H50" s="104">
        <v>144382</v>
      </c>
      <c r="I50" s="120">
        <v>12891</v>
      </c>
      <c r="J50" s="120">
        <v>2289</v>
      </c>
      <c r="N50" s="110">
        <f t="shared" si="48"/>
        <v>0.67661305703064001</v>
      </c>
      <c r="O50" s="110">
        <f t="shared" si="49"/>
        <v>0.3934328509762765</v>
      </c>
      <c r="P50" s="110">
        <f t="shared" si="50"/>
        <v>0.24088937795437873</v>
      </c>
      <c r="Q50" s="110">
        <f t="shared" si="51"/>
        <v>0.11974847693126313</v>
      </c>
      <c r="R50" s="110">
        <f t="shared" si="52"/>
        <v>1.4645500581658578E-2</v>
      </c>
      <c r="S50" s="110">
        <f t="shared" si="53"/>
        <v>1.9533487595431932E-3</v>
      </c>
      <c r="T50" s="110"/>
      <c r="U50" s="111"/>
      <c r="W50" s="125">
        <v>128</v>
      </c>
      <c r="Y50" s="110">
        <f t="shared" si="7"/>
        <v>1.057207901610375</v>
      </c>
      <c r="Z50" s="110">
        <f t="shared" si="8"/>
        <v>0.61473882965043203</v>
      </c>
      <c r="AA50" s="110">
        <f t="shared" si="9"/>
        <v>0.37638965305371674</v>
      </c>
      <c r="AB50" s="110">
        <f t="shared" si="10"/>
        <v>0.18710699520509863</v>
      </c>
      <c r="AC50" s="110">
        <f t="shared" si="11"/>
        <v>2.2883594658841527E-2</v>
      </c>
      <c r="AD50" s="110">
        <f t="shared" si="12"/>
        <v>3.0521074367862396E-3</v>
      </c>
      <c r="AE50" s="110"/>
      <c r="AF50" s="111"/>
      <c r="AH50" s="126">
        <v>2.8874899501070939</v>
      </c>
      <c r="AI50" s="126"/>
      <c r="AJ50" s="221"/>
      <c r="AK50" s="215"/>
      <c r="AL50" s="78" t="s">
        <v>76</v>
      </c>
      <c r="AM50" s="110">
        <f t="shared" si="13"/>
        <v>3.0526771910737671</v>
      </c>
      <c r="AN50" s="110">
        <f t="shared" si="14"/>
        <v>1.7750521925562193</v>
      </c>
      <c r="AO50" s="110">
        <f t="shared" si="15"/>
        <v>1.0868213405169029</v>
      </c>
      <c r="AP50" s="110">
        <f t="shared" si="16"/>
        <v>0.54026956824945849</v>
      </c>
      <c r="AQ50" s="110">
        <f t="shared" si="17"/>
        <v>6.6076149599729281E-2</v>
      </c>
      <c r="AR50" s="110">
        <f t="shared" si="54"/>
        <v>8.8129295503673894E-3</v>
      </c>
      <c r="AS50" s="110"/>
      <c r="AT50" s="111"/>
      <c r="AV50" s="221"/>
      <c r="AW50" s="74">
        <f t="shared" si="55"/>
        <v>30.526771910737672</v>
      </c>
      <c r="AX50" s="74">
        <f t="shared" si="56"/>
        <v>17.750521925562193</v>
      </c>
      <c r="AY50" s="74">
        <f t="shared" si="57"/>
        <v>10.86821340516903</v>
      </c>
      <c r="AZ50" s="74">
        <f t="shared" si="58"/>
        <v>5.4026956824945849</v>
      </c>
      <c r="BA50" s="74">
        <f t="shared" si="59"/>
        <v>0.66076149599729284</v>
      </c>
      <c r="BB50" s="74">
        <f t="shared" si="60"/>
        <v>8.8129295503673891E-2</v>
      </c>
      <c r="BC50" s="74"/>
      <c r="BD50" s="74"/>
      <c r="BE50" s="75">
        <f t="shared" si="61"/>
        <v>65.297093715464442</v>
      </c>
      <c r="BF50" s="76">
        <f t="shared" si="62"/>
        <v>65.297093715464442</v>
      </c>
    </row>
    <row r="51" spans="1:58" x14ac:dyDescent="0.2">
      <c r="A51" s="220"/>
      <c r="B51" s="213">
        <v>16</v>
      </c>
      <c r="C51" s="79">
        <v>16</v>
      </c>
      <c r="D51" s="107">
        <v>609647</v>
      </c>
      <c r="E51" s="104">
        <v>288567</v>
      </c>
      <c r="F51" s="105">
        <v>279051</v>
      </c>
      <c r="G51" s="106">
        <v>208852</v>
      </c>
      <c r="H51" s="104">
        <v>70199</v>
      </c>
      <c r="I51" s="120">
        <v>10568</v>
      </c>
      <c r="J51" s="120">
        <v>2635</v>
      </c>
      <c r="N51" s="110">
        <f t="shared" si="48"/>
        <v>0.56016612580235658</v>
      </c>
      <c r="O51" s="110">
        <f t="shared" si="49"/>
        <v>0.2586686040995903</v>
      </c>
      <c r="P51" s="110">
        <f t="shared" si="50"/>
        <v>0.1633572875251415</v>
      </c>
      <c r="Q51" s="110">
        <f t="shared" si="51"/>
        <v>5.5470734837829175E-2</v>
      </c>
      <c r="R51" s="110">
        <f t="shared" si="52"/>
        <v>1.2313205707888797E-2</v>
      </c>
      <c r="S51" s="110">
        <f t="shared" si="53"/>
        <v>2.248612486411671E-3</v>
      </c>
      <c r="T51" s="110"/>
      <c r="U51" s="111"/>
      <c r="W51" s="125">
        <v>124</v>
      </c>
      <c r="Y51" s="110">
        <f t="shared" si="7"/>
        <v>0.90349375129412357</v>
      </c>
      <c r="Z51" s="110">
        <f t="shared" si="8"/>
        <v>0.41720742596708116</v>
      </c>
      <c r="AA51" s="110">
        <f t="shared" si="9"/>
        <v>0.26347949600829274</v>
      </c>
      <c r="AB51" s="110">
        <f t="shared" si="10"/>
        <v>8.9468927157788994E-2</v>
      </c>
      <c r="AC51" s="110">
        <f t="shared" si="11"/>
        <v>1.9860009206272254E-2</v>
      </c>
      <c r="AD51" s="110">
        <f t="shared" si="12"/>
        <v>3.6267943329220502E-3</v>
      </c>
      <c r="AE51" s="110"/>
      <c r="AF51" s="111"/>
      <c r="AH51" s="126">
        <v>2.8874899501070939</v>
      </c>
      <c r="AI51" s="126"/>
      <c r="AJ51" s="221"/>
      <c r="AK51" s="213">
        <v>16</v>
      </c>
      <c r="AL51" s="79">
        <v>16</v>
      </c>
      <c r="AM51" s="110">
        <f t="shared" si="13"/>
        <v>2.6088291268463397</v>
      </c>
      <c r="AN51" s="110">
        <f t="shared" si="14"/>
        <v>1.2046822495899963</v>
      </c>
      <c r="AO51" s="110">
        <f t="shared" si="15"/>
        <v>0.76079439678322747</v>
      </c>
      <c r="AP51" s="110">
        <f t="shared" si="16"/>
        <v>0.25834062801497937</v>
      </c>
      <c r="AQ51" s="110">
        <f t="shared" si="17"/>
        <v>5.7345576992145493E-2</v>
      </c>
      <c r="AR51" s="110">
        <f t="shared" si="54"/>
        <v>1.0472332187417782E-2</v>
      </c>
      <c r="AS51" s="110"/>
      <c r="AT51" s="111"/>
      <c r="AV51" s="221"/>
      <c r="AW51" s="74">
        <f t="shared" si="55"/>
        <v>26.088291268463397</v>
      </c>
      <c r="AX51" s="74">
        <f t="shared" si="56"/>
        <v>12.046822495899963</v>
      </c>
      <c r="AY51" s="74">
        <f t="shared" si="57"/>
        <v>7.6079439678322744</v>
      </c>
      <c r="AZ51" s="74">
        <f t="shared" si="58"/>
        <v>2.5834062801497937</v>
      </c>
      <c r="BA51" s="74">
        <f t="shared" si="59"/>
        <v>0.57345576992145497</v>
      </c>
      <c r="BB51" s="74">
        <f t="shared" si="60"/>
        <v>0.10472332187417782</v>
      </c>
      <c r="BC51" s="74"/>
      <c r="BD51" s="74"/>
      <c r="BE51" s="75">
        <f t="shared" si="61"/>
        <v>49.00464310414106</v>
      </c>
      <c r="BF51" s="76">
        <f t="shared" si="62"/>
        <v>49.00464310414106</v>
      </c>
    </row>
    <row r="52" spans="1:58" x14ac:dyDescent="0.2">
      <c r="A52" s="220"/>
      <c r="B52" s="214"/>
      <c r="C52" s="80" t="s">
        <v>77</v>
      </c>
      <c r="D52" s="107">
        <v>611857</v>
      </c>
      <c r="E52" s="104">
        <v>287909</v>
      </c>
      <c r="F52" s="105">
        <v>288968</v>
      </c>
      <c r="G52" s="106">
        <v>216274</v>
      </c>
      <c r="H52" s="104">
        <v>72694</v>
      </c>
      <c r="I52" s="120">
        <v>9781</v>
      </c>
      <c r="J52" s="120">
        <v>2792</v>
      </c>
      <c r="K52" s="120"/>
      <c r="L52" s="128"/>
      <c r="N52" s="110">
        <f t="shared" si="48"/>
        <v>0.56222416665176678</v>
      </c>
      <c r="O52" s="110">
        <f t="shared" si="49"/>
        <v>0.25805898719841569</v>
      </c>
      <c r="P52" s="110">
        <f t="shared" si="50"/>
        <v>0.17044821781848976</v>
      </c>
      <c r="Q52" s="110">
        <f t="shared" si="51"/>
        <v>5.7632590876586266E-2</v>
      </c>
      <c r="R52" s="110">
        <f t="shared" si="52"/>
        <v>1.1523056734295678E-2</v>
      </c>
      <c r="S52" s="110">
        <f t="shared" si="53"/>
        <v>2.3825905358866735E-3</v>
      </c>
      <c r="T52" s="110"/>
      <c r="U52" s="111"/>
      <c r="W52" s="125">
        <v>124</v>
      </c>
      <c r="Y52" s="110">
        <f t="shared" si="7"/>
        <v>0.90681317201897871</v>
      </c>
      <c r="Z52" s="110">
        <f t="shared" si="8"/>
        <v>0.41622417290067049</v>
      </c>
      <c r="AA52" s="110">
        <f t="shared" si="9"/>
        <v>0.27491648035240285</v>
      </c>
      <c r="AB52" s="110">
        <f t="shared" si="10"/>
        <v>9.2955791736429469E-2</v>
      </c>
      <c r="AC52" s="110">
        <f t="shared" si="11"/>
        <v>1.8585575377896256E-2</v>
      </c>
      <c r="AD52" s="110">
        <f t="shared" si="12"/>
        <v>3.8428879611075383E-3</v>
      </c>
      <c r="AE52" s="110"/>
      <c r="AF52" s="111"/>
      <c r="AH52" s="126">
        <v>2.8874899501070939</v>
      </c>
      <c r="AI52" s="126"/>
      <c r="AJ52" s="221"/>
      <c r="AK52" s="214"/>
      <c r="AL52" s="80" t="s">
        <v>77</v>
      </c>
      <c r="AM52" s="110">
        <f t="shared" si="13"/>
        <v>2.6184139208295365</v>
      </c>
      <c r="AN52" s="110">
        <f t="shared" si="14"/>
        <v>1.2018431162423235</v>
      </c>
      <c r="AO52" s="110">
        <f t="shared" si="15"/>
        <v>0.79381857413637757</v>
      </c>
      <c r="AP52" s="110">
        <f t="shared" si="16"/>
        <v>0.26840891444318815</v>
      </c>
      <c r="AQ52" s="110">
        <f t="shared" si="17"/>
        <v>5.3665662120633291E-2</v>
      </c>
      <c r="AR52" s="110">
        <f t="shared" si="54"/>
        <v>1.1096300367085558E-2</v>
      </c>
      <c r="AS52" s="110"/>
      <c r="AT52" s="111"/>
      <c r="AV52" s="221"/>
      <c r="AW52" s="74">
        <f t="shared" si="55"/>
        <v>26.184139208295363</v>
      </c>
      <c r="AX52" s="74">
        <f t="shared" si="56"/>
        <v>12.018431162423235</v>
      </c>
      <c r="AY52" s="74">
        <f t="shared" si="57"/>
        <v>7.9381857413637755</v>
      </c>
      <c r="AZ52" s="74">
        <f t="shared" si="58"/>
        <v>2.6840891444318817</v>
      </c>
      <c r="BA52" s="74">
        <f t="shared" si="59"/>
        <v>0.53665662120633295</v>
      </c>
      <c r="BB52" s="74">
        <f t="shared" si="60"/>
        <v>0.11096300367085558</v>
      </c>
      <c r="BC52" s="74"/>
      <c r="BD52" s="74"/>
      <c r="BE52" s="75">
        <f t="shared" si="61"/>
        <v>49.472464881391438</v>
      </c>
      <c r="BF52" s="76">
        <f t="shared" si="62"/>
        <v>49.472464881391438</v>
      </c>
    </row>
    <row r="53" spans="1:58" x14ac:dyDescent="0.2">
      <c r="A53" s="220"/>
      <c r="B53" s="214"/>
      <c r="C53" s="80" t="s">
        <v>78</v>
      </c>
      <c r="D53" s="107">
        <v>591750</v>
      </c>
      <c r="E53" s="104">
        <v>256219</v>
      </c>
      <c r="F53" s="105">
        <v>254977</v>
      </c>
      <c r="G53" s="106">
        <v>190834</v>
      </c>
      <c r="H53" s="104">
        <v>64143</v>
      </c>
      <c r="I53" s="120">
        <v>9808</v>
      </c>
      <c r="J53" s="120">
        <v>2623</v>
      </c>
      <c r="K53" s="120"/>
      <c r="L53" s="128"/>
      <c r="N53" s="110">
        <f t="shared" si="48"/>
        <v>0.54349971988294676</v>
      </c>
      <c r="O53" s="110">
        <f t="shared" si="49"/>
        <v>0.22869917017983887</v>
      </c>
      <c r="P53" s="110">
        <f t="shared" si="50"/>
        <v>0.14614300808219496</v>
      </c>
      <c r="Q53" s="110">
        <f t="shared" si="51"/>
        <v>5.0223360019908139E-2</v>
      </c>
      <c r="R53" s="110">
        <f t="shared" si="52"/>
        <v>1.155016476769722E-2</v>
      </c>
      <c r="S53" s="110">
        <f t="shared" si="53"/>
        <v>2.2383721259422438E-3</v>
      </c>
      <c r="T53" s="110"/>
      <c r="U53" s="111"/>
      <c r="W53" s="125">
        <v>122</v>
      </c>
      <c r="Y53" s="110">
        <f t="shared" si="7"/>
        <v>0.89098314734909301</v>
      </c>
      <c r="Z53" s="110">
        <f t="shared" si="8"/>
        <v>0.37491667242596538</v>
      </c>
      <c r="AA53" s="110">
        <f t="shared" si="9"/>
        <v>0.2395787017740901</v>
      </c>
      <c r="AB53" s="110">
        <f t="shared" si="10"/>
        <v>8.2333377081816622E-2</v>
      </c>
      <c r="AC53" s="110">
        <f t="shared" si="11"/>
        <v>1.8934696340487247E-2</v>
      </c>
      <c r="AD53" s="110">
        <f t="shared" si="12"/>
        <v>3.6694625015446618E-3</v>
      </c>
      <c r="AE53" s="110"/>
      <c r="AF53" s="111"/>
      <c r="AH53" s="126">
        <v>2.8874899501070939</v>
      </c>
      <c r="AI53" s="126"/>
      <c r="AJ53" s="221"/>
      <c r="AK53" s="214"/>
      <c r="AL53" s="80" t="s">
        <v>78</v>
      </c>
      <c r="AM53" s="110">
        <f t="shared" si="13"/>
        <v>2.5727048836852942</v>
      </c>
      <c r="AN53" s="110">
        <f t="shared" si="14"/>
        <v>1.0825681237575684</v>
      </c>
      <c r="AO53" s="110">
        <f t="shared" si="15"/>
        <v>0.69178109363238971</v>
      </c>
      <c r="AP53" s="110">
        <f t="shared" si="16"/>
        <v>0.23773679888212323</v>
      </c>
      <c r="AQ53" s="110">
        <f t="shared" si="17"/>
        <v>5.4673745391486492E-2</v>
      </c>
      <c r="AR53" s="110">
        <f t="shared" si="54"/>
        <v>1.0595536095505047E-2</v>
      </c>
      <c r="AS53" s="110"/>
      <c r="AT53" s="111"/>
      <c r="AV53" s="221"/>
      <c r="AW53" s="74">
        <f t="shared" si="55"/>
        <v>25.727048836852941</v>
      </c>
      <c r="AX53" s="74">
        <f t="shared" si="56"/>
        <v>10.825681237575683</v>
      </c>
      <c r="AY53" s="74">
        <f t="shared" si="57"/>
        <v>6.9178109363238969</v>
      </c>
      <c r="AZ53" s="74">
        <f t="shared" si="58"/>
        <v>2.3773679888212325</v>
      </c>
      <c r="BA53" s="74">
        <f t="shared" si="59"/>
        <v>0.54673745391486495</v>
      </c>
      <c r="BB53" s="74">
        <f t="shared" si="60"/>
        <v>0.10595536095505048</v>
      </c>
      <c r="BC53" s="74"/>
      <c r="BD53" s="74"/>
      <c r="BE53" s="75">
        <f t="shared" si="61"/>
        <v>46.500601814443669</v>
      </c>
      <c r="BF53" s="76">
        <f t="shared" si="62"/>
        <v>46.500601814443669</v>
      </c>
    </row>
    <row r="54" spans="1:58" ht="13.5" thickBot="1" x14ac:dyDescent="0.25">
      <c r="A54" s="220"/>
      <c r="B54" s="215"/>
      <c r="C54" s="81" t="s">
        <v>79</v>
      </c>
      <c r="D54" s="107">
        <v>572458</v>
      </c>
      <c r="E54" s="104">
        <v>232220</v>
      </c>
      <c r="F54" s="105">
        <v>245757</v>
      </c>
      <c r="G54" s="106">
        <v>183934</v>
      </c>
      <c r="H54" s="104">
        <v>61823</v>
      </c>
      <c r="I54" s="120">
        <v>9567</v>
      </c>
      <c r="J54" s="120">
        <v>2364</v>
      </c>
      <c r="N54" s="110">
        <f t="shared" si="48"/>
        <v>0.52553423387985954</v>
      </c>
      <c r="O54" s="110">
        <f t="shared" si="49"/>
        <v>0.20646482973714952</v>
      </c>
      <c r="P54" s="110">
        <f t="shared" si="50"/>
        <v>0.13955079317730368</v>
      </c>
      <c r="Q54" s="110">
        <f t="shared" si="51"/>
        <v>4.8213137170242219E-2</v>
      </c>
      <c r="R54" s="110">
        <f t="shared" si="52"/>
        <v>1.1308200469557522E-2</v>
      </c>
      <c r="S54" s="110">
        <f t="shared" si="53"/>
        <v>2.0173510124771119E-3</v>
      </c>
      <c r="T54" s="110"/>
      <c r="U54" s="111"/>
      <c r="W54" s="125">
        <v>122</v>
      </c>
      <c r="Y54" s="110">
        <f t="shared" si="7"/>
        <v>0.86153153095058932</v>
      </c>
      <c r="Z54" s="110">
        <f t="shared" si="8"/>
        <v>0.33846693399532712</v>
      </c>
      <c r="AA54" s="110">
        <f t="shared" si="9"/>
        <v>0.22877179209394047</v>
      </c>
      <c r="AB54" s="110">
        <f t="shared" si="10"/>
        <v>7.9037929787282329E-2</v>
      </c>
      <c r="AC54" s="110">
        <f t="shared" si="11"/>
        <v>1.8538033556651675E-2</v>
      </c>
      <c r="AD54" s="110">
        <f t="shared" si="12"/>
        <v>3.3071328073395276E-3</v>
      </c>
      <c r="AE54" s="110"/>
      <c r="AF54" s="111"/>
      <c r="AH54" s="126">
        <v>2.8874899501070939</v>
      </c>
      <c r="AI54" s="126"/>
      <c r="AJ54" s="221"/>
      <c r="AK54" s="215"/>
      <c r="AL54" s="81" t="s">
        <v>79</v>
      </c>
      <c r="AM54" s="110">
        <f t="shared" si="13"/>
        <v>2.4876636373202055</v>
      </c>
      <c r="AN54" s="110">
        <f t="shared" si="14"/>
        <v>0.97731987035506818</v>
      </c>
      <c r="AO54" s="110">
        <f t="shared" si="15"/>
        <v>0.66057625053924263</v>
      </c>
      <c r="AP54" s="110">
        <f t="shared" si="16"/>
        <v>0.22822122793804783</v>
      </c>
      <c r="AQ54" s="110">
        <f t="shared" si="17"/>
        <v>5.3528385589579779E-2</v>
      </c>
      <c r="AR54" s="110">
        <f t="shared" si="54"/>
        <v>9.5493127448623462E-3</v>
      </c>
      <c r="AS54" s="110"/>
      <c r="AT54" s="111"/>
      <c r="AV54" s="221"/>
      <c r="AW54" s="74">
        <f t="shared" si="55"/>
        <v>24.876636373202054</v>
      </c>
      <c r="AX54" s="74">
        <f t="shared" si="56"/>
        <v>9.7731987035506815</v>
      </c>
      <c r="AY54" s="74">
        <f t="shared" si="57"/>
        <v>6.605762505392426</v>
      </c>
      <c r="AZ54" s="74">
        <f t="shared" si="58"/>
        <v>2.2822122793804782</v>
      </c>
      <c r="BA54" s="74">
        <f t="shared" si="59"/>
        <v>0.53528385589579774</v>
      </c>
      <c r="BB54" s="74">
        <f t="shared" si="60"/>
        <v>9.5493127448623455E-2</v>
      </c>
      <c r="BC54" s="74"/>
      <c r="BD54" s="74"/>
      <c r="BE54" s="75">
        <f t="shared" si="61"/>
        <v>44.168586844870063</v>
      </c>
      <c r="BF54" s="76">
        <f t="shared" si="62"/>
        <v>44.168586844870063</v>
      </c>
    </row>
    <row r="55" spans="1:58" x14ac:dyDescent="0.2">
      <c r="A55" s="87"/>
      <c r="B55" s="209" t="s">
        <v>178</v>
      </c>
      <c r="C55" s="210"/>
      <c r="D55" s="130">
        <f>AVERAGE(D39:D54)</f>
        <v>645718.0625</v>
      </c>
      <c r="E55" s="130">
        <f t="shared" ref="E55:AT55" si="63">AVERAGE(E39:E54)</f>
        <v>406323.6875</v>
      </c>
      <c r="F55" s="130">
        <f t="shared" si="63"/>
        <v>382525.25</v>
      </c>
      <c r="G55" s="130">
        <f t="shared" si="63"/>
        <v>262314.25</v>
      </c>
      <c r="H55" s="130">
        <f t="shared" si="63"/>
        <v>120211</v>
      </c>
      <c r="I55" s="130">
        <f t="shared" si="63"/>
        <v>11506.375</v>
      </c>
      <c r="J55" s="130">
        <f t="shared" si="63"/>
        <v>2653.875</v>
      </c>
      <c r="K55" s="130" t="e">
        <f t="shared" si="63"/>
        <v>#DIV/0!</v>
      </c>
      <c r="L55" s="130">
        <f t="shared" si="63"/>
        <v>26950.400000000001</v>
      </c>
      <c r="M55" s="131"/>
      <c r="N55" s="132">
        <f t="shared" si="63"/>
        <v>0.59375694938001755</v>
      </c>
      <c r="O55" s="132">
        <f t="shared" si="63"/>
        <v>0.36776657815177505</v>
      </c>
      <c r="P55" s="132">
        <f t="shared" si="63"/>
        <v>0.21443477177137679</v>
      </c>
      <c r="Q55" s="132">
        <f t="shared" si="63"/>
        <v>9.8804900853989464E-2</v>
      </c>
      <c r="R55" s="132">
        <f t="shared" si="63"/>
        <v>1.325533536874705E-2</v>
      </c>
      <c r="S55" s="132">
        <f t="shared" si="63"/>
        <v>2.2647197200667073E-3</v>
      </c>
      <c r="T55" s="132" t="e">
        <f t="shared" si="63"/>
        <v>#DIV/0!</v>
      </c>
      <c r="U55" s="132">
        <f t="shared" si="63"/>
        <v>4.2856865783319195E-2</v>
      </c>
      <c r="V55" s="131"/>
      <c r="W55" s="131"/>
      <c r="X55" s="131"/>
      <c r="Y55" s="132">
        <f t="shared" si="63"/>
        <v>0.9350444880170965</v>
      </c>
      <c r="Z55" s="132">
        <f t="shared" si="63"/>
        <v>0.57662383216392521</v>
      </c>
      <c r="AA55" s="132">
        <f t="shared" si="63"/>
        <v>0.33666425922275517</v>
      </c>
      <c r="AB55" s="132">
        <f t="shared" si="63"/>
        <v>0.15487946112005554</v>
      </c>
      <c r="AC55" s="132">
        <f t="shared" si="63"/>
        <v>2.0855952908133624E-2</v>
      </c>
      <c r="AD55" s="132">
        <f t="shared" si="63"/>
        <v>3.5552318952485535E-3</v>
      </c>
      <c r="AE55" s="132" t="e">
        <f t="shared" si="63"/>
        <v>#DIV/0!</v>
      </c>
      <c r="AF55" s="132">
        <f t="shared" si="63"/>
        <v>6.7579762950859476E-2</v>
      </c>
      <c r="AG55" s="131"/>
      <c r="AH55" s="131"/>
      <c r="AI55" s="131"/>
      <c r="AJ55" s="87"/>
      <c r="AK55" s="209" t="s">
        <v>178</v>
      </c>
      <c r="AL55" s="210"/>
      <c r="AM55" s="132">
        <f t="shared" si="63"/>
        <v>2.6999315620523996</v>
      </c>
      <c r="AN55" s="132">
        <f t="shared" si="63"/>
        <v>1.6649955203655735</v>
      </c>
      <c r="AO55" s="132">
        <f t="shared" si="63"/>
        <v>0.97211466506595512</v>
      </c>
      <c r="AP55" s="132">
        <f t="shared" si="63"/>
        <v>0.4472128874621627</v>
      </c>
      <c r="AQ55" s="132">
        <f t="shared" si="63"/>
        <v>6.0221354422142666E-2</v>
      </c>
      <c r="AR55" s="132">
        <f t="shared" si="63"/>
        <v>1.0265696367830398E-2</v>
      </c>
      <c r="AS55" s="132"/>
      <c r="AT55" s="132">
        <f t="shared" si="63"/>
        <v>0.19513588635122647</v>
      </c>
      <c r="AV55" s="87"/>
      <c r="AW55" s="84">
        <f t="shared" ref="AW55:BF55" si="64">AVERAGE(AW39:AW54)</f>
        <v>26.999315620523994</v>
      </c>
      <c r="AX55" s="84">
        <f t="shared" si="64"/>
        <v>16.649955203655736</v>
      </c>
      <c r="AY55" s="84">
        <f t="shared" si="64"/>
        <v>9.7211466506595503</v>
      </c>
      <c r="AZ55" s="84">
        <f t="shared" si="64"/>
        <v>4.4721288746216272</v>
      </c>
      <c r="BA55" s="84">
        <f t="shared" si="64"/>
        <v>0.60221354422142681</v>
      </c>
      <c r="BB55" s="84">
        <f t="shared" si="64"/>
        <v>0.10265696367830399</v>
      </c>
      <c r="BC55" s="84" t="e">
        <f t="shared" si="64"/>
        <v>#DIV/0!</v>
      </c>
      <c r="BD55" s="84">
        <f t="shared" si="64"/>
        <v>1.9513588635122647</v>
      </c>
      <c r="BE55" s="85">
        <f t="shared" si="64"/>
        <v>59.157216502208236</v>
      </c>
      <c r="BF55" s="84">
        <f t="shared" si="64"/>
        <v>58.547416857360652</v>
      </c>
    </row>
    <row r="56" spans="1:58" ht="13.5" thickBot="1" x14ac:dyDescent="0.25">
      <c r="A56" s="87"/>
      <c r="B56" s="211" t="s">
        <v>179</v>
      </c>
      <c r="C56" s="212"/>
      <c r="D56" s="130">
        <f>STDEV(D39:D54)/SQRT(16)</f>
        <v>20328.037172517164</v>
      </c>
      <c r="E56" s="130">
        <f t="shared" ref="E56:AT56" si="65">STDEV(E39:E54)/SQRT(16)</f>
        <v>22665.017751062751</v>
      </c>
      <c r="F56" s="130">
        <f t="shared" si="65"/>
        <v>17771.497822004199</v>
      </c>
      <c r="G56" s="130">
        <f t="shared" si="65"/>
        <v>10360.568878163334</v>
      </c>
      <c r="H56" s="130">
        <f t="shared" si="65"/>
        <v>8499.7427490483497</v>
      </c>
      <c r="I56" s="130">
        <f t="shared" si="65"/>
        <v>429.60960839464474</v>
      </c>
      <c r="J56" s="130">
        <f t="shared" si="65"/>
        <v>85.536146111843664</v>
      </c>
      <c r="K56" s="130" t="e">
        <f t="shared" si="65"/>
        <v>#DIV/0!</v>
      </c>
      <c r="L56" s="130">
        <f t="shared" si="65"/>
        <v>4420.3178498553698</v>
      </c>
      <c r="M56" s="131"/>
      <c r="N56" s="132">
        <f t="shared" si="65"/>
        <v>1.8930285470303277E-2</v>
      </c>
      <c r="O56" s="132">
        <f t="shared" si="65"/>
        <v>2.0998446635973375E-2</v>
      </c>
      <c r="P56" s="132">
        <f t="shared" si="65"/>
        <v>9.8984197944610493E-3</v>
      </c>
      <c r="Q56" s="132">
        <f t="shared" si="65"/>
        <v>7.3648177113875887E-3</v>
      </c>
      <c r="R56" s="132">
        <f t="shared" si="65"/>
        <v>4.3132857829576959E-4</v>
      </c>
      <c r="S56" s="132">
        <f t="shared" si="65"/>
        <v>7.2993414112571055E-5</v>
      </c>
      <c r="T56" s="132" t="e">
        <f t="shared" si="65"/>
        <v>#DIV/0!</v>
      </c>
      <c r="U56" s="132">
        <f t="shared" si="65"/>
        <v>5.263233212044781E-3</v>
      </c>
      <c r="V56" s="131"/>
      <c r="W56" s="131"/>
      <c r="X56" s="131"/>
      <c r="Y56" s="132">
        <f t="shared" si="65"/>
        <v>2.9358932051806303E-2</v>
      </c>
      <c r="Z56" s="132">
        <f t="shared" si="65"/>
        <v>3.0229062191848181E-2</v>
      </c>
      <c r="AA56" s="132">
        <f t="shared" si="65"/>
        <v>1.4266833239331542E-2</v>
      </c>
      <c r="AB56" s="132">
        <f t="shared" si="65"/>
        <v>1.1101323819442819E-2</v>
      </c>
      <c r="AC56" s="132">
        <f t="shared" si="65"/>
        <v>6.4238546804779202E-4</v>
      </c>
      <c r="AD56" s="132">
        <f t="shared" si="65"/>
        <v>8.3899321271444348E-5</v>
      </c>
      <c r="AE56" s="132" t="e">
        <f t="shared" si="65"/>
        <v>#DIV/0!</v>
      </c>
      <c r="AF56" s="132">
        <f t="shared" si="65"/>
        <v>9.1425009396760883E-3</v>
      </c>
      <c r="AG56" s="131"/>
      <c r="AH56" s="131"/>
      <c r="AI56" s="131"/>
      <c r="AJ56" s="87"/>
      <c r="AK56" s="211" t="s">
        <v>179</v>
      </c>
      <c r="AL56" s="212"/>
      <c r="AM56" s="132">
        <f t="shared" si="65"/>
        <v>8.4773621245466571E-2</v>
      </c>
      <c r="AN56" s="132">
        <f t="shared" si="65"/>
        <v>8.7286113280123964E-2</v>
      </c>
      <c r="AO56" s="132">
        <f t="shared" si="65"/>
        <v>4.1195337598423344E-2</v>
      </c>
      <c r="AP56" s="132">
        <f t="shared" si="65"/>
        <v>3.20549609615257E-2</v>
      </c>
      <c r="AQ56" s="132">
        <f t="shared" si="65"/>
        <v>1.8548815830828414E-3</v>
      </c>
      <c r="AR56" s="132">
        <f t="shared" si="65"/>
        <v>2.4225844699210189E-4</v>
      </c>
      <c r="AS56" s="132"/>
      <c r="AT56" s="132">
        <f t="shared" si="65"/>
        <v>2.6398879582159362E-2</v>
      </c>
      <c r="AV56" s="87"/>
      <c r="AW56" s="84">
        <f t="shared" ref="AW56:BC56" si="66">STDEV(AW39:AW54)/SQRT(16)</f>
        <v>0.84773621245467479</v>
      </c>
      <c r="AX56" s="84">
        <f t="shared" si="66"/>
        <v>0.87286113280123778</v>
      </c>
      <c r="AY56" s="84">
        <f t="shared" si="66"/>
        <v>0.41195337598423509</v>
      </c>
      <c r="AZ56" s="84">
        <f t="shared" si="66"/>
        <v>0.32054960961525703</v>
      </c>
      <c r="BA56" s="84">
        <f t="shared" si="66"/>
        <v>1.8548815830828125E-2</v>
      </c>
      <c r="BB56" s="84">
        <f t="shared" si="66"/>
        <v>2.422584469921019E-3</v>
      </c>
      <c r="BC56" s="84" t="e">
        <f t="shared" si="66"/>
        <v>#DIV/0!</v>
      </c>
      <c r="BD56" s="84">
        <f>STDEV(BD39:BD54)/SQRT(5)</f>
        <v>0.47223751420431642</v>
      </c>
      <c r="BE56" s="85">
        <f>STDEV(BE39:BE54)/SQRT(16)</f>
        <v>1.9628057162864958</v>
      </c>
      <c r="BF56" s="84">
        <f>STDEV(BF39:BF54)/SQRT(16)</f>
        <v>1.8624967890881781</v>
      </c>
    </row>
    <row r="57" spans="1:58" x14ac:dyDescent="0.2">
      <c r="A57" s="216" t="s">
        <v>4</v>
      </c>
      <c r="B57" s="213">
        <v>19</v>
      </c>
      <c r="C57" s="73">
        <v>19</v>
      </c>
      <c r="D57" s="107">
        <v>561255</v>
      </c>
      <c r="E57" s="104">
        <v>83906</v>
      </c>
      <c r="F57" s="127">
        <v>145426</v>
      </c>
      <c r="G57" s="104">
        <v>130741</v>
      </c>
      <c r="H57" s="104">
        <v>14685</v>
      </c>
      <c r="I57" s="120">
        <v>3416</v>
      </c>
      <c r="J57" s="120">
        <v>2740</v>
      </c>
      <c r="N57" s="110">
        <f t="shared" ref="N57:N72" si="67">(D57-8120)/1073836.8</f>
        <v>0.51510154988169521</v>
      </c>
      <c r="O57" s="110">
        <f t="shared" ref="O57:O72" si="68">(E57-9368.8)/1079366.4</f>
        <v>6.9056439036827538E-2</v>
      </c>
      <c r="P57" s="110">
        <f t="shared" ref="P57:P72" si="69">(G57-37867.695)/1046689.178</f>
        <v>8.8730548621378788E-2</v>
      </c>
      <c r="Q57" s="110">
        <f t="shared" ref="Q57:Q72" si="70">(H57-6180.175)/1154100.9</f>
        <v>7.3692213566422153E-3</v>
      </c>
      <c r="R57" s="110">
        <f t="shared" ref="R57:R72" si="71">(I57+1696.134)/996014.709</f>
        <v>5.1325888601912199E-3</v>
      </c>
      <c r="S57" s="110">
        <f>J57/1171833.749</f>
        <v>2.3382156405191566E-3</v>
      </c>
      <c r="T57" s="110"/>
      <c r="U57" s="111"/>
      <c r="W57" s="125">
        <v>130</v>
      </c>
      <c r="Y57" s="110">
        <f t="shared" si="7"/>
        <v>0.79246392289491563</v>
      </c>
      <c r="Z57" s="110">
        <f t="shared" si="8"/>
        <v>0.10624067544127314</v>
      </c>
      <c r="AA57" s="110">
        <f t="shared" si="9"/>
        <v>0.13650853634058274</v>
      </c>
      <c r="AB57" s="110">
        <f t="shared" si="10"/>
        <v>1.1337263625603408E-2</v>
      </c>
      <c r="AC57" s="110">
        <f t="shared" si="11"/>
        <v>7.896290554140338E-3</v>
      </c>
      <c r="AD57" s="110">
        <f t="shared" si="12"/>
        <v>3.5972548315679337E-3</v>
      </c>
      <c r="AE57" s="110"/>
      <c r="AF57" s="111"/>
      <c r="AH57" s="126">
        <v>2.8806403464831183</v>
      </c>
      <c r="AI57" s="126"/>
      <c r="AJ57" s="217" t="s">
        <v>4</v>
      </c>
      <c r="AK57" s="213">
        <v>19</v>
      </c>
      <c r="AL57" s="73">
        <v>19</v>
      </c>
      <c r="AM57" s="110">
        <f t="shared" si="13"/>
        <v>2.2828035494233809</v>
      </c>
      <c r="AN57" s="110">
        <f t="shared" si="14"/>
        <v>0.30604117611374954</v>
      </c>
      <c r="AO57" s="110">
        <f t="shared" si="15"/>
        <v>0.39323199742203963</v>
      </c>
      <c r="AP57" s="110">
        <f t="shared" si="16"/>
        <v>3.2658579018628654E-2</v>
      </c>
      <c r="AQ57" s="110">
        <f t="shared" si="17"/>
        <v>2.2746373157810196E-2</v>
      </c>
      <c r="AR57" s="110">
        <f>AD57*AH57</f>
        <v>1.0362397404395924E-2</v>
      </c>
      <c r="AS57" s="110"/>
      <c r="AT57" s="111"/>
      <c r="AV57" s="217" t="s">
        <v>4</v>
      </c>
      <c r="AW57" s="74">
        <f t="shared" ref="AW57:BB58" si="72">(AM57*10)</f>
        <v>22.828035494233809</v>
      </c>
      <c r="AX57" s="74">
        <f t="shared" si="72"/>
        <v>3.0604117611374955</v>
      </c>
      <c r="AY57" s="74">
        <f t="shared" si="72"/>
        <v>3.9323199742203965</v>
      </c>
      <c r="AZ57" s="74">
        <f t="shared" si="72"/>
        <v>0.32658579018628653</v>
      </c>
      <c r="BA57" s="74">
        <f t="shared" si="72"/>
        <v>0.22746373157810196</v>
      </c>
      <c r="BB57" s="74">
        <f t="shared" si="72"/>
        <v>0.10362397404395923</v>
      </c>
      <c r="BC57" s="74"/>
      <c r="BD57" s="74"/>
      <c r="BE57" s="75">
        <f>SUM(AW57:BD57)</f>
        <v>30.478440725400048</v>
      </c>
      <c r="BF57" s="76">
        <f>SUM(AW57:BC57)</f>
        <v>30.478440725400048</v>
      </c>
    </row>
    <row r="58" spans="1:58" x14ac:dyDescent="0.2">
      <c r="A58" s="216"/>
      <c r="B58" s="214"/>
      <c r="C58" s="77" t="s">
        <v>80</v>
      </c>
      <c r="D58" s="107">
        <v>370822</v>
      </c>
      <c r="E58" s="104">
        <v>64725</v>
      </c>
      <c r="F58" s="105">
        <v>103537</v>
      </c>
      <c r="G58" s="106">
        <v>93082</v>
      </c>
      <c r="H58" s="104">
        <v>10455</v>
      </c>
      <c r="I58" s="120">
        <v>4730</v>
      </c>
      <c r="J58" s="120">
        <v>1656</v>
      </c>
      <c r="N58" s="110">
        <f t="shared" si="67"/>
        <v>0.33776268423656181</v>
      </c>
      <c r="O58" s="110">
        <f t="shared" si="68"/>
        <v>5.1285828426751105E-2</v>
      </c>
      <c r="P58" s="110">
        <f t="shared" si="69"/>
        <v>5.2751386142639571E-2</v>
      </c>
      <c r="Q58" s="110">
        <f t="shared" si="70"/>
        <v>3.7040305574668557E-3</v>
      </c>
      <c r="R58" s="110">
        <f t="shared" si="71"/>
        <v>6.4518464857329727E-3</v>
      </c>
      <c r="S58" s="110">
        <f>J58/1171833.749</f>
        <v>1.4131697447809211E-3</v>
      </c>
      <c r="T58" s="110"/>
      <c r="U58" s="111"/>
      <c r="W58" s="125">
        <v>130</v>
      </c>
      <c r="Y58" s="110">
        <f t="shared" si="7"/>
        <v>0.51963489882547975</v>
      </c>
      <c r="Z58" s="110">
        <f t="shared" si="8"/>
        <v>7.8901274502694019E-2</v>
      </c>
      <c r="AA58" s="110">
        <f t="shared" si="9"/>
        <v>8.1155978680983953E-2</v>
      </c>
      <c r="AB58" s="110">
        <f t="shared" si="10"/>
        <v>5.6985085499490088E-3</v>
      </c>
      <c r="AC58" s="110">
        <f t="shared" si="11"/>
        <v>9.9259176703584192E-3</v>
      </c>
      <c r="AD58" s="110">
        <f t="shared" si="12"/>
        <v>2.1741072996629557E-3</v>
      </c>
      <c r="AE58" s="110"/>
      <c r="AF58" s="111"/>
      <c r="AH58" s="126">
        <v>2.8806403464831183</v>
      </c>
      <c r="AI58" s="126"/>
      <c r="AJ58" s="217"/>
      <c r="AK58" s="214"/>
      <c r="AL58" s="77" t="s">
        <v>80</v>
      </c>
      <c r="AM58" s="110">
        <f t="shared" si="13"/>
        <v>1.49688125499735</v>
      </c>
      <c r="AN58" s="110">
        <f t="shared" si="14"/>
        <v>0.22728619472140013</v>
      </c>
      <c r="AO58" s="110">
        <f t="shared" si="15"/>
        <v>0.23378118654676619</v>
      </c>
      <c r="AP58" s="110">
        <f t="shared" si="16"/>
        <v>1.6415353643762124E-2</v>
      </c>
      <c r="AQ58" s="110">
        <f t="shared" si="17"/>
        <v>2.8592998917104182E-2</v>
      </c>
      <c r="AR58" s="110">
        <f>AD58*AH58</f>
        <v>6.2628212049925733E-3</v>
      </c>
      <c r="AS58" s="110"/>
      <c r="AT58" s="111"/>
      <c r="AV58" s="217"/>
      <c r="AW58" s="74">
        <f t="shared" si="72"/>
        <v>14.968812549973499</v>
      </c>
      <c r="AX58" s="74">
        <f t="shared" si="72"/>
        <v>2.2728619472140013</v>
      </c>
      <c r="AY58" s="74">
        <f t="shared" si="72"/>
        <v>2.3378118654676618</v>
      </c>
      <c r="AZ58" s="74">
        <f t="shared" si="72"/>
        <v>0.16415353643762123</v>
      </c>
      <c r="BA58" s="74">
        <f t="shared" si="72"/>
        <v>0.28592998917104184</v>
      </c>
      <c r="BB58" s="74">
        <f t="shared" si="72"/>
        <v>6.2628212049925733E-2</v>
      </c>
      <c r="BC58" s="74"/>
      <c r="BD58" s="74"/>
      <c r="BE58" s="75">
        <f t="shared" ref="BE58:BE72" si="73">SUM(AW58:BD58)</f>
        <v>20.092198100313748</v>
      </c>
      <c r="BF58" s="76">
        <f t="shared" ref="BF58:BF72" si="74">SUM(AW58:BC58)</f>
        <v>20.092198100313748</v>
      </c>
    </row>
    <row r="59" spans="1:58" x14ac:dyDescent="0.2">
      <c r="A59" s="216"/>
      <c r="B59" s="214"/>
      <c r="C59" s="77" t="s">
        <v>81</v>
      </c>
      <c r="D59" s="107">
        <v>580245</v>
      </c>
      <c r="E59" s="104">
        <v>72513</v>
      </c>
      <c r="F59" s="105">
        <v>119020</v>
      </c>
      <c r="G59" s="106">
        <v>107002</v>
      </c>
      <c r="H59" s="104">
        <v>12018</v>
      </c>
      <c r="I59" s="120">
        <v>6429</v>
      </c>
      <c r="J59" s="120"/>
      <c r="L59" s="123">
        <v>45435</v>
      </c>
      <c r="N59" s="110">
        <f t="shared" si="67"/>
        <v>0.53278580134336984</v>
      </c>
      <c r="O59" s="110">
        <f t="shared" si="68"/>
        <v>5.8501172539741839E-2</v>
      </c>
      <c r="P59" s="110">
        <f t="shared" si="69"/>
        <v>6.6050463168159365E-2</v>
      </c>
      <c r="Q59" s="110">
        <f t="shared" si="70"/>
        <v>5.0583315548926441E-3</v>
      </c>
      <c r="R59" s="110">
        <f t="shared" si="71"/>
        <v>8.1576445875559851E-3</v>
      </c>
      <c r="S59" s="110"/>
      <c r="T59" s="110"/>
      <c r="U59" s="111">
        <f t="shared" si="20"/>
        <v>6.4866314862766297E-2</v>
      </c>
      <c r="W59" s="125">
        <v>130</v>
      </c>
      <c r="Y59" s="110">
        <f t="shared" si="7"/>
        <v>0.81967046360518436</v>
      </c>
      <c r="Z59" s="110">
        <f t="shared" si="8"/>
        <v>9.0001803907295133E-2</v>
      </c>
      <c r="AA59" s="110">
        <f t="shared" si="9"/>
        <v>0.10161609718178365</v>
      </c>
      <c r="AB59" s="110">
        <f t="shared" si="10"/>
        <v>7.7820485459886837E-3</v>
      </c>
      <c r="AC59" s="110">
        <f t="shared" si="11"/>
        <v>1.2550222442393824E-2</v>
      </c>
      <c r="AD59" s="110"/>
      <c r="AE59" s="110"/>
      <c r="AF59" s="111">
        <f t="shared" si="21"/>
        <v>9.9794330558101996E-2</v>
      </c>
      <c r="AH59" s="126">
        <v>2.8806403464831183</v>
      </c>
      <c r="AI59" s="126"/>
      <c r="AJ59" s="217"/>
      <c r="AK59" s="214"/>
      <c r="AL59" s="77" t="s">
        <v>81</v>
      </c>
      <c r="AM59" s="110">
        <f t="shared" si="13"/>
        <v>2.3611758082816166</v>
      </c>
      <c r="AN59" s="110">
        <f t="shared" si="14"/>
        <v>0.25926282759161634</v>
      </c>
      <c r="AO59" s="110">
        <f t="shared" si="15"/>
        <v>0.29271942939399548</v>
      </c>
      <c r="AP59" s="110">
        <f t="shared" si="16"/>
        <v>2.241728301986529E-2</v>
      </c>
      <c r="AQ59" s="110">
        <f t="shared" si="17"/>
        <v>3.6152677124897552E-2</v>
      </c>
      <c r="AR59" s="110"/>
      <c r="AS59" s="110"/>
      <c r="AT59" s="111">
        <f t="shared" si="22"/>
        <v>0.28747157495594178</v>
      </c>
      <c r="AV59" s="217"/>
      <c r="AW59" s="74">
        <f t="shared" ref="AW59:AW72" si="75">(AM59*10)</f>
        <v>23.611758082816166</v>
      </c>
      <c r="AX59" s="74">
        <f t="shared" ref="AX59:AX72" si="76">(AN59*10)</f>
        <v>2.5926282759161632</v>
      </c>
      <c r="AY59" s="74">
        <f t="shared" ref="AY59:AY72" si="77">(AO59*10)</f>
        <v>2.9271942939399547</v>
      </c>
      <c r="AZ59" s="74">
        <f t="shared" ref="AZ59:AZ72" si="78">(AP59*10)</f>
        <v>0.22417283019865289</v>
      </c>
      <c r="BA59" s="74">
        <f t="shared" ref="BA59:BA72" si="79">(AQ59*10)</f>
        <v>0.36152677124897553</v>
      </c>
      <c r="BB59" s="74"/>
      <c r="BC59" s="74"/>
      <c r="BD59" s="82">
        <f>(AT59*10)</f>
        <v>2.8747157495594178</v>
      </c>
      <c r="BE59" s="75">
        <f t="shared" si="73"/>
        <v>32.591996003679334</v>
      </c>
      <c r="BF59" s="76">
        <f t="shared" si="74"/>
        <v>29.717280254119913</v>
      </c>
    </row>
    <row r="60" spans="1:58" ht="13.5" thickBot="1" x14ac:dyDescent="0.25">
      <c r="A60" s="216"/>
      <c r="B60" s="215"/>
      <c r="C60" s="78" t="s">
        <v>82</v>
      </c>
      <c r="D60" s="107">
        <v>582184</v>
      </c>
      <c r="E60" s="104">
        <v>77845</v>
      </c>
      <c r="F60" s="105">
        <v>135172</v>
      </c>
      <c r="G60" s="106">
        <v>121523</v>
      </c>
      <c r="H60" s="104">
        <v>13649</v>
      </c>
      <c r="I60" s="120">
        <v>5577</v>
      </c>
      <c r="J60" s="120">
        <v>1990</v>
      </c>
      <c r="N60" s="110">
        <f t="shared" si="67"/>
        <v>0.53459147609767144</v>
      </c>
      <c r="O60" s="110">
        <f t="shared" si="68"/>
        <v>6.3441107672056504E-2</v>
      </c>
      <c r="P60" s="110">
        <f t="shared" si="69"/>
        <v>7.9923731665829834E-2</v>
      </c>
      <c r="Q60" s="110">
        <f t="shared" si="70"/>
        <v>6.4715528772224338E-3</v>
      </c>
      <c r="R60" s="110">
        <f t="shared" si="71"/>
        <v>7.3022355335517434E-3</v>
      </c>
      <c r="S60" s="110">
        <f t="shared" ref="S60:S68" si="80">J60/1171833.749</f>
        <v>1.6981931111799717E-3</v>
      </c>
      <c r="T60" s="110"/>
      <c r="U60" s="111"/>
      <c r="W60" s="125">
        <v>130</v>
      </c>
      <c r="Y60" s="110">
        <f t="shared" si="7"/>
        <v>0.82244842476564839</v>
      </c>
      <c r="Z60" s="110">
        <f t="shared" si="8"/>
        <v>9.7601704110856169E-2</v>
      </c>
      <c r="AA60" s="110">
        <f t="shared" si="9"/>
        <v>0.12295958717819974</v>
      </c>
      <c r="AB60" s="110">
        <f t="shared" si="10"/>
        <v>9.9562351957268209E-3</v>
      </c>
      <c r="AC60" s="110">
        <f t="shared" si="11"/>
        <v>1.1234208513156528E-2</v>
      </c>
      <c r="AD60" s="110">
        <f t="shared" si="12"/>
        <v>2.6126047864307258E-3</v>
      </c>
      <c r="AE60" s="110"/>
      <c r="AF60" s="111"/>
      <c r="AH60" s="126">
        <v>2.8806403464831183</v>
      </c>
      <c r="AI60" s="126"/>
      <c r="AJ60" s="217"/>
      <c r="AK60" s="215"/>
      <c r="AL60" s="78" t="s">
        <v>82</v>
      </c>
      <c r="AM60" s="110">
        <f t="shared" si="13"/>
        <v>2.3691781152814122</v>
      </c>
      <c r="AN60" s="110">
        <f t="shared" si="14"/>
        <v>0.28115540674723949</v>
      </c>
      <c r="AO60" s="110">
        <f t="shared" si="15"/>
        <v>0.35420234781243048</v>
      </c>
      <c r="AP60" s="110">
        <f t="shared" si="16"/>
        <v>2.8680332803885926E-2</v>
      </c>
      <c r="AQ60" s="110">
        <f t="shared" si="17"/>
        <v>3.2361714303802816E-2</v>
      </c>
      <c r="AR60" s="110">
        <f t="shared" ref="AR60:AR68" si="81">AD60*AH60</f>
        <v>7.5259747572072591E-3</v>
      </c>
      <c r="AS60" s="110"/>
      <c r="AT60" s="111"/>
      <c r="AV60" s="217"/>
      <c r="AW60" s="74">
        <f t="shared" si="75"/>
        <v>23.691781152814123</v>
      </c>
      <c r="AX60" s="74">
        <f t="shared" si="76"/>
        <v>2.8115540674723949</v>
      </c>
      <c r="AY60" s="74">
        <f t="shared" si="77"/>
        <v>3.542023478124305</v>
      </c>
      <c r="AZ60" s="74">
        <f t="shared" si="78"/>
        <v>0.28680332803885927</v>
      </c>
      <c r="BA60" s="74">
        <f t="shared" si="79"/>
        <v>0.32361714303802813</v>
      </c>
      <c r="BB60" s="74">
        <f t="shared" ref="BB60:BB68" si="82">(AR60*10)</f>
        <v>7.5259747572072586E-2</v>
      </c>
      <c r="BC60" s="74"/>
      <c r="BD60" s="74"/>
      <c r="BE60" s="75">
        <f t="shared" si="73"/>
        <v>30.731038917059784</v>
      </c>
      <c r="BF60" s="76">
        <f t="shared" si="74"/>
        <v>30.731038917059784</v>
      </c>
    </row>
    <row r="61" spans="1:58" x14ac:dyDescent="0.2">
      <c r="A61" s="216"/>
      <c r="B61" s="213">
        <v>20</v>
      </c>
      <c r="C61" s="79">
        <v>20</v>
      </c>
      <c r="D61" s="107">
        <v>628594</v>
      </c>
      <c r="E61" s="104">
        <v>245475</v>
      </c>
      <c r="F61" s="105">
        <v>248687</v>
      </c>
      <c r="G61" s="106">
        <v>183239</v>
      </c>
      <c r="H61" s="104">
        <v>65448</v>
      </c>
      <c r="I61" s="120">
        <v>7436</v>
      </c>
      <c r="J61" s="120">
        <v>1647</v>
      </c>
      <c r="K61" s="120">
        <v>2573</v>
      </c>
      <c r="L61" s="128"/>
      <c r="N61" s="110">
        <f t="shared" si="67"/>
        <v>0.57781033393528702</v>
      </c>
      <c r="O61" s="110">
        <f t="shared" si="68"/>
        <v>0.21874518235883572</v>
      </c>
      <c r="P61" s="110">
        <f t="shared" si="69"/>
        <v>0.13888679471949217</v>
      </c>
      <c r="Q61" s="110">
        <f t="shared" si="70"/>
        <v>5.1354110372845221E-2</v>
      </c>
      <c r="R61" s="110">
        <f t="shared" si="71"/>
        <v>9.1686738333098244E-3</v>
      </c>
      <c r="S61" s="110">
        <f t="shared" si="80"/>
        <v>1.4054894744288508E-3</v>
      </c>
      <c r="T61" s="110">
        <f t="shared" si="18"/>
        <v>5.973796097771716E-3</v>
      </c>
      <c r="U61" s="111"/>
      <c r="W61" s="125">
        <v>100</v>
      </c>
      <c r="Y61" s="110">
        <f t="shared" si="7"/>
        <v>1.155620667870574</v>
      </c>
      <c r="Z61" s="110">
        <f t="shared" si="8"/>
        <v>0.43749036471767139</v>
      </c>
      <c r="AA61" s="110">
        <f t="shared" si="9"/>
        <v>0.27777358943898434</v>
      </c>
      <c r="AB61" s="110">
        <f t="shared" si="10"/>
        <v>0.10270822074569046</v>
      </c>
      <c r="AC61" s="110">
        <f t="shared" si="11"/>
        <v>1.8337347666619649E-2</v>
      </c>
      <c r="AD61" s="110">
        <f t="shared" si="12"/>
        <v>2.8109789488577012E-3</v>
      </c>
      <c r="AE61" s="110">
        <f t="shared" si="19"/>
        <v>1.1947592195543432E-2</v>
      </c>
      <c r="AF61" s="111"/>
      <c r="AH61" s="126">
        <v>2.8806403464831183</v>
      </c>
      <c r="AI61" s="126"/>
      <c r="AJ61" s="217"/>
      <c r="AK61" s="213">
        <v>20</v>
      </c>
      <c r="AL61" s="79">
        <v>20</v>
      </c>
      <c r="AM61" s="110">
        <f t="shared" si="13"/>
        <v>3.3289275210977429</v>
      </c>
      <c r="AN61" s="110">
        <f t="shared" si="14"/>
        <v>1.2602523958033387</v>
      </c>
      <c r="AO61" s="110">
        <f t="shared" si="15"/>
        <v>0.80016580892537525</v>
      </c>
      <c r="AP61" s="110">
        <f t="shared" si="16"/>
        <v>0.29586544459553038</v>
      </c>
      <c r="AQ61" s="110">
        <f t="shared" si="17"/>
        <v>5.2823303535952625E-2</v>
      </c>
      <c r="AR61" s="110">
        <f t="shared" si="81"/>
        <v>8.0974193731941993E-3</v>
      </c>
      <c r="AS61" s="110">
        <f>AE61*AH61</f>
        <v>3.4416716121809229E-2</v>
      </c>
      <c r="AT61" s="111"/>
      <c r="AV61" s="217"/>
      <c r="AW61" s="74">
        <f t="shared" si="75"/>
        <v>33.289275210977429</v>
      </c>
      <c r="AX61" s="74">
        <f t="shared" si="76"/>
        <v>12.602523958033387</v>
      </c>
      <c r="AY61" s="74">
        <f t="shared" si="77"/>
        <v>8.0016580892537519</v>
      </c>
      <c r="AZ61" s="74">
        <f t="shared" si="78"/>
        <v>2.9586544459553039</v>
      </c>
      <c r="BA61" s="74">
        <f t="shared" si="79"/>
        <v>0.52823303535952626</v>
      </c>
      <c r="BB61" s="74">
        <f t="shared" si="82"/>
        <v>8.0974193731941993E-2</v>
      </c>
      <c r="BC61" s="74">
        <f>(AS61*10)</f>
        <v>0.34416716121809232</v>
      </c>
      <c r="BD61" s="74"/>
      <c r="BE61" s="75">
        <f t="shared" si="73"/>
        <v>57.805486094529435</v>
      </c>
      <c r="BF61" s="76">
        <f t="shared" si="74"/>
        <v>57.805486094529435</v>
      </c>
    </row>
    <row r="62" spans="1:58" x14ac:dyDescent="0.2">
      <c r="A62" s="216"/>
      <c r="B62" s="214"/>
      <c r="C62" s="80" t="s">
        <v>83</v>
      </c>
      <c r="D62" s="107">
        <v>645059</v>
      </c>
      <c r="E62" s="119">
        <v>251186</v>
      </c>
      <c r="F62" s="105">
        <v>255323</v>
      </c>
      <c r="G62" s="106">
        <v>188128</v>
      </c>
      <c r="H62" s="119">
        <v>67195</v>
      </c>
      <c r="I62" s="120">
        <v>7647</v>
      </c>
      <c r="J62" s="120">
        <v>2840</v>
      </c>
      <c r="K62" s="120"/>
      <c r="L62" s="128"/>
      <c r="N62" s="110">
        <f t="shared" si="67"/>
        <v>0.59314320388349517</v>
      </c>
      <c r="O62" s="110">
        <f t="shared" si="68"/>
        <v>0.22403624941447134</v>
      </c>
      <c r="P62" s="110">
        <f t="shared" si="69"/>
        <v>0.14355771336732021</v>
      </c>
      <c r="Q62" s="110">
        <f t="shared" si="70"/>
        <v>5.2867842837658302E-2</v>
      </c>
      <c r="R62" s="110">
        <f t="shared" si="71"/>
        <v>9.3805180943366973E-3</v>
      </c>
      <c r="S62" s="110">
        <f t="shared" si="80"/>
        <v>2.4235519777643815E-3</v>
      </c>
      <c r="T62" s="110"/>
      <c r="U62" s="111"/>
      <c r="W62" s="125">
        <v>100</v>
      </c>
      <c r="Y62" s="110">
        <f t="shared" si="7"/>
        <v>1.1862864077669903</v>
      </c>
      <c r="Z62" s="110">
        <f t="shared" si="8"/>
        <v>0.44807249882894268</v>
      </c>
      <c r="AA62" s="110">
        <f t="shared" si="9"/>
        <v>0.28711542673464041</v>
      </c>
      <c r="AB62" s="110">
        <f t="shared" si="10"/>
        <v>0.1057356856753166</v>
      </c>
      <c r="AC62" s="110">
        <f t="shared" si="11"/>
        <v>1.8761036188673395E-2</v>
      </c>
      <c r="AD62" s="110">
        <f t="shared" si="12"/>
        <v>4.8471039555287631E-3</v>
      </c>
      <c r="AE62" s="110"/>
      <c r="AF62" s="111"/>
      <c r="AH62" s="126">
        <v>2.8806403464831183</v>
      </c>
      <c r="AI62" s="126"/>
      <c r="AJ62" s="217"/>
      <c r="AK62" s="214"/>
      <c r="AL62" s="80" t="s">
        <v>83</v>
      </c>
      <c r="AM62" s="110">
        <f t="shared" si="13"/>
        <v>3.4172644886981169</v>
      </c>
      <c r="AN62" s="110">
        <f t="shared" si="14"/>
        <v>1.2907357182761621</v>
      </c>
      <c r="AO62" s="110">
        <f t="shared" si="15"/>
        <v>0.82707628234952291</v>
      </c>
      <c r="AP62" s="110">
        <f t="shared" si="16"/>
        <v>0.30458648221937412</v>
      </c>
      <c r="AQ62" s="110">
        <f t="shared" si="17"/>
        <v>5.4043797786922448E-2</v>
      </c>
      <c r="AR62" s="110">
        <f t="shared" si="81"/>
        <v>1.3962763217894069E-2</v>
      </c>
      <c r="AS62" s="110"/>
      <c r="AT62" s="111"/>
      <c r="AV62" s="217"/>
      <c r="AW62" s="74">
        <f t="shared" si="75"/>
        <v>34.172644886981168</v>
      </c>
      <c r="AX62" s="74">
        <f t="shared" si="76"/>
        <v>12.90735718276162</v>
      </c>
      <c r="AY62" s="74">
        <f t="shared" si="77"/>
        <v>8.2707628234952288</v>
      </c>
      <c r="AZ62" s="74">
        <f t="shared" si="78"/>
        <v>3.0458648221937414</v>
      </c>
      <c r="BA62" s="74">
        <f t="shared" si="79"/>
        <v>0.54043797786922454</v>
      </c>
      <c r="BB62" s="74">
        <f t="shared" si="82"/>
        <v>0.1396276321789407</v>
      </c>
      <c r="BC62" s="74"/>
      <c r="BD62" s="74"/>
      <c r="BE62" s="75">
        <f t="shared" si="73"/>
        <v>59.076695325479932</v>
      </c>
      <c r="BF62" s="76">
        <f t="shared" si="74"/>
        <v>59.076695325479932</v>
      </c>
    </row>
    <row r="63" spans="1:58" x14ac:dyDescent="0.2">
      <c r="A63" s="216"/>
      <c r="B63" s="214"/>
      <c r="C63" s="80" t="s">
        <v>84</v>
      </c>
      <c r="D63" s="107">
        <v>725192</v>
      </c>
      <c r="E63" s="104">
        <v>285332</v>
      </c>
      <c r="F63" s="105">
        <v>274215</v>
      </c>
      <c r="G63" s="106">
        <v>202048</v>
      </c>
      <c r="H63" s="104">
        <v>72167</v>
      </c>
      <c r="I63" s="120">
        <v>7646</v>
      </c>
      <c r="J63" s="120">
        <v>2406</v>
      </c>
      <c r="K63" s="120">
        <v>1119</v>
      </c>
      <c r="L63" s="128"/>
      <c r="N63" s="110">
        <f t="shared" si="67"/>
        <v>0.66776627509878594</v>
      </c>
      <c r="O63" s="110">
        <f t="shared" si="68"/>
        <v>0.25567147541372426</v>
      </c>
      <c r="P63" s="110">
        <f t="shared" si="69"/>
        <v>0.15685679039284001</v>
      </c>
      <c r="Q63" s="110">
        <f t="shared" si="70"/>
        <v>5.7175958358580262E-2</v>
      </c>
      <c r="R63" s="110">
        <f t="shared" si="71"/>
        <v>9.3795140930996029E-3</v>
      </c>
      <c r="S63" s="110">
        <f t="shared" si="80"/>
        <v>2.0531922741201065E-3</v>
      </c>
      <c r="T63" s="110">
        <f t="shared" si="18"/>
        <v>4.7672720238014507E-3</v>
      </c>
      <c r="U63" s="111"/>
      <c r="W63" s="125">
        <v>122</v>
      </c>
      <c r="Y63" s="110">
        <f t="shared" si="7"/>
        <v>1.0946988116373539</v>
      </c>
      <c r="Z63" s="110">
        <f t="shared" si="8"/>
        <v>0.41913356625200698</v>
      </c>
      <c r="AA63" s="110">
        <f t="shared" si="9"/>
        <v>0.25714227933252459</v>
      </c>
      <c r="AB63" s="110">
        <f t="shared" si="10"/>
        <v>9.3731079276361096E-2</v>
      </c>
      <c r="AC63" s="110">
        <f t="shared" si="11"/>
        <v>1.5376252611638695E-2</v>
      </c>
      <c r="AD63" s="110">
        <f t="shared" si="12"/>
        <v>3.3658889739673877E-3</v>
      </c>
      <c r="AE63" s="110">
        <f t="shared" si="19"/>
        <v>7.8152000390187722E-3</v>
      </c>
      <c r="AF63" s="111"/>
      <c r="AH63" s="126">
        <v>2.8806403464831183</v>
      </c>
      <c r="AI63" s="126"/>
      <c r="AJ63" s="217"/>
      <c r="AK63" s="214"/>
      <c r="AL63" s="80" t="s">
        <v>84</v>
      </c>
      <c r="AM63" s="110">
        <f t="shared" si="13"/>
        <v>3.1534335640496849</v>
      </c>
      <c r="AN63" s="110">
        <f t="shared" si="14"/>
        <v>1.2073730615108864</v>
      </c>
      <c r="AO63" s="110">
        <f t="shared" si="15"/>
        <v>0.74073442463190242</v>
      </c>
      <c r="AP63" s="110">
        <f t="shared" si="16"/>
        <v>0.27000552868289346</v>
      </c>
      <c r="AQ63" s="110">
        <f t="shared" si="17"/>
        <v>4.4293453650802839E-2</v>
      </c>
      <c r="AR63" s="110">
        <f t="shared" si="81"/>
        <v>9.6959155801931238E-3</v>
      </c>
      <c r="AS63" s="110">
        <f>AE63*AH63</f>
        <v>2.2512780548233916E-2</v>
      </c>
      <c r="AT63" s="111"/>
      <c r="AV63" s="217"/>
      <c r="AW63" s="74">
        <f t="shared" si="75"/>
        <v>31.534335640496849</v>
      </c>
      <c r="AX63" s="74">
        <f t="shared" si="76"/>
        <v>12.073730615108865</v>
      </c>
      <c r="AY63" s="74">
        <f t="shared" si="77"/>
        <v>7.407344246319024</v>
      </c>
      <c r="AZ63" s="74">
        <f t="shared" si="78"/>
        <v>2.7000552868289347</v>
      </c>
      <c r="BA63" s="74">
        <f t="shared" si="79"/>
        <v>0.44293453650802839</v>
      </c>
      <c r="BB63" s="74">
        <f t="shared" si="82"/>
        <v>9.6959155801931235E-2</v>
      </c>
      <c r="BC63" s="74">
        <f>(AS63*10)</f>
        <v>0.22512780548233916</v>
      </c>
      <c r="BD63" s="74"/>
      <c r="BE63" s="75">
        <f t="shared" si="73"/>
        <v>54.480487286545966</v>
      </c>
      <c r="BF63" s="76">
        <f t="shared" si="74"/>
        <v>54.480487286545966</v>
      </c>
    </row>
    <row r="64" spans="1:58" ht="13.5" thickBot="1" x14ac:dyDescent="0.25">
      <c r="A64" s="216"/>
      <c r="B64" s="215"/>
      <c r="C64" s="81" t="s">
        <v>85</v>
      </c>
      <c r="D64" s="107">
        <v>725363</v>
      </c>
      <c r="E64" s="119">
        <v>280054</v>
      </c>
      <c r="F64" s="105">
        <v>271547</v>
      </c>
      <c r="G64" s="106">
        <v>200082</v>
      </c>
      <c r="H64" s="119">
        <v>71465</v>
      </c>
      <c r="I64" s="120">
        <v>8224</v>
      </c>
      <c r="J64" s="120">
        <v>2213</v>
      </c>
      <c r="K64" s="120"/>
      <c r="L64" s="128"/>
      <c r="N64" s="110">
        <f t="shared" si="67"/>
        <v>0.6679255171735593</v>
      </c>
      <c r="O64" s="110">
        <f t="shared" si="68"/>
        <v>0.25078156963196191</v>
      </c>
      <c r="P64" s="110">
        <f t="shared" si="69"/>
        <v>0.15497848684167823</v>
      </c>
      <c r="Q64" s="110">
        <f t="shared" si="70"/>
        <v>5.6567692651483072E-2</v>
      </c>
      <c r="R64" s="110">
        <f t="shared" si="71"/>
        <v>9.959826808140039E-3</v>
      </c>
      <c r="S64" s="110">
        <f t="shared" si="80"/>
        <v>1.8884931432368226E-3</v>
      </c>
      <c r="T64" s="110"/>
      <c r="U64" s="111"/>
      <c r="W64" s="125">
        <v>122</v>
      </c>
      <c r="Y64" s="110">
        <f t="shared" si="7"/>
        <v>1.0949598642189498</v>
      </c>
      <c r="Z64" s="110">
        <f t="shared" si="8"/>
        <v>0.41111732726551131</v>
      </c>
      <c r="AA64" s="110">
        <f t="shared" si="9"/>
        <v>0.25406309318307907</v>
      </c>
      <c r="AB64" s="110">
        <f t="shared" si="10"/>
        <v>9.2733922379480443E-2</v>
      </c>
      <c r="AC64" s="110">
        <f t="shared" si="11"/>
        <v>1.6327584931377113E-2</v>
      </c>
      <c r="AD64" s="110">
        <f t="shared" si="12"/>
        <v>3.0958903987488894E-3</v>
      </c>
      <c r="AE64" s="110"/>
      <c r="AF64" s="111"/>
      <c r="AH64" s="126">
        <v>2.8806403464831183</v>
      </c>
      <c r="AI64" s="126"/>
      <c r="AJ64" s="217"/>
      <c r="AK64" s="215"/>
      <c r="AL64" s="81" t="s">
        <v>85</v>
      </c>
      <c r="AM64" s="110">
        <f t="shared" si="13"/>
        <v>3.1541855626487836</v>
      </c>
      <c r="AN64" s="110">
        <f t="shared" si="14"/>
        <v>1.1842811600593361</v>
      </c>
      <c r="AO64" s="110">
        <f t="shared" si="15"/>
        <v>0.73186439677547765</v>
      </c>
      <c r="AP64" s="110">
        <f t="shared" si="16"/>
        <v>0.26713307829396515</v>
      </c>
      <c r="AQ64" s="110">
        <f t="shared" si="17"/>
        <v>4.7033899913954708E-2</v>
      </c>
      <c r="AR64" s="110">
        <f t="shared" si="81"/>
        <v>8.9181467909257607E-3</v>
      </c>
      <c r="AS64" s="110"/>
      <c r="AT64" s="111"/>
      <c r="AV64" s="217"/>
      <c r="AW64" s="74">
        <f t="shared" si="75"/>
        <v>31.541855626487838</v>
      </c>
      <c r="AX64" s="74">
        <f t="shared" si="76"/>
        <v>11.842811600593361</v>
      </c>
      <c r="AY64" s="74">
        <f t="shared" si="77"/>
        <v>7.3186439677547765</v>
      </c>
      <c r="AZ64" s="74">
        <f t="shared" si="78"/>
        <v>2.6713307829396515</v>
      </c>
      <c r="BA64" s="74">
        <f t="shared" si="79"/>
        <v>0.47033899913954708</v>
      </c>
      <c r="BB64" s="74">
        <f t="shared" si="82"/>
        <v>8.91814679092576E-2</v>
      </c>
      <c r="BC64" s="74"/>
      <c r="BD64" s="74"/>
      <c r="BE64" s="75">
        <f t="shared" si="73"/>
        <v>53.934162444824423</v>
      </c>
      <c r="BF64" s="76">
        <f t="shared" si="74"/>
        <v>53.934162444824423</v>
      </c>
    </row>
    <row r="65" spans="1:58" x14ac:dyDescent="0.2">
      <c r="A65" s="216"/>
      <c r="B65" s="213">
        <v>22</v>
      </c>
      <c r="C65" s="73">
        <v>22</v>
      </c>
      <c r="D65" s="107">
        <v>501021</v>
      </c>
      <c r="E65" s="104">
        <v>384470</v>
      </c>
      <c r="F65" s="127">
        <v>338100</v>
      </c>
      <c r="G65" s="104">
        <v>233431</v>
      </c>
      <c r="H65" s="104">
        <v>104669</v>
      </c>
      <c r="I65" s="120">
        <v>3031</v>
      </c>
      <c r="J65" s="120">
        <v>2773</v>
      </c>
      <c r="K65" s="120">
        <v>3026</v>
      </c>
      <c r="L65" s="128"/>
      <c r="N65" s="110">
        <f t="shared" si="67"/>
        <v>0.45900922747292694</v>
      </c>
      <c r="O65" s="110">
        <f t="shared" si="68"/>
        <v>0.3475198042110631</v>
      </c>
      <c r="P65" s="110">
        <f t="shared" si="69"/>
        <v>0.18683990348852159</v>
      </c>
      <c r="Q65" s="110">
        <f t="shared" si="70"/>
        <v>8.5338140711960289E-2</v>
      </c>
      <c r="R65" s="110">
        <f t="shared" si="71"/>
        <v>4.7460483839099604E-3</v>
      </c>
      <c r="S65" s="110">
        <f t="shared" si="80"/>
        <v>2.3663766318100811E-3</v>
      </c>
      <c r="T65" s="110">
        <f t="shared" si="18"/>
        <v>6.3496939007349415E-3</v>
      </c>
      <c r="U65" s="111"/>
      <c r="W65" s="125">
        <v>135</v>
      </c>
      <c r="Y65" s="110">
        <f t="shared" si="7"/>
        <v>0.68001367033026217</v>
      </c>
      <c r="Z65" s="110">
        <f t="shared" si="8"/>
        <v>0.51484415438676012</v>
      </c>
      <c r="AA65" s="110">
        <f t="shared" si="9"/>
        <v>0.27679985702003201</v>
      </c>
      <c r="AB65" s="110">
        <f t="shared" si="10"/>
        <v>0.12642687512883005</v>
      </c>
      <c r="AC65" s="110">
        <f t="shared" si="11"/>
        <v>7.0311827909777195E-3</v>
      </c>
      <c r="AD65" s="110">
        <f t="shared" si="12"/>
        <v>3.5057431582371573E-3</v>
      </c>
      <c r="AE65" s="110">
        <f t="shared" si="19"/>
        <v>9.406953927014728E-3</v>
      </c>
      <c r="AF65" s="111"/>
      <c r="AH65" s="126">
        <v>2.8806403464831183</v>
      </c>
      <c r="AI65" s="126"/>
      <c r="AJ65" s="217"/>
      <c r="AK65" s="213">
        <v>22</v>
      </c>
      <c r="AL65" s="73">
        <v>22</v>
      </c>
      <c r="AM65" s="110">
        <f t="shared" si="13"/>
        <v>1.9588748149134234</v>
      </c>
      <c r="AN65" s="110">
        <f t="shared" si="14"/>
        <v>1.4830808432774847</v>
      </c>
      <c r="AO65" s="110">
        <f t="shared" si="15"/>
        <v>0.79736083603266261</v>
      </c>
      <c r="AP65" s="110">
        <f t="shared" si="16"/>
        <v>0.36419035737589095</v>
      </c>
      <c r="AQ65" s="110">
        <f t="shared" si="17"/>
        <v>2.0254308831188197E-2</v>
      </c>
      <c r="AR65" s="110">
        <f t="shared" si="81"/>
        <v>1.0098785186025106E-2</v>
      </c>
      <c r="AS65" s="110">
        <f>AE65*AH65</f>
        <v>2.7098051019666437E-2</v>
      </c>
      <c r="AT65" s="111"/>
      <c r="AV65" s="217"/>
      <c r="AW65" s="74">
        <f t="shared" si="75"/>
        <v>19.588748149134233</v>
      </c>
      <c r="AX65" s="74">
        <f t="shared" si="76"/>
        <v>14.830808432774846</v>
      </c>
      <c r="AY65" s="74">
        <f t="shared" si="77"/>
        <v>7.9736083603266259</v>
      </c>
      <c r="AZ65" s="74">
        <f t="shared" si="78"/>
        <v>3.6419035737589094</v>
      </c>
      <c r="BA65" s="74">
        <f t="shared" si="79"/>
        <v>0.20254308831188197</v>
      </c>
      <c r="BB65" s="74">
        <f t="shared" si="82"/>
        <v>0.10098785186025105</v>
      </c>
      <c r="BC65" s="74">
        <f>(AS65*10)</f>
        <v>0.27098051019666436</v>
      </c>
      <c r="BD65" s="74"/>
      <c r="BE65" s="75">
        <f t="shared" si="73"/>
        <v>46.609579966363412</v>
      </c>
      <c r="BF65" s="76">
        <f t="shared" si="74"/>
        <v>46.609579966363412</v>
      </c>
    </row>
    <row r="66" spans="1:58" x14ac:dyDescent="0.2">
      <c r="A66" s="216"/>
      <c r="B66" s="214"/>
      <c r="C66" s="77" t="s">
        <v>86</v>
      </c>
      <c r="D66" s="107">
        <v>565832</v>
      </c>
      <c r="E66" s="119">
        <v>433549</v>
      </c>
      <c r="F66" s="105">
        <v>397299</v>
      </c>
      <c r="G66" s="106">
        <v>274303</v>
      </c>
      <c r="H66" s="119">
        <v>122996</v>
      </c>
      <c r="I66" s="120">
        <v>6748</v>
      </c>
      <c r="J66" s="120">
        <v>1971</v>
      </c>
      <c r="K66" s="120"/>
      <c r="L66" s="128"/>
      <c r="N66" s="110">
        <f t="shared" si="67"/>
        <v>0.5193638362924422</v>
      </c>
      <c r="O66" s="110">
        <f t="shared" si="68"/>
        <v>0.39298999857694294</v>
      </c>
      <c r="P66" s="110">
        <f t="shared" si="69"/>
        <v>0.22588874516862542</v>
      </c>
      <c r="Q66" s="110">
        <f t="shared" si="70"/>
        <v>0.1012180347489548</v>
      </c>
      <c r="R66" s="110">
        <f t="shared" si="71"/>
        <v>8.4779209821890297E-3</v>
      </c>
      <c r="S66" s="110">
        <f t="shared" si="80"/>
        <v>1.6819792071033788E-3</v>
      </c>
      <c r="T66" s="110"/>
      <c r="U66" s="111"/>
      <c r="W66" s="125">
        <v>135</v>
      </c>
      <c r="Y66" s="110">
        <f t="shared" si="7"/>
        <v>0.76942790561843288</v>
      </c>
      <c r="Z66" s="110">
        <f t="shared" si="8"/>
        <v>0.58220740529917481</v>
      </c>
      <c r="AA66" s="110">
        <f t="shared" si="9"/>
        <v>0.33464999284240804</v>
      </c>
      <c r="AB66" s="110">
        <f t="shared" si="10"/>
        <v>0.14995264407252562</v>
      </c>
      <c r="AC66" s="110">
        <f t="shared" si="11"/>
        <v>1.255988293657634E-2</v>
      </c>
      <c r="AD66" s="110">
        <f t="shared" si="12"/>
        <v>2.4918210475605609E-3</v>
      </c>
      <c r="AE66" s="110"/>
      <c r="AF66" s="111"/>
      <c r="AH66" s="126">
        <v>2.8806403464831183</v>
      </c>
      <c r="AI66" s="126"/>
      <c r="AJ66" s="217"/>
      <c r="AK66" s="214"/>
      <c r="AL66" s="77" t="s">
        <v>86</v>
      </c>
      <c r="AM66" s="110">
        <f t="shared" si="13"/>
        <v>2.2164450686344623</v>
      </c>
      <c r="AN66" s="110">
        <f t="shared" si="14"/>
        <v>1.6771301417260522</v>
      </c>
      <c r="AO66" s="110">
        <f t="shared" si="15"/>
        <v>0.96400627133212735</v>
      </c>
      <c r="AP66" s="110">
        <f t="shared" si="16"/>
        <v>0.43195963657713993</v>
      </c>
      <c r="AQ66" s="110">
        <f t="shared" si="17"/>
        <v>3.6180505534206674E-2</v>
      </c>
      <c r="AR66" s="110">
        <f t="shared" si="81"/>
        <v>7.1780402458187812E-3</v>
      </c>
      <c r="AS66" s="110"/>
      <c r="AT66" s="111"/>
      <c r="AV66" s="217"/>
      <c r="AW66" s="74">
        <f t="shared" si="75"/>
        <v>22.164450686344622</v>
      </c>
      <c r="AX66" s="74">
        <f t="shared" si="76"/>
        <v>16.771301417260524</v>
      </c>
      <c r="AY66" s="74">
        <f t="shared" si="77"/>
        <v>9.6400627133212744</v>
      </c>
      <c r="AZ66" s="74">
        <f t="shared" si="78"/>
        <v>4.3195963657713996</v>
      </c>
      <c r="BA66" s="74">
        <f t="shared" si="79"/>
        <v>0.36180505534206675</v>
      </c>
      <c r="BB66" s="74">
        <f t="shared" si="82"/>
        <v>7.1780402458187814E-2</v>
      </c>
      <c r="BC66" s="74"/>
      <c r="BD66" s="74"/>
      <c r="BE66" s="75">
        <f t="shared" si="73"/>
        <v>53.328996640498083</v>
      </c>
      <c r="BF66" s="76">
        <f t="shared" si="74"/>
        <v>53.328996640498083</v>
      </c>
    </row>
    <row r="67" spans="1:58" x14ac:dyDescent="0.2">
      <c r="A67" s="216"/>
      <c r="B67" s="214"/>
      <c r="C67" s="77" t="s">
        <v>87</v>
      </c>
      <c r="D67" s="107">
        <v>558853</v>
      </c>
      <c r="E67" s="104">
        <v>399014</v>
      </c>
      <c r="F67" s="127">
        <v>376291</v>
      </c>
      <c r="G67" s="104">
        <v>259799</v>
      </c>
      <c r="H67" s="104">
        <v>116492</v>
      </c>
      <c r="I67" s="120">
        <v>3435</v>
      </c>
      <c r="J67" s="120">
        <v>2419</v>
      </c>
      <c r="K67" s="120">
        <v>1549</v>
      </c>
      <c r="L67" s="128"/>
      <c r="N67" s="110">
        <f t="shared" si="67"/>
        <v>0.51286471091324115</v>
      </c>
      <c r="O67" s="110">
        <f t="shared" si="68"/>
        <v>0.36099437595982242</v>
      </c>
      <c r="P67" s="110">
        <f t="shared" si="69"/>
        <v>0.21203171835985105</v>
      </c>
      <c r="Q67" s="110">
        <f t="shared" si="70"/>
        <v>9.5582478966960344E-2</v>
      </c>
      <c r="R67" s="110">
        <f t="shared" si="71"/>
        <v>5.1516648836960098E-3</v>
      </c>
      <c r="S67" s="110">
        <f t="shared" si="80"/>
        <v>2.0642859979619855E-3</v>
      </c>
      <c r="T67" s="110">
        <f t="shared" si="18"/>
        <v>5.1240845078504285E-3</v>
      </c>
      <c r="U67" s="111"/>
      <c r="W67" s="125">
        <v>124</v>
      </c>
      <c r="Y67" s="110">
        <f t="shared" si="7"/>
        <v>0.82720114663425992</v>
      </c>
      <c r="Z67" s="110">
        <f t="shared" si="8"/>
        <v>0.58224899348358461</v>
      </c>
      <c r="AA67" s="110">
        <f t="shared" si="9"/>
        <v>0.34198664251588878</v>
      </c>
      <c r="AB67" s="110">
        <f t="shared" si="10"/>
        <v>0.15416528865638765</v>
      </c>
      <c r="AC67" s="110">
        <f t="shared" si="11"/>
        <v>8.3091369091871127E-3</v>
      </c>
      <c r="AD67" s="110">
        <f t="shared" si="12"/>
        <v>3.3294935450999767E-3</v>
      </c>
      <c r="AE67" s="110">
        <f t="shared" si="19"/>
        <v>8.264652432016819E-3</v>
      </c>
      <c r="AF67" s="111"/>
      <c r="AH67" s="126">
        <v>2.8806403464831183</v>
      </c>
      <c r="AI67" s="126"/>
      <c r="AJ67" s="217"/>
      <c r="AK67" s="214"/>
      <c r="AL67" s="77" t="s">
        <v>87</v>
      </c>
      <c r="AM67" s="110">
        <f t="shared" si="13"/>
        <v>2.3828689976517472</v>
      </c>
      <c r="AN67" s="110">
        <f t="shared" si="14"/>
        <v>1.6772499423280001</v>
      </c>
      <c r="AO67" s="110">
        <f t="shared" si="15"/>
        <v>0.98514052038956823</v>
      </c>
      <c r="AP67" s="110">
        <f t="shared" si="16"/>
        <v>0.44409475053080649</v>
      </c>
      <c r="AQ67" s="110">
        <f t="shared" si="17"/>
        <v>2.3935635025056429E-2</v>
      </c>
      <c r="AR67" s="110">
        <f t="shared" si="81"/>
        <v>9.5910734393701031E-3</v>
      </c>
      <c r="AS67" s="110">
        <f>AE67*AH67</f>
        <v>2.3807491245327477E-2</v>
      </c>
      <c r="AT67" s="111"/>
      <c r="AV67" s="217"/>
      <c r="AW67" s="74">
        <f t="shared" si="75"/>
        <v>23.828689976517474</v>
      </c>
      <c r="AX67" s="74">
        <f t="shared" si="76"/>
        <v>16.772499423279999</v>
      </c>
      <c r="AY67" s="74">
        <f t="shared" si="77"/>
        <v>9.8514052038956823</v>
      </c>
      <c r="AZ67" s="74">
        <f t="shared" si="78"/>
        <v>4.4409475053080651</v>
      </c>
      <c r="BA67" s="74">
        <f t="shared" si="79"/>
        <v>0.23935635025056429</v>
      </c>
      <c r="BB67" s="74">
        <f t="shared" si="82"/>
        <v>9.5910734393701028E-2</v>
      </c>
      <c r="BC67" s="74">
        <f>(AS67*10)</f>
        <v>0.23807491245327478</v>
      </c>
      <c r="BD67" s="74"/>
      <c r="BE67" s="75">
        <f t="shared" si="73"/>
        <v>55.46688410609876</v>
      </c>
      <c r="BF67" s="76">
        <f t="shared" si="74"/>
        <v>55.46688410609876</v>
      </c>
    </row>
    <row r="68" spans="1:58" ht="13.5" thickBot="1" x14ac:dyDescent="0.25">
      <c r="A68" s="216"/>
      <c r="B68" s="215"/>
      <c r="C68" s="78" t="s">
        <v>88</v>
      </c>
      <c r="D68" s="107">
        <v>490625</v>
      </c>
      <c r="E68" s="119">
        <v>362025</v>
      </c>
      <c r="F68" s="105">
        <v>349809</v>
      </c>
      <c r="G68" s="106">
        <v>241515</v>
      </c>
      <c r="H68" s="119">
        <v>108294</v>
      </c>
      <c r="I68" s="120">
        <v>5924</v>
      </c>
      <c r="J68" s="120">
        <v>1085</v>
      </c>
      <c r="N68" s="110">
        <f t="shared" si="67"/>
        <v>0.44932805431886852</v>
      </c>
      <c r="O68" s="110">
        <f t="shared" si="68"/>
        <v>0.32672519730093513</v>
      </c>
      <c r="P68" s="110">
        <f t="shared" si="69"/>
        <v>0.19456330425535365</v>
      </c>
      <c r="Q68" s="110">
        <f t="shared" si="70"/>
        <v>8.8479113914563284E-2</v>
      </c>
      <c r="R68" s="110">
        <f t="shared" si="71"/>
        <v>7.6506239628234239E-3</v>
      </c>
      <c r="S68" s="110">
        <f t="shared" si="80"/>
        <v>9.2589925911068798E-4</v>
      </c>
      <c r="T68" s="110"/>
      <c r="U68" s="111"/>
      <c r="W68" s="125">
        <v>124</v>
      </c>
      <c r="Y68" s="110">
        <f t="shared" ref="Y68:Y131" si="83">(N68*100)/(W68/2)</f>
        <v>0.72472266825623965</v>
      </c>
      <c r="Z68" s="110">
        <f t="shared" ref="Z68:Z131" si="84">(O68*100)/(W68/2)</f>
        <v>0.52697612467892763</v>
      </c>
      <c r="AA68" s="110">
        <f t="shared" ref="AA68:AA131" si="85">(P68*100)/(W68/2)</f>
        <v>0.31381178105702207</v>
      </c>
      <c r="AB68" s="110">
        <f t="shared" ref="AB68:AB131" si="86">(Q68*100)/(W68/2)</f>
        <v>0.14270824824929562</v>
      </c>
      <c r="AC68" s="110">
        <f t="shared" ref="AC68:AC131" si="87">(R68*100)/(W68/2)</f>
        <v>1.2339716069070038E-2</v>
      </c>
      <c r="AD68" s="110">
        <f t="shared" ref="AD68:AD131" si="88">(S68*100)/(W68/2)</f>
        <v>1.4933859017914322E-3</v>
      </c>
      <c r="AE68" s="110"/>
      <c r="AF68" s="111"/>
      <c r="AH68" s="126">
        <v>2.8806403464831183</v>
      </c>
      <c r="AI68" s="126"/>
      <c r="AJ68" s="217"/>
      <c r="AK68" s="215"/>
      <c r="AL68" s="78" t="s">
        <v>88</v>
      </c>
      <c r="AM68" s="110">
        <f t="shared" ref="AM68:AM131" si="89">Y68*AH68</f>
        <v>2.0876653581898243</v>
      </c>
      <c r="AN68" s="110">
        <f t="shared" ref="AN68:AN131" si="90">Z68*AH68</f>
        <v>1.5180286863834369</v>
      </c>
      <c r="AO68" s="110">
        <f t="shared" ref="AO68:AO131" si="91">AA68*AH68</f>
        <v>0.90397887771458452</v>
      </c>
      <c r="AP68" s="110">
        <f t="shared" ref="AP68:AP131" si="92">AB68*AH68</f>
        <v>0.41109113768284977</v>
      </c>
      <c r="AQ68" s="110">
        <f t="shared" ref="AQ68:AQ131" si="93">AC68*AH68</f>
        <v>3.5546283972709217E-2</v>
      </c>
      <c r="AR68" s="110">
        <f t="shared" si="81"/>
        <v>4.3019076815694751E-3</v>
      </c>
      <c r="AS68" s="110"/>
      <c r="AT68" s="111"/>
      <c r="AV68" s="217"/>
      <c r="AW68" s="74">
        <f t="shared" si="75"/>
        <v>20.876653581898243</v>
      </c>
      <c r="AX68" s="74">
        <f t="shared" si="76"/>
        <v>15.180286863834368</v>
      </c>
      <c r="AY68" s="74">
        <f t="shared" si="77"/>
        <v>9.0397887771458443</v>
      </c>
      <c r="AZ68" s="74">
        <f t="shared" si="78"/>
        <v>4.1109113768284979</v>
      </c>
      <c r="BA68" s="74">
        <f t="shared" si="79"/>
        <v>0.35546283972709214</v>
      </c>
      <c r="BB68" s="74">
        <f t="shared" si="82"/>
        <v>4.3019076815694751E-2</v>
      </c>
      <c r="BC68" s="74"/>
      <c r="BD68" s="74"/>
      <c r="BE68" s="75">
        <f t="shared" si="73"/>
        <v>49.606122516249734</v>
      </c>
      <c r="BF68" s="76">
        <f t="shared" si="74"/>
        <v>49.606122516249734</v>
      </c>
    </row>
    <row r="69" spans="1:58" x14ac:dyDescent="0.2">
      <c r="A69" s="216"/>
      <c r="B69" s="213">
        <v>23</v>
      </c>
      <c r="C69" s="79">
        <v>23</v>
      </c>
      <c r="D69" s="107">
        <v>501974</v>
      </c>
      <c r="E69" s="104">
        <v>266118</v>
      </c>
      <c r="F69" s="133">
        <v>258850</v>
      </c>
      <c r="G69" s="104">
        <v>198140</v>
      </c>
      <c r="H69" s="104">
        <v>60710</v>
      </c>
      <c r="I69" s="120">
        <v>4969</v>
      </c>
      <c r="J69" s="120"/>
      <c r="K69" s="120">
        <v>3724</v>
      </c>
      <c r="L69" s="123">
        <v>3582</v>
      </c>
      <c r="N69" s="110">
        <f t="shared" si="67"/>
        <v>0.45989669938672245</v>
      </c>
      <c r="O69" s="110">
        <f t="shared" si="68"/>
        <v>0.23787029131164361</v>
      </c>
      <c r="P69" s="110">
        <f t="shared" si="69"/>
        <v>0.15312311273366391</v>
      </c>
      <c r="Q69" s="110">
        <f t="shared" si="70"/>
        <v>4.7248750087622325E-2</v>
      </c>
      <c r="R69" s="110">
        <f t="shared" si="71"/>
        <v>6.6918027813984825E-3</v>
      </c>
      <c r="S69" s="110"/>
      <c r="T69" s="110">
        <f t="shared" si="18"/>
        <v>6.9288918399586317E-3</v>
      </c>
      <c r="U69" s="111">
        <f t="shared" ref="U69:U131" si="94">(L69+9042.869)/839848.373</f>
        <v>1.5032319411304021E-2</v>
      </c>
      <c r="W69" s="125">
        <v>100</v>
      </c>
      <c r="Y69" s="110">
        <f t="shared" si="83"/>
        <v>0.9197933987734449</v>
      </c>
      <c r="Z69" s="110">
        <f t="shared" si="84"/>
        <v>0.47574058262328722</v>
      </c>
      <c r="AA69" s="110">
        <f t="shared" si="85"/>
        <v>0.30624622546732783</v>
      </c>
      <c r="AB69" s="110">
        <f t="shared" si="86"/>
        <v>9.449750017524465E-2</v>
      </c>
      <c r="AC69" s="110">
        <f t="shared" si="87"/>
        <v>1.3383605562796965E-2</v>
      </c>
      <c r="AD69" s="110"/>
      <c r="AE69" s="110">
        <f t="shared" ref="AE69:AE126" si="95">(T69*100)/(W69/2)</f>
        <v>1.3857783679917263E-2</v>
      </c>
      <c r="AF69" s="111">
        <f t="shared" ref="AF69:AF131" si="96">(U69*100)/(W69/2)</f>
        <v>3.0064638822608042E-2</v>
      </c>
      <c r="AH69" s="126">
        <v>2.8806403464831183</v>
      </c>
      <c r="AI69" s="126"/>
      <c r="AJ69" s="217"/>
      <c r="AK69" s="213">
        <v>23</v>
      </c>
      <c r="AL69" s="79">
        <v>23</v>
      </c>
      <c r="AM69" s="110">
        <f t="shared" si="89"/>
        <v>2.6495939749356214</v>
      </c>
      <c r="AN69" s="110">
        <f t="shared" si="90"/>
        <v>1.3704375167640266</v>
      </c>
      <c r="AO69" s="110">
        <f t="shared" si="91"/>
        <v>0.88218523303935037</v>
      </c>
      <c r="AP69" s="110">
        <f t="shared" si="92"/>
        <v>0.27221331164660528</v>
      </c>
      <c r="AQ69" s="110">
        <f t="shared" si="93"/>
        <v>3.8553354165608837E-2</v>
      </c>
      <c r="AR69" s="110"/>
      <c r="AS69" s="110">
        <f>AE69*AH69</f>
        <v>3.9919290781204965E-2</v>
      </c>
      <c r="AT69" s="111">
        <f t="shared" ref="AT69:AT131" si="97">AF69*AH69</f>
        <v>8.6605411594847442E-2</v>
      </c>
      <c r="AV69" s="217"/>
      <c r="AW69" s="74">
        <f t="shared" si="75"/>
        <v>26.495939749356214</v>
      </c>
      <c r="AX69" s="74">
        <f t="shared" si="76"/>
        <v>13.704375167640265</v>
      </c>
      <c r="AY69" s="74">
        <f t="shared" si="77"/>
        <v>8.8218523303935044</v>
      </c>
      <c r="AZ69" s="74">
        <f t="shared" si="78"/>
        <v>2.7221331164660527</v>
      </c>
      <c r="BA69" s="74">
        <f t="shared" si="79"/>
        <v>0.38553354165608839</v>
      </c>
      <c r="BB69" s="74"/>
      <c r="BC69" s="74">
        <f>(AS69*10)</f>
        <v>0.39919290781204964</v>
      </c>
      <c r="BD69" s="82">
        <f>(AT69*10)</f>
        <v>0.86605411594847448</v>
      </c>
      <c r="BE69" s="75">
        <f t="shared" si="73"/>
        <v>53.395080929272645</v>
      </c>
      <c r="BF69" s="76">
        <f t="shared" si="74"/>
        <v>52.529026813324172</v>
      </c>
    </row>
    <row r="70" spans="1:58" x14ac:dyDescent="0.2">
      <c r="A70" s="216"/>
      <c r="B70" s="214"/>
      <c r="C70" s="80" t="s">
        <v>89</v>
      </c>
      <c r="D70" s="120">
        <v>407806</v>
      </c>
      <c r="E70" s="120">
        <v>269081</v>
      </c>
      <c r="F70" s="134">
        <v>231195</v>
      </c>
      <c r="G70" s="135">
        <v>176971</v>
      </c>
      <c r="H70" s="135">
        <v>54224</v>
      </c>
      <c r="I70" s="120">
        <v>4809</v>
      </c>
      <c r="J70" s="120">
        <v>3079</v>
      </c>
      <c r="K70" s="120">
        <v>3546</v>
      </c>
      <c r="L70" s="128"/>
      <c r="N70" s="110">
        <f t="shared" si="67"/>
        <v>0.37220367191737141</v>
      </c>
      <c r="O70" s="110">
        <f t="shared" si="68"/>
        <v>0.24061542030583871</v>
      </c>
      <c r="P70" s="110">
        <f t="shared" si="69"/>
        <v>0.13289838848415036</v>
      </c>
      <c r="Q70" s="110">
        <f t="shared" si="70"/>
        <v>4.1628790862220107E-2</v>
      </c>
      <c r="R70" s="110">
        <f t="shared" si="71"/>
        <v>6.5311625834634131E-3</v>
      </c>
      <c r="S70" s="110">
        <f>J70/1171833.749</f>
        <v>2.6275058237804684E-3</v>
      </c>
      <c r="T70" s="110">
        <f t="shared" si="18"/>
        <v>6.7811880674918451E-3</v>
      </c>
      <c r="U70" s="111"/>
      <c r="W70" s="125">
        <v>100</v>
      </c>
      <c r="Y70" s="110">
        <f t="shared" si="83"/>
        <v>0.74440734383474283</v>
      </c>
      <c r="Z70" s="110">
        <f t="shared" si="84"/>
        <v>0.48123084061167742</v>
      </c>
      <c r="AA70" s="110">
        <f t="shared" si="85"/>
        <v>0.26579677696830073</v>
      </c>
      <c r="AB70" s="110">
        <f t="shared" si="86"/>
        <v>8.3257581724440227E-2</v>
      </c>
      <c r="AC70" s="110">
        <f t="shared" si="87"/>
        <v>1.3062325166926826E-2</v>
      </c>
      <c r="AD70" s="110">
        <f t="shared" si="88"/>
        <v>5.2550116475609367E-3</v>
      </c>
      <c r="AE70" s="110">
        <f t="shared" si="95"/>
        <v>1.3562376134983688E-2</v>
      </c>
      <c r="AF70" s="111"/>
      <c r="AH70" s="126">
        <v>2.8806403464831183</v>
      </c>
      <c r="AI70" s="126"/>
      <c r="AJ70" s="217"/>
      <c r="AK70" s="214"/>
      <c r="AL70" s="80" t="s">
        <v>89</v>
      </c>
      <c r="AM70" s="110">
        <f t="shared" si="89"/>
        <v>2.1443698288686912</v>
      </c>
      <c r="AN70" s="110">
        <f t="shared" si="90"/>
        <v>1.3862529754379846</v>
      </c>
      <c r="AO70" s="110">
        <f t="shared" si="91"/>
        <v>0.7656649197000619</v>
      </c>
      <c r="AP70" s="110">
        <f t="shared" si="92"/>
        <v>0.23983514906603803</v>
      </c>
      <c r="AQ70" s="110">
        <f t="shared" si="93"/>
        <v>3.7627860894731247E-2</v>
      </c>
      <c r="AR70" s="110">
        <f>AD70*AH70</f>
        <v>1.5137798573202759E-2</v>
      </c>
      <c r="AS70" s="110">
        <f>AE70*AH70</f>
        <v>3.9068327888613787E-2</v>
      </c>
      <c r="AT70" s="111"/>
      <c r="AV70" s="217"/>
      <c r="AW70" s="74">
        <f t="shared" si="75"/>
        <v>21.44369828868691</v>
      </c>
      <c r="AX70" s="74">
        <f t="shared" si="76"/>
        <v>13.862529754379846</v>
      </c>
      <c r="AY70" s="74">
        <f t="shared" si="77"/>
        <v>7.6566491970006192</v>
      </c>
      <c r="AZ70" s="74">
        <f t="shared" si="78"/>
        <v>2.3983514906603802</v>
      </c>
      <c r="BA70" s="74">
        <f t="shared" si="79"/>
        <v>0.37627860894731247</v>
      </c>
      <c r="BB70" s="74">
        <f t="shared" ref="BB70:BC72" si="98">(AR70*10)</f>
        <v>0.1513779857320276</v>
      </c>
      <c r="BC70" s="74">
        <f t="shared" si="98"/>
        <v>0.39068327888613785</v>
      </c>
      <c r="BD70" s="74"/>
      <c r="BE70" s="75">
        <f t="shared" si="73"/>
        <v>46.279568604293225</v>
      </c>
      <c r="BF70" s="76">
        <f t="shared" si="74"/>
        <v>46.279568604293225</v>
      </c>
    </row>
    <row r="71" spans="1:58" x14ac:dyDescent="0.2">
      <c r="A71" s="216"/>
      <c r="B71" s="214"/>
      <c r="C71" s="80" t="s">
        <v>90</v>
      </c>
      <c r="D71" s="107">
        <v>502423</v>
      </c>
      <c r="E71" s="104">
        <v>262170</v>
      </c>
      <c r="F71" s="105">
        <v>268978</v>
      </c>
      <c r="G71" s="106">
        <v>205892</v>
      </c>
      <c r="H71" s="104">
        <v>63086</v>
      </c>
      <c r="I71" s="120">
        <v>6986</v>
      </c>
      <c r="J71" s="120">
        <v>2733</v>
      </c>
      <c r="K71" s="120">
        <v>4163</v>
      </c>
      <c r="L71" s="123">
        <v>12599</v>
      </c>
      <c r="N71" s="110">
        <f t="shared" si="67"/>
        <v>0.46031482623802794</v>
      </c>
      <c r="O71" s="110">
        <f t="shared" si="68"/>
        <v>0.23421258990459592</v>
      </c>
      <c r="P71" s="110">
        <f t="shared" si="69"/>
        <v>0.16052932287028959</v>
      </c>
      <c r="Q71" s="110">
        <f t="shared" si="70"/>
        <v>4.9307495557797419E-2</v>
      </c>
      <c r="R71" s="110">
        <f t="shared" si="71"/>
        <v>8.7168732766174442E-3</v>
      </c>
      <c r="S71" s="110">
        <f>J71/1171833.749</f>
        <v>2.332242096911991E-3</v>
      </c>
      <c r="T71" s="110">
        <f t="shared" ref="T71:T133" si="99">(K71+4626.11)/1205114.785</f>
        <v>7.2931724922784026E-3</v>
      </c>
      <c r="U71" s="111">
        <f t="shared" si="94"/>
        <v>2.5768781241658722E-2</v>
      </c>
      <c r="W71" s="125">
        <v>90</v>
      </c>
      <c r="Y71" s="110">
        <f t="shared" si="83"/>
        <v>1.0229218360845065</v>
      </c>
      <c r="Z71" s="110">
        <f t="shared" si="84"/>
        <v>0.52047242201021315</v>
      </c>
      <c r="AA71" s="110">
        <f t="shared" si="85"/>
        <v>0.35673182860064351</v>
      </c>
      <c r="AB71" s="110">
        <f t="shared" si="86"/>
        <v>0.10957221235066093</v>
      </c>
      <c r="AC71" s="110">
        <f t="shared" si="87"/>
        <v>1.9370829503594318E-2</v>
      </c>
      <c r="AD71" s="110">
        <f t="shared" si="88"/>
        <v>5.1827602153599805E-3</v>
      </c>
      <c r="AE71" s="110">
        <f t="shared" si="95"/>
        <v>1.6207049982840893E-2</v>
      </c>
      <c r="AF71" s="111">
        <f t="shared" si="96"/>
        <v>5.7263958314797157E-2</v>
      </c>
      <c r="AH71" s="126">
        <v>2.8806403464831183</v>
      </c>
      <c r="AI71" s="126"/>
      <c r="AJ71" s="217"/>
      <c r="AK71" s="214"/>
      <c r="AL71" s="80" t="s">
        <v>90</v>
      </c>
      <c r="AM71" s="110">
        <f t="shared" si="89"/>
        <v>2.9466699123236202</v>
      </c>
      <c r="AN71" s="110">
        <f t="shared" si="90"/>
        <v>1.4992938580744082</v>
      </c>
      <c r="AO71" s="110">
        <f t="shared" si="91"/>
        <v>1.0276160983417142</v>
      </c>
      <c r="AP71" s="110">
        <f t="shared" si="92"/>
        <v>0.31563813575072974</v>
      </c>
      <c r="AQ71" s="110">
        <f t="shared" si="93"/>
        <v>5.5800393012899345E-2</v>
      </c>
      <c r="AR71" s="110">
        <f>AD71*AH71</f>
        <v>1.4929668182513496E-2</v>
      </c>
      <c r="AS71" s="110">
        <f>AE71*AH71</f>
        <v>4.6686682078040005E-2</v>
      </c>
      <c r="AT71" s="111">
        <f t="shared" si="97"/>
        <v>0.16495686872093213</v>
      </c>
      <c r="AV71" s="217"/>
      <c r="AW71" s="74">
        <f t="shared" si="75"/>
        <v>29.466699123236204</v>
      </c>
      <c r="AX71" s="74">
        <f t="shared" si="76"/>
        <v>14.992938580744081</v>
      </c>
      <c r="AY71" s="74">
        <f t="shared" si="77"/>
        <v>10.276160983417142</v>
      </c>
      <c r="AZ71" s="74">
        <f t="shared" si="78"/>
        <v>3.1563813575072972</v>
      </c>
      <c r="BA71" s="74">
        <f t="shared" si="79"/>
        <v>0.55800393012899341</v>
      </c>
      <c r="BB71" s="74">
        <f t="shared" si="98"/>
        <v>0.14929668182513495</v>
      </c>
      <c r="BC71" s="74">
        <f t="shared" si="98"/>
        <v>0.46686682078040004</v>
      </c>
      <c r="BD71" s="82">
        <f>(AT71*10)</f>
        <v>1.6495686872093214</v>
      </c>
      <c r="BE71" s="75">
        <f t="shared" si="73"/>
        <v>60.715916164848579</v>
      </c>
      <c r="BF71" s="76">
        <f t="shared" si="74"/>
        <v>59.066347477639255</v>
      </c>
    </row>
    <row r="72" spans="1:58" ht="13.5" thickBot="1" x14ac:dyDescent="0.25">
      <c r="A72" s="216"/>
      <c r="B72" s="215"/>
      <c r="C72" s="81" t="s">
        <v>91</v>
      </c>
      <c r="D72" s="125">
        <v>464896</v>
      </c>
      <c r="E72" s="135">
        <v>271966</v>
      </c>
      <c r="F72" s="133">
        <v>262063</v>
      </c>
      <c r="G72" s="135">
        <v>200599</v>
      </c>
      <c r="H72" s="135">
        <v>61464</v>
      </c>
      <c r="I72" s="120">
        <v>6808</v>
      </c>
      <c r="J72" s="120">
        <v>2400</v>
      </c>
      <c r="K72" s="120">
        <v>5219</v>
      </c>
      <c r="L72" s="128"/>
      <c r="N72" s="110">
        <f t="shared" si="67"/>
        <v>0.42536817512679764</v>
      </c>
      <c r="O72" s="110">
        <f t="shared" si="68"/>
        <v>0.24328828468256936</v>
      </c>
      <c r="P72" s="110">
        <f t="shared" si="69"/>
        <v>0.15547242526281282</v>
      </c>
      <c r="Q72" s="110">
        <f t="shared" si="70"/>
        <v>4.7902072513763744E-2</v>
      </c>
      <c r="R72" s="110">
        <f t="shared" si="71"/>
        <v>8.5381610564146792E-3</v>
      </c>
      <c r="S72" s="110">
        <f>J72/1171833.749</f>
        <v>2.0480720938853927E-3</v>
      </c>
      <c r="T72" s="110">
        <f t="shared" si="99"/>
        <v>8.1694375693847302E-3</v>
      </c>
      <c r="U72" s="111"/>
      <c r="W72" s="125">
        <v>90</v>
      </c>
      <c r="Y72" s="110">
        <f t="shared" si="83"/>
        <v>0.94526261139288359</v>
      </c>
      <c r="Z72" s="110">
        <f t="shared" si="84"/>
        <v>0.54064063262793194</v>
      </c>
      <c r="AA72" s="110">
        <f t="shared" si="85"/>
        <v>0.3454942783618063</v>
      </c>
      <c r="AB72" s="110">
        <f t="shared" si="86"/>
        <v>0.10644905003058611</v>
      </c>
      <c r="AC72" s="110">
        <f t="shared" si="87"/>
        <v>1.8973691236477064E-2</v>
      </c>
      <c r="AD72" s="110">
        <f t="shared" si="88"/>
        <v>4.551271319745317E-3</v>
      </c>
      <c r="AE72" s="110">
        <f t="shared" si="95"/>
        <v>1.8154305709743843E-2</v>
      </c>
      <c r="AF72" s="111"/>
      <c r="AH72" s="126">
        <v>2.8806403464831183</v>
      </c>
      <c r="AI72" s="126"/>
      <c r="AJ72" s="217"/>
      <c r="AK72" s="215"/>
      <c r="AL72" s="81" t="s">
        <v>91</v>
      </c>
      <c r="AM72" s="110">
        <f t="shared" si="89"/>
        <v>2.7229616164003332</v>
      </c>
      <c r="AN72" s="110">
        <f t="shared" si="90"/>
        <v>1.5573912192961781</v>
      </c>
      <c r="AO72" s="110">
        <f t="shared" si="91"/>
        <v>0.99524475772808862</v>
      </c>
      <c r="AP72" s="110">
        <f t="shared" si="92"/>
        <v>0.30664142836290637</v>
      </c>
      <c r="AQ72" s="110">
        <f t="shared" si="93"/>
        <v>5.4656380497508997E-2</v>
      </c>
      <c r="AR72" s="110">
        <f>AD72*AH72</f>
        <v>1.3110575791449829E-2</v>
      </c>
      <c r="AS72" s="110">
        <f>AE72*AH72</f>
        <v>5.2296025489876954E-2</v>
      </c>
      <c r="AT72" s="111"/>
      <c r="AV72" s="217"/>
      <c r="AW72" s="74">
        <f t="shared" si="75"/>
        <v>27.229616164003332</v>
      </c>
      <c r="AX72" s="74">
        <f t="shared" si="76"/>
        <v>15.573912192961782</v>
      </c>
      <c r="AY72" s="74">
        <f t="shared" si="77"/>
        <v>9.9524475772808856</v>
      </c>
      <c r="AZ72" s="74">
        <f t="shared" si="78"/>
        <v>3.0664142836290638</v>
      </c>
      <c r="BA72" s="74">
        <f t="shared" si="79"/>
        <v>0.54656380497508994</v>
      </c>
      <c r="BB72" s="74">
        <f t="shared" si="98"/>
        <v>0.1311057579144983</v>
      </c>
      <c r="BC72" s="74">
        <f t="shared" si="98"/>
        <v>0.52296025489876952</v>
      </c>
      <c r="BD72" s="74"/>
      <c r="BE72" s="75">
        <f t="shared" si="73"/>
        <v>57.023020035663421</v>
      </c>
      <c r="BF72" s="76">
        <f t="shared" si="74"/>
        <v>57.023020035663421</v>
      </c>
    </row>
    <row r="73" spans="1:58" x14ac:dyDescent="0.2">
      <c r="A73" s="88"/>
      <c r="B73" s="209" t="s">
        <v>178</v>
      </c>
      <c r="C73" s="210"/>
      <c r="D73" s="130">
        <f>AVERAGE(D57:D72)</f>
        <v>550759</v>
      </c>
      <c r="E73" s="130">
        <f t="shared" ref="E73:AT73" si="100">AVERAGE(E57:E72)</f>
        <v>250589.3125</v>
      </c>
      <c r="F73" s="130">
        <f t="shared" si="100"/>
        <v>252219.5</v>
      </c>
      <c r="G73" s="130">
        <f t="shared" si="100"/>
        <v>188530.9375</v>
      </c>
      <c r="H73" s="130">
        <f t="shared" si="100"/>
        <v>63688.5625</v>
      </c>
      <c r="I73" s="130">
        <f t="shared" si="100"/>
        <v>5863.4375</v>
      </c>
      <c r="J73" s="130">
        <f t="shared" si="100"/>
        <v>2282.2857142857142</v>
      </c>
      <c r="K73" s="130">
        <f t="shared" si="100"/>
        <v>3114.875</v>
      </c>
      <c r="L73" s="130">
        <f t="shared" si="100"/>
        <v>20538.666666666668</v>
      </c>
      <c r="M73" s="131"/>
      <c r="N73" s="132">
        <f t="shared" si="100"/>
        <v>0.5053272527073015</v>
      </c>
      <c r="O73" s="132">
        <f t="shared" si="100"/>
        <v>0.22348343667173634</v>
      </c>
      <c r="P73" s="132">
        <f t="shared" si="100"/>
        <v>0.14394267722141291</v>
      </c>
      <c r="Q73" s="132">
        <f t="shared" si="100"/>
        <v>4.9829601120664591E-2</v>
      </c>
      <c r="R73" s="132">
        <f t="shared" si="100"/>
        <v>7.5898191379019072E-3</v>
      </c>
      <c r="S73" s="132">
        <f t="shared" si="100"/>
        <v>1.947619034042443E-3</v>
      </c>
      <c r="T73" s="132">
        <f t="shared" si="100"/>
        <v>6.4234420624090178E-3</v>
      </c>
      <c r="U73" s="132">
        <f t="shared" si="100"/>
        <v>3.5222471838576346E-2</v>
      </c>
      <c r="V73" s="131"/>
      <c r="W73" s="131"/>
      <c r="X73" s="131"/>
      <c r="Y73" s="132">
        <f t="shared" si="100"/>
        <v>0.88247087765686671</v>
      </c>
      <c r="Z73" s="132">
        <f t="shared" si="100"/>
        <v>0.39455752317173803</v>
      </c>
      <c r="AA73" s="132">
        <f t="shared" si="100"/>
        <v>0.25374074818151299</v>
      </c>
      <c r="AB73" s="132">
        <f t="shared" si="100"/>
        <v>8.7294522773880459E-2</v>
      </c>
      <c r="AC73" s="132">
        <f t="shared" si="100"/>
        <v>1.346495192212277E-2</v>
      </c>
      <c r="AD73" s="132">
        <f t="shared" si="100"/>
        <v>3.4509511450085515E-3</v>
      </c>
      <c r="AE73" s="132">
        <f t="shared" si="100"/>
        <v>1.240198926263493E-2</v>
      </c>
      <c r="AF73" s="132">
        <f t="shared" si="100"/>
        <v>6.2374309231835734E-2</v>
      </c>
      <c r="AG73" s="131"/>
      <c r="AH73" s="131"/>
      <c r="AI73" s="131"/>
      <c r="AJ73" s="88"/>
      <c r="AK73" s="209" t="s">
        <v>178</v>
      </c>
      <c r="AL73" s="210"/>
      <c r="AM73" s="132">
        <f t="shared" si="100"/>
        <v>2.5420812147747385</v>
      </c>
      <c r="AN73" s="132">
        <f t="shared" si="100"/>
        <v>1.1365783202569564</v>
      </c>
      <c r="AO73" s="132">
        <f t="shared" si="100"/>
        <v>0.73093583675847917</v>
      </c>
      <c r="AP73" s="132">
        <f t="shared" si="100"/>
        <v>0.25146412432942949</v>
      </c>
      <c r="AQ73" s="132">
        <f t="shared" si="100"/>
        <v>3.8787683770322254E-2</v>
      </c>
      <c r="AR73" s="132">
        <f t="shared" si="100"/>
        <v>9.9409491020537467E-3</v>
      </c>
      <c r="AS73" s="132">
        <f t="shared" si="100"/>
        <v>3.5725670646596597E-2</v>
      </c>
      <c r="AT73" s="132">
        <f t="shared" si="100"/>
        <v>0.17967795175724044</v>
      </c>
      <c r="AV73" s="88"/>
      <c r="AW73" s="84">
        <f t="shared" ref="AW73:BF73" si="101">AVERAGE(AW57:AW72)</f>
        <v>25.420812147747384</v>
      </c>
      <c r="AX73" s="84">
        <f t="shared" si="101"/>
        <v>11.365783202569562</v>
      </c>
      <c r="AY73" s="84">
        <f t="shared" si="101"/>
        <v>7.3093583675847906</v>
      </c>
      <c r="AZ73" s="84">
        <f t="shared" si="101"/>
        <v>2.5146412432942951</v>
      </c>
      <c r="BA73" s="84">
        <f t="shared" si="101"/>
        <v>0.38787683770322273</v>
      </c>
      <c r="BB73" s="84">
        <f t="shared" si="101"/>
        <v>9.9409491020537463E-2</v>
      </c>
      <c r="BC73" s="84">
        <f t="shared" si="101"/>
        <v>0.35725670646596597</v>
      </c>
      <c r="BD73" s="84">
        <f t="shared" si="101"/>
        <v>1.7967795175724046</v>
      </c>
      <c r="BE73" s="85">
        <f t="shared" si="101"/>
        <v>47.600979616320032</v>
      </c>
      <c r="BF73" s="84">
        <f t="shared" si="101"/>
        <v>47.264083456775211</v>
      </c>
    </row>
    <row r="74" spans="1:58" ht="13.5" thickBot="1" x14ac:dyDescent="0.25">
      <c r="A74" s="88"/>
      <c r="B74" s="211" t="s">
        <v>179</v>
      </c>
      <c r="C74" s="212"/>
      <c r="D74" s="130">
        <f>STDEV(D57:D72)/SQRT(16)</f>
        <v>24926.198165785332</v>
      </c>
      <c r="E74" s="130">
        <f t="shared" ref="E74:AT74" si="102">STDEV(E57:E72)/SQRT(16)</f>
        <v>29791.121303966662</v>
      </c>
      <c r="F74" s="130">
        <f t="shared" si="102"/>
        <v>22364.194804232651</v>
      </c>
      <c r="G74" s="130">
        <f t="shared" si="102"/>
        <v>13207.294963222897</v>
      </c>
      <c r="H74" s="130">
        <f t="shared" si="102"/>
        <v>9272.5157881454288</v>
      </c>
      <c r="I74" s="130">
        <f t="shared" si="102"/>
        <v>412.56667106410413</v>
      </c>
      <c r="J74" s="130">
        <f t="shared" si="102"/>
        <v>139.77218513088971</v>
      </c>
      <c r="K74" s="130">
        <f t="shared" si="102"/>
        <v>338.32331951372447</v>
      </c>
      <c r="L74" s="130">
        <f t="shared" si="102"/>
        <v>5506.7976874798424</v>
      </c>
      <c r="M74" s="131"/>
      <c r="N74" s="132">
        <f t="shared" si="102"/>
        <v>2.3212277848724684E-2</v>
      </c>
      <c r="O74" s="132">
        <f t="shared" si="102"/>
        <v>2.7600563908573281E-2</v>
      </c>
      <c r="P74" s="132">
        <f t="shared" si="102"/>
        <v>1.2618163291283119E-2</v>
      </c>
      <c r="Q74" s="132">
        <f t="shared" si="102"/>
        <v>8.0344065134559956E-3</v>
      </c>
      <c r="R74" s="132">
        <f t="shared" si="102"/>
        <v>4.1421744813218829E-4</v>
      </c>
      <c r="S74" s="132">
        <f t="shared" si="102"/>
        <v>1.1927646327831594E-4</v>
      </c>
      <c r="T74" s="132">
        <f t="shared" si="102"/>
        <v>2.8073949778462359E-4</v>
      </c>
      <c r="U74" s="132">
        <f t="shared" si="102"/>
        <v>6.5568951069216895E-3</v>
      </c>
      <c r="V74" s="131"/>
      <c r="W74" s="131"/>
      <c r="X74" s="131"/>
      <c r="Y74" s="132">
        <f t="shared" si="102"/>
        <v>4.70033418343331E-2</v>
      </c>
      <c r="Z74" s="132">
        <f t="shared" si="102"/>
        <v>4.6682867253774463E-2</v>
      </c>
      <c r="AA74" s="132">
        <f t="shared" si="102"/>
        <v>2.2901926572063622E-2</v>
      </c>
      <c r="AB74" s="132">
        <f t="shared" si="102"/>
        <v>1.2798220343402784E-2</v>
      </c>
      <c r="AC74" s="132">
        <f t="shared" si="102"/>
        <v>1.0174306479519533E-3</v>
      </c>
      <c r="AD74" s="132">
        <f t="shared" si="102"/>
        <v>2.8656552276494913E-4</v>
      </c>
      <c r="AE74" s="132">
        <f t="shared" si="102"/>
        <v>9.3716123145489057E-4</v>
      </c>
      <c r="AF74" s="132">
        <f t="shared" si="102"/>
        <v>8.7861547414569072E-3</v>
      </c>
      <c r="AG74" s="131"/>
      <c r="AH74" s="131"/>
      <c r="AI74" s="131"/>
      <c r="AJ74" s="88"/>
      <c r="AK74" s="211" t="s">
        <v>179</v>
      </c>
      <c r="AL74" s="212"/>
      <c r="AM74" s="132">
        <f t="shared" si="102"/>
        <v>0.13539972290751778</v>
      </c>
      <c r="AN74" s="132">
        <f t="shared" si="102"/>
        <v>0.1344765509007384</v>
      </c>
      <c r="AO74" s="132">
        <f t="shared" si="102"/>
        <v>6.5972213695680404E-2</v>
      </c>
      <c r="AP74" s="132">
        <f t="shared" si="102"/>
        <v>3.6867069884387073E-2</v>
      </c>
      <c r="AQ74" s="132">
        <f t="shared" si="102"/>
        <v>2.9308517742388687E-3</v>
      </c>
      <c r="AR74" s="132">
        <f t="shared" si="102"/>
        <v>8.2549220678773986E-4</v>
      </c>
      <c r="AS74" s="132">
        <f t="shared" si="102"/>
        <v>2.6996244544887594E-3</v>
      </c>
      <c r="AT74" s="132">
        <f t="shared" si="102"/>
        <v>2.5309751838684731E-2</v>
      </c>
      <c r="AV74" s="88"/>
      <c r="AW74" s="84">
        <f t="shared" ref="AW74:BA74" si="103">STDEV(AW57:AW72)/SQRT(16)</f>
        <v>1.3539972290751756</v>
      </c>
      <c r="AX74" s="84">
        <f t="shared" si="103"/>
        <v>1.3447655090073856</v>
      </c>
      <c r="AY74" s="84">
        <f t="shared" si="103"/>
        <v>0.65972213695680437</v>
      </c>
      <c r="AZ74" s="84">
        <f t="shared" si="103"/>
        <v>0.36867069884387055</v>
      </c>
      <c r="BA74" s="84">
        <f t="shared" si="103"/>
        <v>2.9308517742388487E-2</v>
      </c>
      <c r="BB74" s="84">
        <f>STDEV(BB57:BB72)/SQRT(14)</f>
        <v>8.8248828950047535E-3</v>
      </c>
      <c r="BC74" s="84">
        <f>STDEV(BC57:BC72)/SQRT(8)</f>
        <v>3.8178455168520677E-2</v>
      </c>
      <c r="BD74" s="84">
        <f>STDEV(BD57:BD72)/SQRT(3)</f>
        <v>0.58450368148748966</v>
      </c>
      <c r="BE74" s="85">
        <f>STDEV(BE57:BE72)/SQRT(16)</f>
        <v>3.0814092880277935</v>
      </c>
      <c r="BF74" s="84">
        <f>STDEV(BF57:BF72)/SQRT(16)</f>
        <v>3.1102841752490415</v>
      </c>
    </row>
    <row r="75" spans="1:58" x14ac:dyDescent="0.2">
      <c r="A75" s="218" t="s">
        <v>5</v>
      </c>
      <c r="B75" s="213">
        <v>25</v>
      </c>
      <c r="C75" s="73">
        <v>25</v>
      </c>
      <c r="D75" s="107">
        <v>458699</v>
      </c>
      <c r="E75" s="104">
        <v>702801</v>
      </c>
      <c r="F75" s="105">
        <v>714348</v>
      </c>
      <c r="G75" s="106">
        <v>118031</v>
      </c>
      <c r="H75" s="104">
        <v>596317</v>
      </c>
      <c r="I75" s="120">
        <v>11651</v>
      </c>
      <c r="J75" s="120">
        <v>5038</v>
      </c>
      <c r="K75" s="120">
        <v>19233</v>
      </c>
      <c r="L75" s="123">
        <v>137434</v>
      </c>
      <c r="N75" s="110">
        <f t="shared" ref="N75:N90" si="104">(D75-8120)/1073836.8</f>
        <v>0.41959727958661874</v>
      </c>
      <c r="O75" s="110">
        <f t="shared" ref="O75:O90" si="105">(E75-9368.8)/1079366.4</f>
        <v>0.64244375218646788</v>
      </c>
      <c r="P75" s="110">
        <f t="shared" ref="P75:P90" si="106">(G75-37867.695)/1046689.178</f>
        <v>7.6587497687876163E-2</v>
      </c>
      <c r="Q75" s="110">
        <f t="shared" ref="Q75:Q90" si="107">(H75-6180.175)/1154100.9</f>
        <v>0.51133902157081756</v>
      </c>
      <c r="R75" s="110">
        <f t="shared" ref="R75:R90" si="108">(I75+1696.134)/996014.709</f>
        <v>1.3400539047661794E-2</v>
      </c>
      <c r="S75" s="110">
        <f t="shared" ref="S75:S90" si="109">J75/1171833.749</f>
        <v>4.2992446704144208E-3</v>
      </c>
      <c r="T75" s="110">
        <f t="shared" si="99"/>
        <v>1.9798205363483281E-2</v>
      </c>
      <c r="U75" s="111">
        <f t="shared" si="94"/>
        <v>0.17440870722506002</v>
      </c>
      <c r="W75" s="125">
        <v>114</v>
      </c>
      <c r="Y75" s="110">
        <f t="shared" si="83"/>
        <v>0.73613557822213815</v>
      </c>
      <c r="Z75" s="110">
        <f t="shared" si="84"/>
        <v>1.1270943020815225</v>
      </c>
      <c r="AA75" s="110">
        <f t="shared" si="85"/>
        <v>0.13436403103136169</v>
      </c>
      <c r="AB75" s="110">
        <f t="shared" si="86"/>
        <v>0.89708600275582029</v>
      </c>
      <c r="AC75" s="110">
        <f t="shared" si="87"/>
        <v>2.3509717627476834E-2</v>
      </c>
      <c r="AD75" s="110">
        <f t="shared" si="88"/>
        <v>7.5425345094989847E-3</v>
      </c>
      <c r="AE75" s="110">
        <f t="shared" si="95"/>
        <v>3.4733693620146104E-2</v>
      </c>
      <c r="AF75" s="111">
        <f t="shared" si="96"/>
        <v>0.30598018811414041</v>
      </c>
      <c r="AH75" s="126">
        <v>3.1420408449359911</v>
      </c>
      <c r="AI75" s="126"/>
      <c r="AJ75" s="219" t="s">
        <v>5</v>
      </c>
      <c r="AK75" s="213">
        <v>25</v>
      </c>
      <c r="AL75" s="73">
        <v>25</v>
      </c>
      <c r="AM75" s="110">
        <f t="shared" si="89"/>
        <v>2.3129680541845312</v>
      </c>
      <c r="AN75" s="110">
        <f t="shared" si="90"/>
        <v>3.5413763332347683</v>
      </c>
      <c r="AO75" s="110">
        <f t="shared" si="91"/>
        <v>0.42217727359078538</v>
      </c>
      <c r="AP75" s="110">
        <f t="shared" si="92"/>
        <v>2.8186808620791486</v>
      </c>
      <c r="AQ75" s="110">
        <f t="shared" si="93"/>
        <v>7.386849303844388E-2</v>
      </c>
      <c r="AR75" s="110">
        <f t="shared" ref="AR75:AR90" si="110">AD75*AH75</f>
        <v>2.3698951503185062E-2</v>
      </c>
      <c r="AS75" s="110">
        <f>AE75*AH75</f>
        <v>0.10913468404999171</v>
      </c>
      <c r="AT75" s="111">
        <f t="shared" si="97"/>
        <v>0.96140224879582725</v>
      </c>
      <c r="AV75" s="219" t="s">
        <v>5</v>
      </c>
      <c r="AW75" s="74">
        <f t="shared" ref="AW75:BD75" si="111">(AM75*10)</f>
        <v>23.12968054184531</v>
      </c>
      <c r="AX75" s="74">
        <f t="shared" si="111"/>
        <v>35.413763332347685</v>
      </c>
      <c r="AY75" s="74">
        <f t="shared" si="111"/>
        <v>4.2217727359078534</v>
      </c>
      <c r="AZ75" s="74">
        <f t="shared" si="111"/>
        <v>28.186808620791485</v>
      </c>
      <c r="BA75" s="74">
        <f t="shared" si="111"/>
        <v>0.73868493038443883</v>
      </c>
      <c r="BB75" s="74">
        <f t="shared" si="111"/>
        <v>0.23698951503185062</v>
      </c>
      <c r="BC75" s="74">
        <f t="shared" si="111"/>
        <v>1.0913468404999171</v>
      </c>
      <c r="BD75" s="82">
        <f t="shared" si="111"/>
        <v>9.6140224879582732</v>
      </c>
      <c r="BE75" s="75">
        <f>SUM(AW75:BD75)</f>
        <v>102.63306900476681</v>
      </c>
      <c r="BF75" s="76">
        <f>SUM(AW75:BC75)</f>
        <v>93.019046516808544</v>
      </c>
    </row>
    <row r="76" spans="1:58" x14ac:dyDescent="0.2">
      <c r="A76" s="218"/>
      <c r="B76" s="214"/>
      <c r="C76" s="77" t="s">
        <v>92</v>
      </c>
      <c r="D76" s="107">
        <v>430431</v>
      </c>
      <c r="E76" s="104">
        <v>679893</v>
      </c>
      <c r="F76" s="127">
        <v>756024</v>
      </c>
      <c r="G76" s="104">
        <v>124917</v>
      </c>
      <c r="H76" s="104">
        <v>631107</v>
      </c>
      <c r="I76" s="120">
        <v>9336</v>
      </c>
      <c r="J76" s="120">
        <v>7295</v>
      </c>
      <c r="N76" s="110">
        <f t="shared" si="104"/>
        <v>0.39327298151823442</v>
      </c>
      <c r="O76" s="110">
        <f t="shared" si="105"/>
        <v>0.62122018991882644</v>
      </c>
      <c r="P76" s="110">
        <f t="shared" si="106"/>
        <v>8.3166337084264755E-2</v>
      </c>
      <c r="Q76" s="110">
        <f t="shared" si="107"/>
        <v>0.54148369956214404</v>
      </c>
      <c r="R76" s="110">
        <f t="shared" si="108"/>
        <v>1.1076276183788767E-2</v>
      </c>
      <c r="S76" s="110">
        <f t="shared" si="109"/>
        <v>6.2252858020391422E-3</v>
      </c>
      <c r="T76" s="110"/>
      <c r="U76" s="111"/>
      <c r="W76" s="125">
        <v>114</v>
      </c>
      <c r="Y76" s="110">
        <f t="shared" si="83"/>
        <v>0.68995259915479723</v>
      </c>
      <c r="Z76" s="110">
        <f t="shared" si="84"/>
        <v>1.0898599823137305</v>
      </c>
      <c r="AA76" s="110">
        <f t="shared" si="85"/>
        <v>0.14590585453379781</v>
      </c>
      <c r="AB76" s="110">
        <f t="shared" si="86"/>
        <v>0.94997140274060354</v>
      </c>
      <c r="AC76" s="110">
        <f t="shared" si="87"/>
        <v>1.943206348033117E-2</v>
      </c>
      <c r="AD76" s="110">
        <f t="shared" si="88"/>
        <v>1.0921554038665161E-2</v>
      </c>
      <c r="AE76" s="110"/>
      <c r="AF76" s="111"/>
      <c r="AH76" s="126">
        <v>3.1420408449359911</v>
      </c>
      <c r="AI76" s="126"/>
      <c r="AJ76" s="219"/>
      <c r="AK76" s="214"/>
      <c r="AL76" s="77" t="s">
        <v>92</v>
      </c>
      <c r="AM76" s="110">
        <f t="shared" si="89"/>
        <v>2.1678592476141221</v>
      </c>
      <c r="AN76" s="110">
        <f t="shared" si="90"/>
        <v>3.4243845796909582</v>
      </c>
      <c r="AO76" s="110">
        <f t="shared" si="91"/>
        <v>0.45844215446048187</v>
      </c>
      <c r="AP76" s="110">
        <f t="shared" si="92"/>
        <v>2.9848489489321146</v>
      </c>
      <c r="AQ76" s="110">
        <f t="shared" si="93"/>
        <v>6.1056337156589563E-2</v>
      </c>
      <c r="AR76" s="110">
        <f t="shared" si="110"/>
        <v>3.4315968879661568E-2</v>
      </c>
      <c r="AS76" s="110"/>
      <c r="AT76" s="111"/>
      <c r="AV76" s="219"/>
      <c r="AW76" s="74">
        <f t="shared" ref="AW76:AW90" si="112">(AM76*10)</f>
        <v>21.678592476141219</v>
      </c>
      <c r="AX76" s="74">
        <f t="shared" ref="AX76:AX90" si="113">(AN76*10)</f>
        <v>34.243845796909582</v>
      </c>
      <c r="AY76" s="74">
        <f t="shared" ref="AY76:AY90" si="114">(AO76*10)</f>
        <v>4.5844215446048189</v>
      </c>
      <c r="AZ76" s="74">
        <f t="shared" ref="AZ76:AZ90" si="115">(AP76*10)</f>
        <v>29.848489489321146</v>
      </c>
      <c r="BA76" s="74">
        <f t="shared" ref="BA76:BA90" si="116">(AQ76*10)</f>
        <v>0.61056337156589557</v>
      </c>
      <c r="BB76" s="74">
        <f t="shared" ref="BB76:BB90" si="117">(AR76*10)</f>
        <v>0.34315968879661568</v>
      </c>
      <c r="BC76" s="74"/>
      <c r="BD76" s="74"/>
      <c r="BE76" s="75">
        <f t="shared" ref="BE76:BE90" si="118">SUM(AW76:BD76)</f>
        <v>91.309072367339283</v>
      </c>
      <c r="BF76" s="76">
        <f t="shared" ref="BF76:BF90" si="119">SUM(AW76:BC76)</f>
        <v>91.309072367339283</v>
      </c>
    </row>
    <row r="77" spans="1:58" x14ac:dyDescent="0.2">
      <c r="A77" s="218"/>
      <c r="B77" s="214"/>
      <c r="C77" s="77" t="s">
        <v>93</v>
      </c>
      <c r="D77" s="107">
        <v>452344</v>
      </c>
      <c r="E77" s="104">
        <v>628107</v>
      </c>
      <c r="F77" s="127">
        <v>657547</v>
      </c>
      <c r="G77" s="104">
        <v>108646</v>
      </c>
      <c r="H77" s="104">
        <v>548901</v>
      </c>
      <c r="I77" s="120">
        <v>9868</v>
      </c>
      <c r="J77" s="120">
        <v>6515</v>
      </c>
      <c r="K77" s="120">
        <v>10714</v>
      </c>
      <c r="L77" s="128"/>
      <c r="N77" s="110">
        <f t="shared" si="104"/>
        <v>0.41367924809431</v>
      </c>
      <c r="O77" s="110">
        <f t="shared" si="105"/>
        <v>0.57324204273914769</v>
      </c>
      <c r="P77" s="110">
        <f t="shared" si="106"/>
        <v>6.7621130023759538E-2</v>
      </c>
      <c r="Q77" s="110">
        <f t="shared" si="107"/>
        <v>0.4702542256054042</v>
      </c>
      <c r="R77" s="110">
        <f t="shared" si="108"/>
        <v>1.1610404841922871E-2</v>
      </c>
      <c r="S77" s="110">
        <f t="shared" si="109"/>
        <v>5.5596623715263895E-3</v>
      </c>
      <c r="T77" s="110">
        <f t="shared" si="99"/>
        <v>1.2729169196940856E-2</v>
      </c>
      <c r="U77" s="111"/>
      <c r="W77" s="125">
        <v>127</v>
      </c>
      <c r="Y77" s="110">
        <f t="shared" si="83"/>
        <v>0.65146338282568506</v>
      </c>
      <c r="Z77" s="110">
        <f t="shared" si="84"/>
        <v>0.90274337439235852</v>
      </c>
      <c r="AA77" s="110">
        <f t="shared" si="85"/>
        <v>0.10648996854135361</v>
      </c>
      <c r="AB77" s="110">
        <f t="shared" si="86"/>
        <v>0.74055783559906174</v>
      </c>
      <c r="AC77" s="110">
        <f t="shared" si="87"/>
        <v>1.8284102113264367E-2</v>
      </c>
      <c r="AD77" s="110">
        <f t="shared" si="88"/>
        <v>8.7553738134273848E-3</v>
      </c>
      <c r="AE77" s="110">
        <f t="shared" si="95"/>
        <v>2.004593574321395E-2</v>
      </c>
      <c r="AF77" s="111"/>
      <c r="AH77" s="126">
        <v>3.1420408449359911</v>
      </c>
      <c r="AI77" s="126"/>
      <c r="AJ77" s="219"/>
      <c r="AK77" s="214"/>
      <c r="AL77" s="77" t="s">
        <v>93</v>
      </c>
      <c r="AM77" s="110">
        <f t="shared" si="89"/>
        <v>2.0469245578184747</v>
      </c>
      <c r="AN77" s="110">
        <f t="shared" si="90"/>
        <v>2.836456554836134</v>
      </c>
      <c r="AO77" s="110">
        <f t="shared" si="91"/>
        <v>0.33459583073288179</v>
      </c>
      <c r="AP77" s="110">
        <f t="shared" si="92"/>
        <v>2.3268629674896446</v>
      </c>
      <c r="AQ77" s="110">
        <f t="shared" si="93"/>
        <v>5.7449395652857109E-2</v>
      </c>
      <c r="AR77" s="110">
        <f t="shared" si="110"/>
        <v>2.750974213447183E-2</v>
      </c>
      <c r="AS77" s="110">
        <f>AE77*AH77</f>
        <v>6.2985148880140548E-2</v>
      </c>
      <c r="AT77" s="111"/>
      <c r="AV77" s="219"/>
      <c r="AW77" s="74">
        <f t="shared" si="112"/>
        <v>20.469245578184747</v>
      </c>
      <c r="AX77" s="74">
        <f t="shared" si="113"/>
        <v>28.364565548361341</v>
      </c>
      <c r="AY77" s="74">
        <f t="shared" si="114"/>
        <v>3.3459583073288179</v>
      </c>
      <c r="AZ77" s="74">
        <f t="shared" si="115"/>
        <v>23.268629674896445</v>
      </c>
      <c r="BA77" s="74">
        <f t="shared" si="116"/>
        <v>0.57449395652857105</v>
      </c>
      <c r="BB77" s="74">
        <f t="shared" si="117"/>
        <v>0.27509742134471832</v>
      </c>
      <c r="BC77" s="74">
        <f>(AS77*10)</f>
        <v>0.62985148880140551</v>
      </c>
      <c r="BD77" s="74"/>
      <c r="BE77" s="75">
        <f t="shared" si="118"/>
        <v>76.927841975446057</v>
      </c>
      <c r="BF77" s="76">
        <f t="shared" si="119"/>
        <v>76.927841975446057</v>
      </c>
    </row>
    <row r="78" spans="1:58" ht="13.5" thickBot="1" x14ac:dyDescent="0.25">
      <c r="A78" s="218"/>
      <c r="B78" s="215"/>
      <c r="C78" s="78" t="s">
        <v>94</v>
      </c>
      <c r="D78" s="107">
        <v>432403</v>
      </c>
      <c r="E78" s="104">
        <v>704265</v>
      </c>
      <c r="F78" s="127">
        <v>807677</v>
      </c>
      <c r="G78" s="104">
        <v>133452</v>
      </c>
      <c r="H78" s="104">
        <v>674225</v>
      </c>
      <c r="I78" s="120">
        <v>9407</v>
      </c>
      <c r="J78" s="120">
        <v>8571</v>
      </c>
      <c r="K78" s="120">
        <v>20727</v>
      </c>
      <c r="L78" s="128"/>
      <c r="N78" s="110">
        <f t="shared" si="104"/>
        <v>0.39510938719924665</v>
      </c>
      <c r="O78" s="110">
        <f t="shared" si="105"/>
        <v>0.64380010346810868</v>
      </c>
      <c r="P78" s="110">
        <f t="shared" si="106"/>
        <v>9.1320620303575933E-2</v>
      </c>
      <c r="Q78" s="110">
        <f t="shared" si="107"/>
        <v>0.57884438440347807</v>
      </c>
      <c r="R78" s="110">
        <f t="shared" si="108"/>
        <v>1.1147560271622454E-2</v>
      </c>
      <c r="S78" s="110">
        <f t="shared" si="109"/>
        <v>7.3141774652882088E-3</v>
      </c>
      <c r="T78" s="110">
        <f t="shared" si="99"/>
        <v>2.1037921296434847E-2</v>
      </c>
      <c r="U78" s="111"/>
      <c r="W78" s="125">
        <v>127</v>
      </c>
      <c r="Y78" s="110">
        <f t="shared" si="83"/>
        <v>0.62221950740038845</v>
      </c>
      <c r="Z78" s="110">
        <f t="shared" si="84"/>
        <v>1.0138584306584388</v>
      </c>
      <c r="AA78" s="110">
        <f t="shared" si="85"/>
        <v>0.14381200047807233</v>
      </c>
      <c r="AB78" s="110">
        <f t="shared" si="86"/>
        <v>0.91156595969051668</v>
      </c>
      <c r="AC78" s="110">
        <f t="shared" si="87"/>
        <v>1.7555213026177092E-2</v>
      </c>
      <c r="AD78" s="110">
        <f t="shared" si="88"/>
        <v>1.1518389709115289E-2</v>
      </c>
      <c r="AE78" s="110">
        <f t="shared" si="95"/>
        <v>3.3130584718795035E-2</v>
      </c>
      <c r="AF78" s="111"/>
      <c r="AH78" s="126">
        <v>3.1420408449359911</v>
      </c>
      <c r="AI78" s="126"/>
      <c r="AJ78" s="219"/>
      <c r="AK78" s="215"/>
      <c r="AL78" s="78" t="s">
        <v>94</v>
      </c>
      <c r="AM78" s="110">
        <f t="shared" si="89"/>
        <v>1.9550391067679727</v>
      </c>
      <c r="AN78" s="110">
        <f t="shared" si="90"/>
        <v>3.1855846001115191</v>
      </c>
      <c r="AO78" s="110">
        <f t="shared" si="91"/>
        <v>0.45186317949405752</v>
      </c>
      <c r="AP78" s="110">
        <f t="shared" si="92"/>
        <v>2.8641774782008786</v>
      </c>
      <c r="AQ78" s="110">
        <f t="shared" si="93"/>
        <v>5.5159196369800788E-2</v>
      </c>
      <c r="AR78" s="110">
        <f t="shared" si="110"/>
        <v>3.6191250933930628E-2</v>
      </c>
      <c r="AS78" s="110">
        <f>AE78*AH78</f>
        <v>0.10409765040306619</v>
      </c>
      <c r="AT78" s="111"/>
      <c r="AV78" s="219"/>
      <c r="AW78" s="74">
        <f t="shared" si="112"/>
        <v>19.550391067679726</v>
      </c>
      <c r="AX78" s="74">
        <f t="shared" si="113"/>
        <v>31.855846001115189</v>
      </c>
      <c r="AY78" s="74">
        <f t="shared" si="114"/>
        <v>4.5186317949405748</v>
      </c>
      <c r="AZ78" s="74">
        <f t="shared" si="115"/>
        <v>28.641774782008788</v>
      </c>
      <c r="BA78" s="74">
        <f t="shared" si="116"/>
        <v>0.55159196369800789</v>
      </c>
      <c r="BB78" s="74">
        <f t="shared" si="117"/>
        <v>0.3619125093393063</v>
      </c>
      <c r="BC78" s="74">
        <f>(AS78*10)</f>
        <v>1.040976504030662</v>
      </c>
      <c r="BD78" s="74"/>
      <c r="BE78" s="75">
        <f t="shared" si="118"/>
        <v>86.521124622812252</v>
      </c>
      <c r="BF78" s="76">
        <f t="shared" si="119"/>
        <v>86.521124622812252</v>
      </c>
    </row>
    <row r="79" spans="1:58" x14ac:dyDescent="0.2">
      <c r="A79" s="218"/>
      <c r="B79" s="213">
        <v>26</v>
      </c>
      <c r="C79" s="79">
        <v>26</v>
      </c>
      <c r="D79" s="107">
        <v>371291</v>
      </c>
      <c r="E79" s="104">
        <v>778157</v>
      </c>
      <c r="F79" s="134">
        <v>911535</v>
      </c>
      <c r="G79" s="104">
        <v>66407</v>
      </c>
      <c r="H79" s="104">
        <v>845128</v>
      </c>
      <c r="I79" s="120">
        <v>11517</v>
      </c>
      <c r="J79" s="120">
        <v>6240</v>
      </c>
      <c r="K79" s="120">
        <v>11540</v>
      </c>
      <c r="L79" s="123">
        <v>22504</v>
      </c>
      <c r="N79" s="110">
        <f t="shared" si="104"/>
        <v>0.33819943589193441</v>
      </c>
      <c r="O79" s="110">
        <f t="shared" si="105"/>
        <v>0.71225878441278145</v>
      </c>
      <c r="P79" s="110">
        <f t="shared" si="106"/>
        <v>2.7266265477715677E-2</v>
      </c>
      <c r="Q79" s="110">
        <f t="shared" si="107"/>
        <v>0.72692762391919119</v>
      </c>
      <c r="R79" s="110">
        <f t="shared" si="108"/>
        <v>1.3266002881891175E-2</v>
      </c>
      <c r="S79" s="110">
        <f t="shared" si="109"/>
        <v>5.3249874441020214E-3</v>
      </c>
      <c r="T79" s="110">
        <f t="shared" si="99"/>
        <v>1.3414581084904707E-2</v>
      </c>
      <c r="U79" s="111">
        <f t="shared" si="94"/>
        <v>3.7562576786702898E-2</v>
      </c>
      <c r="W79" s="125">
        <v>119</v>
      </c>
      <c r="Y79" s="110">
        <f t="shared" si="83"/>
        <v>0.56840241326375529</v>
      </c>
      <c r="Z79" s="110">
        <f t="shared" si="84"/>
        <v>1.1970735872483722</v>
      </c>
      <c r="AA79" s="110">
        <f t="shared" si="85"/>
        <v>4.5825656265068362E-2</v>
      </c>
      <c r="AB79" s="110">
        <f t="shared" si="86"/>
        <v>1.2217270990238507</v>
      </c>
      <c r="AC79" s="110">
        <f t="shared" si="87"/>
        <v>2.2295803162842309E-2</v>
      </c>
      <c r="AD79" s="110">
        <f t="shared" si="88"/>
        <v>8.9495587295832305E-3</v>
      </c>
      <c r="AE79" s="110">
        <f t="shared" si="95"/>
        <v>2.2545514428411271E-2</v>
      </c>
      <c r="AF79" s="111">
        <f t="shared" si="96"/>
        <v>6.313038115412252E-2</v>
      </c>
      <c r="AH79" s="126">
        <v>3.1420408449359911</v>
      </c>
      <c r="AI79" s="126"/>
      <c r="AJ79" s="219"/>
      <c r="AK79" s="213">
        <v>26</v>
      </c>
      <c r="AL79" s="79">
        <v>26</v>
      </c>
      <c r="AM79" s="110">
        <f t="shared" si="89"/>
        <v>1.7859435988349062</v>
      </c>
      <c r="AN79" s="110">
        <f t="shared" si="90"/>
        <v>3.7612541055284332</v>
      </c>
      <c r="AO79" s="110">
        <f t="shared" si="91"/>
        <v>0.14398608373084168</v>
      </c>
      <c r="AP79" s="110">
        <f t="shared" si="92"/>
        <v>3.838716446498097</v>
      </c>
      <c r="AQ79" s="110">
        <f t="shared" si="93"/>
        <v>7.0054324208303584E-2</v>
      </c>
      <c r="AR79" s="110">
        <f t="shared" si="110"/>
        <v>2.8119879072503969E-2</v>
      </c>
      <c r="AS79" s="110">
        <f>AE79*AH79</f>
        <v>7.0838927204161933E-2</v>
      </c>
      <c r="AT79" s="111">
        <f t="shared" si="97"/>
        <v>0.19835823614263029</v>
      </c>
      <c r="AV79" s="219"/>
      <c r="AW79" s="74">
        <f t="shared" si="112"/>
        <v>17.859435988349063</v>
      </c>
      <c r="AX79" s="74">
        <f t="shared" si="113"/>
        <v>37.612541055284332</v>
      </c>
      <c r="AY79" s="74">
        <f t="shared" si="114"/>
        <v>1.4398608373084167</v>
      </c>
      <c r="AZ79" s="74">
        <f t="shared" si="115"/>
        <v>38.38716446498097</v>
      </c>
      <c r="BA79" s="74">
        <f t="shared" si="116"/>
        <v>0.70054324208303587</v>
      </c>
      <c r="BB79" s="74">
        <f t="shared" si="117"/>
        <v>0.28119879072503967</v>
      </c>
      <c r="BC79" s="74">
        <f>(AS79*10)</f>
        <v>0.70838927204161939</v>
      </c>
      <c r="BD79" s="82">
        <f>(AT79*10)</f>
        <v>1.9835823614263028</v>
      </c>
      <c r="BE79" s="75">
        <f t="shared" si="118"/>
        <v>98.972716012198774</v>
      </c>
      <c r="BF79" s="76">
        <f t="shared" si="119"/>
        <v>96.989133650772473</v>
      </c>
    </row>
    <row r="80" spans="1:58" x14ac:dyDescent="0.2">
      <c r="A80" s="218"/>
      <c r="B80" s="214"/>
      <c r="C80" s="80" t="s">
        <v>95</v>
      </c>
      <c r="D80" s="107">
        <v>345551</v>
      </c>
      <c r="E80" s="104">
        <v>764659</v>
      </c>
      <c r="F80" s="127">
        <v>712522</v>
      </c>
      <c r="G80" s="104">
        <v>51908</v>
      </c>
      <c r="H80" s="104">
        <v>660614</v>
      </c>
      <c r="I80" s="120">
        <v>16240</v>
      </c>
      <c r="J80" s="120">
        <v>3114</v>
      </c>
      <c r="N80" s="110">
        <f t="shared" si="104"/>
        <v>0.31422931305762664</v>
      </c>
      <c r="O80" s="110">
        <f t="shared" si="105"/>
        <v>0.69975329971360978</v>
      </c>
      <c r="P80" s="110">
        <f t="shared" si="106"/>
        <v>1.3414015636263701E-2</v>
      </c>
      <c r="Q80" s="110">
        <f t="shared" si="107"/>
        <v>0.56705078819364929</v>
      </c>
      <c r="R80" s="110">
        <f t="shared" si="108"/>
        <v>1.8007900724686988E-2</v>
      </c>
      <c r="S80" s="110">
        <f t="shared" si="109"/>
        <v>2.6573735418162973E-3</v>
      </c>
      <c r="T80" s="110"/>
      <c r="U80" s="111"/>
      <c r="W80" s="125">
        <v>119</v>
      </c>
      <c r="Y80" s="110">
        <f t="shared" si="83"/>
        <v>0.52811649253382631</v>
      </c>
      <c r="Z80" s="110">
        <f t="shared" si="84"/>
        <v>1.1760559659052265</v>
      </c>
      <c r="AA80" s="110">
        <f t="shared" si="85"/>
        <v>2.2544564094560841E-2</v>
      </c>
      <c r="AB80" s="110">
        <f t="shared" si="86"/>
        <v>0.95302653477924248</v>
      </c>
      <c r="AC80" s="110">
        <f t="shared" si="87"/>
        <v>3.0265379369221829E-2</v>
      </c>
      <c r="AD80" s="110">
        <f t="shared" si="88"/>
        <v>4.4661740198593232E-3</v>
      </c>
      <c r="AE80" s="110"/>
      <c r="AF80" s="111"/>
      <c r="AH80" s="126">
        <v>3.1420408449359911</v>
      </c>
      <c r="AI80" s="126"/>
      <c r="AJ80" s="219"/>
      <c r="AK80" s="214"/>
      <c r="AL80" s="80" t="s">
        <v>95</v>
      </c>
      <c r="AM80" s="110">
        <f t="shared" si="89"/>
        <v>1.6593635904256157</v>
      </c>
      <c r="AN80" s="110">
        <f t="shared" si="90"/>
        <v>3.695215880804871</v>
      </c>
      <c r="AO80" s="110">
        <f t="shared" si="91"/>
        <v>7.083594121638756E-2</v>
      </c>
      <c r="AP80" s="110">
        <f t="shared" si="92"/>
        <v>2.9944482985841909</v>
      </c>
      <c r="AQ80" s="110">
        <f t="shared" si="93"/>
        <v>9.5095058165578075E-2</v>
      </c>
      <c r="AR80" s="110">
        <f t="shared" si="110"/>
        <v>1.403290119098996E-2</v>
      </c>
      <c r="AS80" s="110"/>
      <c r="AT80" s="111"/>
      <c r="AV80" s="219"/>
      <c r="AW80" s="74">
        <f t="shared" si="112"/>
        <v>16.593635904256157</v>
      </c>
      <c r="AX80" s="74">
        <f t="shared" si="113"/>
        <v>36.952158808048708</v>
      </c>
      <c r="AY80" s="74">
        <f t="shared" si="114"/>
        <v>0.70835941216387566</v>
      </c>
      <c r="AZ80" s="74">
        <f t="shared" si="115"/>
        <v>29.944482985841908</v>
      </c>
      <c r="BA80" s="74">
        <f t="shared" si="116"/>
        <v>0.95095058165578072</v>
      </c>
      <c r="BB80" s="74">
        <f t="shared" si="117"/>
        <v>0.1403290119098996</v>
      </c>
      <c r="BC80" s="74"/>
      <c r="BD80" s="74"/>
      <c r="BE80" s="75">
        <f t="shared" si="118"/>
        <v>85.289916703876315</v>
      </c>
      <c r="BF80" s="76">
        <f t="shared" si="119"/>
        <v>85.289916703876315</v>
      </c>
    </row>
    <row r="81" spans="1:58" x14ac:dyDescent="0.2">
      <c r="A81" s="218"/>
      <c r="B81" s="214"/>
      <c r="C81" s="80" t="s">
        <v>96</v>
      </c>
      <c r="D81" s="107">
        <v>339774</v>
      </c>
      <c r="E81" s="104">
        <v>730730</v>
      </c>
      <c r="F81" s="127">
        <v>752252</v>
      </c>
      <c r="G81" s="104">
        <v>54803</v>
      </c>
      <c r="H81" s="104">
        <v>697449</v>
      </c>
      <c r="I81" s="120">
        <v>10244</v>
      </c>
      <c r="J81" s="120">
        <v>5643</v>
      </c>
      <c r="K81" s="120">
        <v>3999</v>
      </c>
      <c r="L81" s="123">
        <v>5870</v>
      </c>
      <c r="N81" s="110">
        <f t="shared" si="104"/>
        <v>0.30884953840285601</v>
      </c>
      <c r="O81" s="110">
        <f t="shared" si="105"/>
        <v>0.66831911758602081</v>
      </c>
      <c r="P81" s="110">
        <f t="shared" si="106"/>
        <v>1.6179879715924609E-2</v>
      </c>
      <c r="Q81" s="110">
        <f t="shared" si="107"/>
        <v>0.59896740830892692</v>
      </c>
      <c r="R81" s="110">
        <f t="shared" si="108"/>
        <v>1.1987909307070284E-2</v>
      </c>
      <c r="S81" s="110">
        <f t="shared" si="109"/>
        <v>4.8155295107480296E-3</v>
      </c>
      <c r="T81" s="110">
        <f t="shared" si="99"/>
        <v>7.1570858704550714E-3</v>
      </c>
      <c r="U81" s="111">
        <f t="shared" si="94"/>
        <v>1.7756620694197617E-2</v>
      </c>
      <c r="W81" s="125">
        <v>130</v>
      </c>
      <c r="Y81" s="110">
        <f t="shared" si="83"/>
        <v>0.47515313600439385</v>
      </c>
      <c r="Z81" s="110">
        <f t="shared" si="84"/>
        <v>1.0281832578246473</v>
      </c>
      <c r="AA81" s="110">
        <f t="shared" si="85"/>
        <v>2.4892122639884016E-2</v>
      </c>
      <c r="AB81" s="110">
        <f t="shared" si="86"/>
        <v>0.92148832047527218</v>
      </c>
      <c r="AC81" s="110">
        <f t="shared" si="87"/>
        <v>1.8442937395492742E-2</v>
      </c>
      <c r="AD81" s="110">
        <f t="shared" si="88"/>
        <v>7.4085069396123528E-3</v>
      </c>
      <c r="AE81" s="110">
        <f t="shared" si="95"/>
        <v>1.1010901339161648E-2</v>
      </c>
      <c r="AF81" s="111">
        <f t="shared" si="96"/>
        <v>2.7317877991073256E-2</v>
      </c>
      <c r="AH81" s="126">
        <v>3.1420408449359911</v>
      </c>
      <c r="AI81" s="126"/>
      <c r="AJ81" s="219"/>
      <c r="AK81" s="214"/>
      <c r="AL81" s="80" t="s">
        <v>96</v>
      </c>
      <c r="AM81" s="110">
        <f t="shared" si="89"/>
        <v>1.4929505609252316</v>
      </c>
      <c r="AN81" s="110">
        <f t="shared" si="90"/>
        <v>3.2305937921643948</v>
      </c>
      <c r="AO81" s="110">
        <f t="shared" si="91"/>
        <v>7.8212066051671483E-2</v>
      </c>
      <c r="AP81" s="110">
        <f t="shared" si="92"/>
        <v>2.8953539410647715</v>
      </c>
      <c r="AQ81" s="110">
        <f t="shared" si="93"/>
        <v>5.79484625972356E-2</v>
      </c>
      <c r="AR81" s="110">
        <f t="shared" si="110"/>
        <v>2.3277831404253751E-2</v>
      </c>
      <c r="AS81" s="110">
        <f>AE81*AH81</f>
        <v>3.4596701747206304E-2</v>
      </c>
      <c r="AT81" s="111">
        <f t="shared" si="97"/>
        <v>8.5833888444930131E-2</v>
      </c>
      <c r="AV81" s="219"/>
      <c r="AW81" s="74">
        <f t="shared" si="112"/>
        <v>14.929505609252317</v>
      </c>
      <c r="AX81" s="74">
        <f t="shared" si="113"/>
        <v>32.305937921643945</v>
      </c>
      <c r="AY81" s="74">
        <f t="shared" si="114"/>
        <v>0.78212066051671481</v>
      </c>
      <c r="AZ81" s="74">
        <f t="shared" si="115"/>
        <v>28.953539410647714</v>
      </c>
      <c r="BA81" s="74">
        <f t="shared" si="116"/>
        <v>0.57948462597235606</v>
      </c>
      <c r="BB81" s="74">
        <f t="shared" si="117"/>
        <v>0.23277831404253752</v>
      </c>
      <c r="BC81" s="74">
        <f>(AS81*10)</f>
        <v>0.34596701747206304</v>
      </c>
      <c r="BD81" s="82">
        <f>(AT81*10)</f>
        <v>0.85833888444930129</v>
      </c>
      <c r="BE81" s="75">
        <f t="shared" si="118"/>
        <v>78.987672443996942</v>
      </c>
      <c r="BF81" s="76">
        <f t="shared" si="119"/>
        <v>78.129333559547646</v>
      </c>
    </row>
    <row r="82" spans="1:58" ht="13.5" thickBot="1" x14ac:dyDescent="0.25">
      <c r="A82" s="218"/>
      <c r="B82" s="215"/>
      <c r="C82" s="81" t="s">
        <v>97</v>
      </c>
      <c r="D82" s="107">
        <v>365546</v>
      </c>
      <c r="E82" s="104">
        <v>774485</v>
      </c>
      <c r="F82" s="105">
        <v>857976</v>
      </c>
      <c r="G82" s="106">
        <v>62505</v>
      </c>
      <c r="H82" s="104">
        <v>795471</v>
      </c>
      <c r="I82" s="120">
        <v>14914</v>
      </c>
      <c r="J82" s="120">
        <v>2894</v>
      </c>
      <c r="N82" s="110">
        <f t="shared" si="104"/>
        <v>0.33284946092367107</v>
      </c>
      <c r="O82" s="110">
        <f t="shared" si="105"/>
        <v>0.70885678857522338</v>
      </c>
      <c r="P82" s="110">
        <f t="shared" si="106"/>
        <v>2.3538320179326437E-2</v>
      </c>
      <c r="Q82" s="110">
        <f t="shared" si="107"/>
        <v>0.68390105665804435</v>
      </c>
      <c r="R82" s="110">
        <f t="shared" si="108"/>
        <v>1.6676595084300104E-2</v>
      </c>
      <c r="S82" s="110">
        <f t="shared" si="109"/>
        <v>2.4696335998768029E-3</v>
      </c>
      <c r="T82" s="110"/>
      <c r="U82" s="111"/>
      <c r="W82" s="125">
        <v>130</v>
      </c>
      <c r="Y82" s="110">
        <f t="shared" si="83"/>
        <v>0.51207609372872476</v>
      </c>
      <c r="Z82" s="110">
        <f t="shared" si="84"/>
        <v>1.0905489055003437</v>
      </c>
      <c r="AA82" s="110">
        <f t="shared" si="85"/>
        <v>3.6212800275886824E-2</v>
      </c>
      <c r="AB82" s="110">
        <f t="shared" si="86"/>
        <v>1.0521554717816068</v>
      </c>
      <c r="AC82" s="110">
        <f t="shared" si="87"/>
        <v>2.5656300129692465E-2</v>
      </c>
      <c r="AD82" s="110">
        <f t="shared" si="88"/>
        <v>3.7994363075027739E-3</v>
      </c>
      <c r="AE82" s="110"/>
      <c r="AF82" s="111"/>
      <c r="AH82" s="126">
        <v>3.1420408449359911</v>
      </c>
      <c r="AI82" s="126"/>
      <c r="AJ82" s="219"/>
      <c r="AK82" s="215"/>
      <c r="AL82" s="81" t="s">
        <v>97</v>
      </c>
      <c r="AM82" s="110">
        <f t="shared" si="89"/>
        <v>1.6089640022109242</v>
      </c>
      <c r="AN82" s="110">
        <f t="shared" si="90"/>
        <v>3.42654920448232</v>
      </c>
      <c r="AO82" s="110">
        <f t="shared" si="91"/>
        <v>0.11378209757634573</v>
      </c>
      <c r="AP82" s="110">
        <f t="shared" si="92"/>
        <v>3.3059154675607063</v>
      </c>
      <c r="AQ82" s="110">
        <f t="shared" si="93"/>
        <v>8.0613142937430285E-2</v>
      </c>
      <c r="AR82" s="110">
        <f t="shared" si="110"/>
        <v>1.1937984065906498E-2</v>
      </c>
      <c r="AS82" s="110"/>
      <c r="AT82" s="111"/>
      <c r="AV82" s="219"/>
      <c r="AW82" s="74">
        <f t="shared" si="112"/>
        <v>16.089640022109243</v>
      </c>
      <c r="AX82" s="74">
        <f t="shared" si="113"/>
        <v>34.265492044823198</v>
      </c>
      <c r="AY82" s="74">
        <f t="shared" si="114"/>
        <v>1.1378209757634574</v>
      </c>
      <c r="AZ82" s="74">
        <f t="shared" si="115"/>
        <v>33.059154675607061</v>
      </c>
      <c r="BA82" s="74">
        <f t="shared" si="116"/>
        <v>0.80613142937430282</v>
      </c>
      <c r="BB82" s="74">
        <f t="shared" si="117"/>
        <v>0.11937984065906498</v>
      </c>
      <c r="BC82" s="74"/>
      <c r="BD82" s="74"/>
      <c r="BE82" s="75">
        <f t="shared" si="118"/>
        <v>85.477618988336332</v>
      </c>
      <c r="BF82" s="76">
        <f t="shared" si="119"/>
        <v>85.477618988336332</v>
      </c>
    </row>
    <row r="83" spans="1:58" x14ac:dyDescent="0.2">
      <c r="A83" s="218"/>
      <c r="B83" s="213">
        <v>27</v>
      </c>
      <c r="C83" s="73">
        <v>27</v>
      </c>
      <c r="D83" s="107">
        <v>260437</v>
      </c>
      <c r="E83" s="104">
        <v>420214</v>
      </c>
      <c r="F83" s="105">
        <v>619052</v>
      </c>
      <c r="G83" s="106">
        <v>86812</v>
      </c>
      <c r="H83" s="104">
        <v>532240</v>
      </c>
      <c r="I83" s="120">
        <v>11291</v>
      </c>
      <c r="J83" s="120">
        <v>4535</v>
      </c>
      <c r="K83" s="120">
        <v>54338</v>
      </c>
      <c r="L83" s="123">
        <v>11537</v>
      </c>
      <c r="N83" s="110">
        <f t="shared" si="104"/>
        <v>0.23496773438943422</v>
      </c>
      <c r="O83" s="110">
        <f t="shared" si="105"/>
        <v>0.38063552839888293</v>
      </c>
      <c r="P83" s="110">
        <f t="shared" si="106"/>
        <v>4.6761069120368801E-2</v>
      </c>
      <c r="Q83" s="110">
        <f t="shared" si="107"/>
        <v>0.45581787952855768</v>
      </c>
      <c r="R83" s="110">
        <f t="shared" si="108"/>
        <v>1.303909860230789E-2</v>
      </c>
      <c r="S83" s="110">
        <f t="shared" si="109"/>
        <v>3.8700028940709401E-3</v>
      </c>
      <c r="T83" s="110">
        <f t="shared" si="99"/>
        <v>4.8928210601946936E-2</v>
      </c>
      <c r="U83" s="111">
        <f t="shared" si="94"/>
        <v>2.4504267272063882E-2</v>
      </c>
      <c r="W83" s="125">
        <v>115</v>
      </c>
      <c r="Y83" s="110">
        <f t="shared" si="83"/>
        <v>0.40863953806858122</v>
      </c>
      <c r="Z83" s="110">
        <f t="shared" si="84"/>
        <v>0.66197483199805729</v>
      </c>
      <c r="AA83" s="110">
        <f t="shared" si="85"/>
        <v>8.1323598470206607E-2</v>
      </c>
      <c r="AB83" s="110">
        <f t="shared" si="86"/>
        <v>0.79272674700618728</v>
      </c>
      <c r="AC83" s="110">
        <f t="shared" si="87"/>
        <v>2.2676693221405027E-2</v>
      </c>
      <c r="AD83" s="110">
        <f t="shared" si="88"/>
        <v>6.7304398157755482E-3</v>
      </c>
      <c r="AE83" s="110">
        <f t="shared" si="95"/>
        <v>8.5092540177299017E-2</v>
      </c>
      <c r="AF83" s="111">
        <f t="shared" si="96"/>
        <v>4.2616116994893705E-2</v>
      </c>
      <c r="AH83" s="126">
        <v>3.1420408449359911</v>
      </c>
      <c r="AI83" s="126"/>
      <c r="AJ83" s="219"/>
      <c r="AK83" s="213">
        <v>27</v>
      </c>
      <c r="AL83" s="73">
        <v>27</v>
      </c>
      <c r="AM83" s="110">
        <f t="shared" si="89"/>
        <v>1.2839621194672581</v>
      </c>
      <c r="AN83" s="110">
        <f t="shared" si="90"/>
        <v>2.0799519604575365</v>
      </c>
      <c r="AO83" s="110">
        <f t="shared" si="91"/>
        <v>0.25552206805056327</v>
      </c>
      <c r="AP83" s="110">
        <f t="shared" si="92"/>
        <v>2.4907798179666805</v>
      </c>
      <c r="AQ83" s="110">
        <f t="shared" si="93"/>
        <v>7.1251096329737709E-2</v>
      </c>
      <c r="AR83" s="110">
        <f t="shared" si="110"/>
        <v>2.114731680555024E-2</v>
      </c>
      <c r="AS83" s="110">
        <f>AE83*AH83</f>
        <v>0.2673642368364304</v>
      </c>
      <c r="AT83" s="111">
        <f t="shared" si="97"/>
        <v>0.13390158025052687</v>
      </c>
      <c r="AV83" s="219"/>
      <c r="AW83" s="74">
        <f t="shared" si="112"/>
        <v>12.839621194672581</v>
      </c>
      <c r="AX83" s="74">
        <f t="shared" si="113"/>
        <v>20.799519604575366</v>
      </c>
      <c r="AY83" s="74">
        <f t="shared" si="114"/>
        <v>2.5552206805056326</v>
      </c>
      <c r="AZ83" s="74">
        <f t="shared" si="115"/>
        <v>24.907798179666806</v>
      </c>
      <c r="BA83" s="74">
        <f t="shared" si="116"/>
        <v>0.71251096329737706</v>
      </c>
      <c r="BB83" s="74">
        <f t="shared" si="117"/>
        <v>0.2114731680555024</v>
      </c>
      <c r="BC83" s="74">
        <f>(AS83*10)</f>
        <v>2.673642368364304</v>
      </c>
      <c r="BD83" s="82">
        <f>(AT83*10)</f>
        <v>1.3390158025052687</v>
      </c>
      <c r="BE83" s="75">
        <f t="shared" si="118"/>
        <v>66.038801961642847</v>
      </c>
      <c r="BF83" s="76">
        <f t="shared" si="119"/>
        <v>64.699786159137574</v>
      </c>
    </row>
    <row r="84" spans="1:58" x14ac:dyDescent="0.2">
      <c r="A84" s="218"/>
      <c r="B84" s="214"/>
      <c r="C84" s="77" t="s">
        <v>98</v>
      </c>
      <c r="D84" s="107">
        <v>253934</v>
      </c>
      <c r="E84" s="104">
        <v>417441</v>
      </c>
      <c r="F84" s="105">
        <v>598036</v>
      </c>
      <c r="G84" s="106">
        <v>83865</v>
      </c>
      <c r="H84" s="104">
        <v>514171</v>
      </c>
      <c r="I84" s="120">
        <v>12565</v>
      </c>
      <c r="J84" s="120">
        <v>5787</v>
      </c>
      <c r="N84" s="110">
        <f t="shared" si="104"/>
        <v>0.22891187934702925</v>
      </c>
      <c r="O84" s="110">
        <f t="shared" si="105"/>
        <v>0.37806642860107564</v>
      </c>
      <c r="P84" s="110">
        <f t="shared" si="106"/>
        <v>4.394552458055509E-2</v>
      </c>
      <c r="Q84" s="110">
        <f t="shared" si="107"/>
        <v>0.44016153613605191</v>
      </c>
      <c r="R84" s="110">
        <f t="shared" si="108"/>
        <v>1.4318196178365876E-2</v>
      </c>
      <c r="S84" s="110">
        <f t="shared" si="109"/>
        <v>4.9384138363811536E-3</v>
      </c>
      <c r="T84" s="110"/>
      <c r="U84" s="111"/>
      <c r="W84" s="125">
        <v>115</v>
      </c>
      <c r="Y84" s="110">
        <f t="shared" si="83"/>
        <v>0.39810761625570301</v>
      </c>
      <c r="Z84" s="110">
        <f t="shared" si="84"/>
        <v>0.65750683234969676</v>
      </c>
      <c r="AA84" s="110">
        <f t="shared" si="85"/>
        <v>7.6426999270530593E-2</v>
      </c>
      <c r="AB84" s="110">
        <f t="shared" si="86"/>
        <v>0.76549832371487292</v>
      </c>
      <c r="AC84" s="110">
        <f t="shared" si="87"/>
        <v>2.4901210744984133E-2</v>
      </c>
      <c r="AD84" s="110">
        <f t="shared" si="88"/>
        <v>8.5885458024020055E-3</v>
      </c>
      <c r="AE84" s="110"/>
      <c r="AF84" s="111"/>
      <c r="AH84" s="126">
        <v>3.1420408449359911</v>
      </c>
      <c r="AI84" s="126"/>
      <c r="AJ84" s="219"/>
      <c r="AK84" s="214"/>
      <c r="AL84" s="77" t="s">
        <v>98</v>
      </c>
      <c r="AM84" s="110">
        <f t="shared" si="89"/>
        <v>1.2508703909555223</v>
      </c>
      <c r="AN84" s="110">
        <f t="shared" si="90"/>
        <v>2.0659133230672282</v>
      </c>
      <c r="AO84" s="110">
        <f t="shared" si="91"/>
        <v>0.24013675336390033</v>
      </c>
      <c r="AP84" s="110">
        <f t="shared" si="92"/>
        <v>2.405226999842164</v>
      </c>
      <c r="AQ84" s="110">
        <f t="shared" si="93"/>
        <v>7.8240621249099127E-2</v>
      </c>
      <c r="AR84" s="110">
        <f t="shared" si="110"/>
        <v>2.6985561709750656E-2</v>
      </c>
      <c r="AS84" s="110"/>
      <c r="AT84" s="111"/>
      <c r="AV84" s="219"/>
      <c r="AW84" s="74">
        <f t="shared" si="112"/>
        <v>12.508703909555223</v>
      </c>
      <c r="AX84" s="74">
        <f t="shared" si="113"/>
        <v>20.659133230672282</v>
      </c>
      <c r="AY84" s="74">
        <f t="shared" si="114"/>
        <v>2.4013675336390032</v>
      </c>
      <c r="AZ84" s="74">
        <f t="shared" si="115"/>
        <v>24.052269998421639</v>
      </c>
      <c r="BA84" s="74">
        <f t="shared" si="116"/>
        <v>0.78240621249099129</v>
      </c>
      <c r="BB84" s="74">
        <f t="shared" si="117"/>
        <v>0.26985561709750655</v>
      </c>
      <c r="BC84" s="74"/>
      <c r="BD84" s="74"/>
      <c r="BE84" s="75">
        <f t="shared" si="118"/>
        <v>60.67373650187664</v>
      </c>
      <c r="BF84" s="76">
        <f t="shared" si="119"/>
        <v>60.67373650187664</v>
      </c>
    </row>
    <row r="85" spans="1:58" x14ac:dyDescent="0.2">
      <c r="A85" s="218"/>
      <c r="B85" s="214"/>
      <c r="C85" s="77" t="s">
        <v>99</v>
      </c>
      <c r="D85" s="107">
        <v>239970</v>
      </c>
      <c r="E85" s="104">
        <v>366343</v>
      </c>
      <c r="F85" s="105">
        <v>551053</v>
      </c>
      <c r="G85" s="106">
        <v>77276</v>
      </c>
      <c r="H85" s="104">
        <v>473777</v>
      </c>
      <c r="I85" s="120">
        <v>10542</v>
      </c>
      <c r="J85" s="120">
        <v>4176</v>
      </c>
      <c r="K85" s="120">
        <v>12950</v>
      </c>
      <c r="L85" s="123">
        <v>19856</v>
      </c>
      <c r="N85" s="110">
        <f t="shared" si="104"/>
        <v>0.21590804114740711</v>
      </c>
      <c r="O85" s="110">
        <f t="shared" si="105"/>
        <v>0.33072569240621169</v>
      </c>
      <c r="P85" s="110">
        <f t="shared" si="106"/>
        <v>3.7650437043116158E-2</v>
      </c>
      <c r="Q85" s="110">
        <f t="shared" si="107"/>
        <v>0.40516113019234284</v>
      </c>
      <c r="R85" s="110">
        <f t="shared" si="108"/>
        <v>1.2287101675724348E-2</v>
      </c>
      <c r="S85" s="110">
        <f t="shared" si="109"/>
        <v>3.5636454433605833E-3</v>
      </c>
      <c r="T85" s="110">
        <f t="shared" si="99"/>
        <v>1.4584594113995542E-2</v>
      </c>
      <c r="U85" s="111">
        <f t="shared" si="94"/>
        <v>3.4409626700556813E-2</v>
      </c>
      <c r="W85" s="125">
        <v>104</v>
      </c>
      <c r="Y85" s="110">
        <f t="shared" si="83"/>
        <v>0.41520777143732135</v>
      </c>
      <c r="Z85" s="110">
        <f t="shared" si="84"/>
        <v>0.63601094693502247</v>
      </c>
      <c r="AA85" s="110">
        <f t="shared" si="85"/>
        <v>7.2404686621377223E-2</v>
      </c>
      <c r="AB85" s="110">
        <f t="shared" si="86"/>
        <v>0.77915601960065928</v>
      </c>
      <c r="AC85" s="110">
        <f t="shared" si="87"/>
        <v>2.3629041684085285E-2</v>
      </c>
      <c r="AD85" s="110">
        <f t="shared" si="88"/>
        <v>6.8531643141549687E-3</v>
      </c>
      <c r="AE85" s="110">
        <f t="shared" si="95"/>
        <v>2.804729637306835E-2</v>
      </c>
      <c r="AF85" s="111">
        <f t="shared" si="96"/>
        <v>6.6172359039532336E-2</v>
      </c>
      <c r="AH85" s="126">
        <v>3.1420408449359911</v>
      </c>
      <c r="AI85" s="126"/>
      <c r="AJ85" s="219"/>
      <c r="AK85" s="214"/>
      <c r="AL85" s="77" t="s">
        <v>99</v>
      </c>
      <c r="AM85" s="110">
        <f t="shared" si="89"/>
        <v>1.304599776990911</v>
      </c>
      <c r="AN85" s="110">
        <f t="shared" si="90"/>
        <v>1.9983723730962577</v>
      </c>
      <c r="AO85" s="110">
        <f t="shared" si="91"/>
        <v>0.22749848272915774</v>
      </c>
      <c r="AP85" s="110">
        <f t="shared" si="92"/>
        <v>2.448140038163019</v>
      </c>
      <c r="AQ85" s="110">
        <f t="shared" si="93"/>
        <v>7.4243414098091084E-2</v>
      </c>
      <c r="AR85" s="110">
        <f t="shared" si="110"/>
        <v>2.153292219213266E-2</v>
      </c>
      <c r="AS85" s="110">
        <f>AE85*AH85</f>
        <v>8.8125750794205843E-2</v>
      </c>
      <c r="AT85" s="111">
        <f t="shared" si="97"/>
        <v>0.20791625490797996</v>
      </c>
      <c r="AV85" s="219"/>
      <c r="AW85" s="74">
        <f t="shared" si="112"/>
        <v>13.045997769909111</v>
      </c>
      <c r="AX85" s="74">
        <f t="shared" si="113"/>
        <v>19.983723730962577</v>
      </c>
      <c r="AY85" s="74">
        <f t="shared" si="114"/>
        <v>2.2749848272915774</v>
      </c>
      <c r="AZ85" s="74">
        <f t="shared" si="115"/>
        <v>24.481400381630188</v>
      </c>
      <c r="BA85" s="74">
        <f t="shared" si="116"/>
        <v>0.74243414098091087</v>
      </c>
      <c r="BB85" s="74">
        <f t="shared" si="117"/>
        <v>0.21532922192132659</v>
      </c>
      <c r="BC85" s="74">
        <f>(AS85*10)</f>
        <v>0.88125750794205837</v>
      </c>
      <c r="BD85" s="82">
        <f>(AT85*10)</f>
        <v>2.0791625490797996</v>
      </c>
      <c r="BE85" s="75">
        <f t="shared" si="118"/>
        <v>63.704290129717549</v>
      </c>
      <c r="BF85" s="76">
        <f t="shared" si="119"/>
        <v>61.625127580637752</v>
      </c>
    </row>
    <row r="86" spans="1:58" ht="13.5" thickBot="1" x14ac:dyDescent="0.25">
      <c r="A86" s="218"/>
      <c r="B86" s="215"/>
      <c r="C86" s="78" t="s">
        <v>100</v>
      </c>
      <c r="D86" s="107">
        <v>233232</v>
      </c>
      <c r="E86" s="104">
        <v>349318</v>
      </c>
      <c r="F86" s="105">
        <v>528455</v>
      </c>
      <c r="G86" s="106">
        <v>74107</v>
      </c>
      <c r="H86" s="104">
        <v>454348</v>
      </c>
      <c r="I86" s="120">
        <v>10475</v>
      </c>
      <c r="J86" s="120">
        <v>3661</v>
      </c>
      <c r="K86" s="120">
        <v>8658</v>
      </c>
      <c r="L86" s="128"/>
      <c r="N86" s="110">
        <f t="shared" si="104"/>
        <v>0.2096333446572142</v>
      </c>
      <c r="O86" s="110">
        <f t="shared" si="105"/>
        <v>0.3149525499404095</v>
      </c>
      <c r="P86" s="110">
        <f t="shared" si="106"/>
        <v>3.4622795154188556E-2</v>
      </c>
      <c r="Q86" s="110">
        <f t="shared" si="107"/>
        <v>0.38832638030175703</v>
      </c>
      <c r="R86" s="110">
        <f t="shared" si="108"/>
        <v>1.2219833592839039E-2</v>
      </c>
      <c r="S86" s="110">
        <f t="shared" si="109"/>
        <v>3.1241633065476762E-3</v>
      </c>
      <c r="T86" s="110">
        <f t="shared" si="99"/>
        <v>1.1023107645302021E-2</v>
      </c>
      <c r="U86" s="111"/>
      <c r="W86" s="125">
        <v>104</v>
      </c>
      <c r="Y86" s="110">
        <f t="shared" si="83"/>
        <v>0.40314104741771961</v>
      </c>
      <c r="Z86" s="110">
        <f t="shared" si="84"/>
        <v>0.60567798065463363</v>
      </c>
      <c r="AA86" s="110">
        <f t="shared" si="85"/>
        <v>6.6582298373439527E-2</v>
      </c>
      <c r="AB86" s="110">
        <f t="shared" si="86"/>
        <v>0.7467815005803019</v>
      </c>
      <c r="AC86" s="110">
        <f t="shared" si="87"/>
        <v>2.3499679986228924E-2</v>
      </c>
      <c r="AD86" s="110">
        <f t="shared" si="88"/>
        <v>6.0080063587455313E-3</v>
      </c>
      <c r="AE86" s="110">
        <f t="shared" si="95"/>
        <v>2.1198283933273117E-2</v>
      </c>
      <c r="AF86" s="111"/>
      <c r="AH86" s="126">
        <v>3.1420408449359911</v>
      </c>
      <c r="AI86" s="126"/>
      <c r="AJ86" s="219"/>
      <c r="AK86" s="215"/>
      <c r="AL86" s="78" t="s">
        <v>100</v>
      </c>
      <c r="AM86" s="110">
        <f t="shared" si="89"/>
        <v>1.2666856372567521</v>
      </c>
      <c r="AN86" s="110">
        <f t="shared" si="90"/>
        <v>1.90306495409521</v>
      </c>
      <c r="AO86" s="110">
        <f t="shared" si="91"/>
        <v>0.20920430103906221</v>
      </c>
      <c r="AP86" s="110">
        <f t="shared" si="92"/>
        <v>2.3464179770658991</v>
      </c>
      <c r="AQ86" s="110">
        <f t="shared" si="93"/>
        <v>7.3836954359656135E-2</v>
      </c>
      <c r="AR86" s="110">
        <f t="shared" si="110"/>
        <v>1.8877401375813615E-2</v>
      </c>
      <c r="AS86" s="110">
        <f>AE86*AH86</f>
        <v>6.6605873960894513E-2</v>
      </c>
      <c r="AT86" s="111"/>
      <c r="AV86" s="219"/>
      <c r="AW86" s="74">
        <f t="shared" si="112"/>
        <v>12.666856372567521</v>
      </c>
      <c r="AX86" s="74">
        <f t="shared" si="113"/>
        <v>19.030649540952101</v>
      </c>
      <c r="AY86" s="74">
        <f t="shared" si="114"/>
        <v>2.092043010390622</v>
      </c>
      <c r="AZ86" s="74">
        <f t="shared" si="115"/>
        <v>23.464179770658991</v>
      </c>
      <c r="BA86" s="74">
        <f t="shared" si="116"/>
        <v>0.73836954359656137</v>
      </c>
      <c r="BB86" s="74">
        <f t="shared" si="117"/>
        <v>0.18877401375813616</v>
      </c>
      <c r="BC86" s="74">
        <f>(AS86*10)</f>
        <v>0.66605873960894513</v>
      </c>
      <c r="BD86" s="74"/>
      <c r="BE86" s="75">
        <f t="shared" si="118"/>
        <v>58.846930991532872</v>
      </c>
      <c r="BF86" s="76">
        <f t="shared" si="119"/>
        <v>58.846930991532872</v>
      </c>
    </row>
    <row r="87" spans="1:58" x14ac:dyDescent="0.2">
      <c r="A87" s="218"/>
      <c r="B87" s="213">
        <v>29</v>
      </c>
      <c r="C87" s="79">
        <v>29</v>
      </c>
      <c r="D87" s="107">
        <v>369295</v>
      </c>
      <c r="E87" s="104">
        <v>583806</v>
      </c>
      <c r="F87" s="127">
        <v>685613</v>
      </c>
      <c r="G87" s="104">
        <v>146627</v>
      </c>
      <c r="H87" s="104">
        <v>538986</v>
      </c>
      <c r="I87" s="120">
        <v>9892</v>
      </c>
      <c r="J87" s="120">
        <v>6207</v>
      </c>
      <c r="K87" s="120">
        <v>38376</v>
      </c>
      <c r="L87" s="128"/>
      <c r="N87" s="110">
        <f t="shared" si="104"/>
        <v>0.33634068044604171</v>
      </c>
      <c r="O87" s="110">
        <f t="shared" si="105"/>
        <v>0.53219851942769392</v>
      </c>
      <c r="P87" s="110">
        <f t="shared" si="106"/>
        <v>0.10390792919806036</v>
      </c>
      <c r="Q87" s="110">
        <f t="shared" si="107"/>
        <v>0.46166312234918105</v>
      </c>
      <c r="R87" s="110">
        <f t="shared" si="108"/>
        <v>1.1634500871613131E-2</v>
      </c>
      <c r="S87" s="110">
        <f t="shared" si="109"/>
        <v>5.2968264528110969E-3</v>
      </c>
      <c r="T87" s="110">
        <f t="shared" si="99"/>
        <v>3.5682999275459065E-2</v>
      </c>
      <c r="U87" s="111"/>
      <c r="W87" s="125">
        <v>108</v>
      </c>
      <c r="Y87" s="110">
        <f t="shared" si="83"/>
        <v>0.62285311193711423</v>
      </c>
      <c r="Z87" s="110">
        <f t="shared" si="84"/>
        <v>0.98555281375498882</v>
      </c>
      <c r="AA87" s="110">
        <f t="shared" si="85"/>
        <v>0.19242209110751918</v>
      </c>
      <c r="AB87" s="110">
        <f t="shared" si="86"/>
        <v>0.85493170805403895</v>
      </c>
      <c r="AC87" s="110">
        <f t="shared" si="87"/>
        <v>2.1545371984468761E-2</v>
      </c>
      <c r="AD87" s="110">
        <f t="shared" si="88"/>
        <v>9.8089378755761049E-3</v>
      </c>
      <c r="AE87" s="110">
        <f t="shared" si="95"/>
        <v>6.607962828788716E-2</v>
      </c>
      <c r="AF87" s="111"/>
      <c r="AH87" s="126">
        <v>3.1420408449359911</v>
      </c>
      <c r="AI87" s="126"/>
      <c r="AJ87" s="219"/>
      <c r="AK87" s="213">
        <v>29</v>
      </c>
      <c r="AL87" s="79">
        <v>29</v>
      </c>
      <c r="AM87" s="110">
        <f t="shared" si="89"/>
        <v>1.957029918101902</v>
      </c>
      <c r="AN87" s="110">
        <f t="shared" si="90"/>
        <v>3.0966471956597688</v>
      </c>
      <c r="AO87" s="110">
        <f t="shared" si="91"/>
        <v>0.60459806972781982</v>
      </c>
      <c r="AP87" s="110">
        <f t="shared" si="92"/>
        <v>2.6862303463366826</v>
      </c>
      <c r="AQ87" s="110">
        <f t="shared" si="93"/>
        <v>6.7696438794540459E-2</v>
      </c>
      <c r="AR87" s="110">
        <f t="shared" si="110"/>
        <v>3.0820083450499792E-2</v>
      </c>
      <c r="AS87" s="110">
        <f>AE87*AH87</f>
        <v>0.2076248910987292</v>
      </c>
      <c r="AT87" s="111"/>
      <c r="AV87" s="219"/>
      <c r="AW87" s="74">
        <f t="shared" si="112"/>
        <v>19.570299181019021</v>
      </c>
      <c r="AX87" s="74">
        <f t="shared" si="113"/>
        <v>30.966471956597687</v>
      </c>
      <c r="AY87" s="74">
        <f t="shared" si="114"/>
        <v>6.045980697278198</v>
      </c>
      <c r="AZ87" s="74">
        <f t="shared" si="115"/>
        <v>26.862303463366825</v>
      </c>
      <c r="BA87" s="74">
        <f t="shared" si="116"/>
        <v>0.67696438794540459</v>
      </c>
      <c r="BB87" s="74">
        <f t="shared" si="117"/>
        <v>0.30820083450499791</v>
      </c>
      <c r="BC87" s="74">
        <f>(AS87*10)</f>
        <v>2.0762489109872919</v>
      </c>
      <c r="BD87" s="74"/>
      <c r="BE87" s="75">
        <f t="shared" si="118"/>
        <v>86.506469431699429</v>
      </c>
      <c r="BF87" s="76">
        <f t="shared" si="119"/>
        <v>86.506469431699429</v>
      </c>
    </row>
    <row r="88" spans="1:58" x14ac:dyDescent="0.2">
      <c r="A88" s="218"/>
      <c r="B88" s="214"/>
      <c r="C88" s="80" t="s">
        <v>101</v>
      </c>
      <c r="D88" s="107">
        <v>369506</v>
      </c>
      <c r="E88" s="104">
        <v>572640</v>
      </c>
      <c r="F88" s="127">
        <v>663807</v>
      </c>
      <c r="G88" s="104">
        <v>141963</v>
      </c>
      <c r="H88" s="104">
        <v>521844</v>
      </c>
      <c r="I88" s="120">
        <v>10224</v>
      </c>
      <c r="J88" s="120">
        <v>5462</v>
      </c>
      <c r="K88" s="120">
        <v>11319</v>
      </c>
      <c r="L88" s="128"/>
      <c r="N88" s="110">
        <f t="shared" si="104"/>
        <v>0.33653717212894918</v>
      </c>
      <c r="O88" s="110">
        <f t="shared" si="105"/>
        <v>0.52185356149681883</v>
      </c>
      <c r="P88" s="110">
        <f t="shared" si="106"/>
        <v>9.9451974079739644E-2</v>
      </c>
      <c r="Q88" s="110">
        <f t="shared" si="107"/>
        <v>0.44681000162117546</v>
      </c>
      <c r="R88" s="110">
        <f t="shared" si="108"/>
        <v>1.19678292823284E-2</v>
      </c>
      <c r="S88" s="110">
        <f t="shared" si="109"/>
        <v>4.6610707403341731E-3</v>
      </c>
      <c r="T88" s="110">
        <f t="shared" si="99"/>
        <v>1.3231196064033023E-2</v>
      </c>
      <c r="U88" s="111"/>
      <c r="W88" s="125">
        <v>108</v>
      </c>
      <c r="Y88" s="110">
        <f t="shared" si="83"/>
        <v>0.62321698542397996</v>
      </c>
      <c r="Z88" s="110">
        <f t="shared" si="84"/>
        <v>0.96639548425336819</v>
      </c>
      <c r="AA88" s="110">
        <f t="shared" si="85"/>
        <v>0.18417032236988823</v>
      </c>
      <c r="AB88" s="110">
        <f t="shared" si="86"/>
        <v>0.82742592892810274</v>
      </c>
      <c r="AC88" s="110">
        <f t="shared" si="87"/>
        <v>2.2162646819126667E-2</v>
      </c>
      <c r="AD88" s="110">
        <f t="shared" si="88"/>
        <v>8.6316124821003218E-3</v>
      </c>
      <c r="AE88" s="110">
        <f t="shared" si="95"/>
        <v>2.4502214933394485E-2</v>
      </c>
      <c r="AF88" s="111"/>
      <c r="AH88" s="126"/>
      <c r="AI88" s="126"/>
      <c r="AJ88" s="219"/>
      <c r="AK88" s="214"/>
      <c r="AL88" s="80" t="s">
        <v>101</v>
      </c>
      <c r="AM88" s="110">
        <f t="shared" si="89"/>
        <v>0</v>
      </c>
      <c r="AN88" s="110">
        <f t="shared" si="90"/>
        <v>0</v>
      </c>
      <c r="AO88" s="110">
        <f t="shared" si="91"/>
        <v>0</v>
      </c>
      <c r="AP88" s="110">
        <f t="shared" si="92"/>
        <v>0</v>
      </c>
      <c r="AQ88" s="110">
        <f t="shared" si="93"/>
        <v>0</v>
      </c>
      <c r="AR88" s="110">
        <f t="shared" si="110"/>
        <v>0</v>
      </c>
      <c r="AS88" s="110">
        <f>AE88*AH88</f>
        <v>0</v>
      </c>
      <c r="AT88" s="111"/>
      <c r="AV88" s="219"/>
      <c r="AW88" s="74">
        <f t="shared" si="112"/>
        <v>0</v>
      </c>
      <c r="AX88" s="74">
        <f t="shared" si="113"/>
        <v>0</v>
      </c>
      <c r="AY88" s="74">
        <f t="shared" si="114"/>
        <v>0</v>
      </c>
      <c r="AZ88" s="74">
        <f t="shared" si="115"/>
        <v>0</v>
      </c>
      <c r="BA88" s="74">
        <f t="shared" si="116"/>
        <v>0</v>
      </c>
      <c r="BB88" s="74">
        <f t="shared" si="117"/>
        <v>0</v>
      </c>
      <c r="BC88" s="74"/>
      <c r="BD88" s="74"/>
      <c r="BE88" s="75">
        <f t="shared" si="118"/>
        <v>0</v>
      </c>
      <c r="BF88" s="76">
        <f t="shared" si="119"/>
        <v>0</v>
      </c>
    </row>
    <row r="89" spans="1:58" x14ac:dyDescent="0.2">
      <c r="A89" s="218"/>
      <c r="B89" s="214"/>
      <c r="C89" s="80" t="s">
        <v>102</v>
      </c>
      <c r="D89" s="107">
        <v>389402</v>
      </c>
      <c r="E89" s="104">
        <v>537282</v>
      </c>
      <c r="F89" s="127">
        <v>685207</v>
      </c>
      <c r="G89" s="104">
        <v>146540</v>
      </c>
      <c r="H89" s="104">
        <v>538667</v>
      </c>
      <c r="I89" s="120">
        <v>11000</v>
      </c>
      <c r="J89" s="120">
        <v>4917</v>
      </c>
      <c r="K89" s="120">
        <v>7778</v>
      </c>
      <c r="L89" s="128"/>
      <c r="N89" s="110">
        <f t="shared" si="104"/>
        <v>0.35506512721486166</v>
      </c>
      <c r="O89" s="110">
        <f t="shared" si="105"/>
        <v>0.48909545451850273</v>
      </c>
      <c r="P89" s="110">
        <f t="shared" si="106"/>
        <v>0.10382480996665086</v>
      </c>
      <c r="Q89" s="110">
        <f t="shared" si="107"/>
        <v>0.46138671670735204</v>
      </c>
      <c r="R89" s="110">
        <f t="shared" si="108"/>
        <v>1.2746934242313483E-2</v>
      </c>
      <c r="S89" s="110">
        <f t="shared" si="109"/>
        <v>4.1959877023476982E-3</v>
      </c>
      <c r="T89" s="110">
        <f t="shared" si="99"/>
        <v>1.0292886747713415E-2</v>
      </c>
      <c r="U89" s="111"/>
      <c r="W89" s="125">
        <v>122</v>
      </c>
      <c r="Y89" s="110">
        <f t="shared" si="83"/>
        <v>0.58207397904075686</v>
      </c>
      <c r="Z89" s="110">
        <f t="shared" si="84"/>
        <v>0.80179582707951258</v>
      </c>
      <c r="AA89" s="110">
        <f t="shared" si="85"/>
        <v>0.17020460650270633</v>
      </c>
      <c r="AB89" s="110">
        <f t="shared" si="86"/>
        <v>0.75637166673336409</v>
      </c>
      <c r="AC89" s="110">
        <f t="shared" si="87"/>
        <v>2.0896613511989317E-2</v>
      </c>
      <c r="AD89" s="110">
        <f t="shared" si="88"/>
        <v>6.8786683645044233E-3</v>
      </c>
      <c r="AE89" s="110">
        <f t="shared" si="95"/>
        <v>1.6873584832317073E-2</v>
      </c>
      <c r="AF89" s="111"/>
      <c r="AH89" s="126">
        <v>3.1420408449359911</v>
      </c>
      <c r="AI89" s="126"/>
      <c r="AJ89" s="219"/>
      <c r="AK89" s="214"/>
      <c r="AL89" s="80" t="s">
        <v>102</v>
      </c>
      <c r="AM89" s="110">
        <f t="shared" si="89"/>
        <v>1.828900216920474</v>
      </c>
      <c r="AN89" s="110">
        <f t="shared" si="90"/>
        <v>2.5192752379830634</v>
      </c>
      <c r="AO89" s="110">
        <f t="shared" si="91"/>
        <v>0.53478982562776123</v>
      </c>
      <c r="AP89" s="110">
        <f t="shared" si="92"/>
        <v>2.3765506708285433</v>
      </c>
      <c r="AQ89" s="110">
        <f t="shared" si="93"/>
        <v>6.5658013175511759E-2</v>
      </c>
      <c r="AR89" s="110">
        <f t="shared" si="110"/>
        <v>2.1613056960041951E-2</v>
      </c>
      <c r="AS89" s="110">
        <f>AE89*AH89</f>
        <v>5.3017492743632662E-2</v>
      </c>
      <c r="AT89" s="111"/>
      <c r="AV89" s="219"/>
      <c r="AW89" s="74">
        <f t="shared" si="112"/>
        <v>18.289002169204739</v>
      </c>
      <c r="AX89" s="74">
        <f t="shared" si="113"/>
        <v>25.192752379830633</v>
      </c>
      <c r="AY89" s="74">
        <f t="shared" si="114"/>
        <v>5.3478982562776123</v>
      </c>
      <c r="AZ89" s="74">
        <f t="shared" si="115"/>
        <v>23.765506708285432</v>
      </c>
      <c r="BA89" s="74">
        <f t="shared" si="116"/>
        <v>0.65658013175511765</v>
      </c>
      <c r="BB89" s="74">
        <f t="shared" si="117"/>
        <v>0.21613056960041951</v>
      </c>
      <c r="BC89" s="74">
        <f>(AS89*10)</f>
        <v>0.53017492743632666</v>
      </c>
      <c r="BD89" s="74"/>
      <c r="BE89" s="75">
        <f t="shared" si="118"/>
        <v>73.998045142390282</v>
      </c>
      <c r="BF89" s="76">
        <f t="shared" si="119"/>
        <v>73.998045142390282</v>
      </c>
    </row>
    <row r="90" spans="1:58" ht="13.5" thickBot="1" x14ac:dyDescent="0.25">
      <c r="A90" s="218"/>
      <c r="B90" s="215"/>
      <c r="C90" s="81" t="s">
        <v>103</v>
      </c>
      <c r="D90" s="107">
        <v>400165</v>
      </c>
      <c r="E90" s="104">
        <v>554337</v>
      </c>
      <c r="F90" s="105">
        <v>679557</v>
      </c>
      <c r="G90" s="106">
        <v>145331</v>
      </c>
      <c r="H90" s="104">
        <v>534226</v>
      </c>
      <c r="I90" s="120">
        <v>15093</v>
      </c>
      <c r="J90" s="120">
        <v>4468</v>
      </c>
      <c r="N90" s="110">
        <f t="shared" si="104"/>
        <v>0.36508806552355066</v>
      </c>
      <c r="O90" s="110">
        <f t="shared" si="105"/>
        <v>0.50489639106794504</v>
      </c>
      <c r="P90" s="110">
        <f t="shared" si="106"/>
        <v>0.10266973926809818</v>
      </c>
      <c r="Q90" s="110">
        <f t="shared" si="107"/>
        <v>0.45753869960590099</v>
      </c>
      <c r="R90" s="110">
        <f t="shared" si="108"/>
        <v>1.685631130573996E-2</v>
      </c>
      <c r="S90" s="110">
        <f t="shared" si="109"/>
        <v>3.8128275481166397E-3</v>
      </c>
      <c r="T90" s="110"/>
      <c r="U90" s="111"/>
      <c r="W90" s="125">
        <v>122</v>
      </c>
      <c r="Y90" s="110">
        <f t="shared" si="83"/>
        <v>0.59850502544844375</v>
      </c>
      <c r="Z90" s="110">
        <f t="shared" si="84"/>
        <v>0.82769900175072963</v>
      </c>
      <c r="AA90" s="110">
        <f t="shared" si="85"/>
        <v>0.16831104798048882</v>
      </c>
      <c r="AB90" s="110">
        <f t="shared" si="86"/>
        <v>0.7500634419768869</v>
      </c>
      <c r="AC90" s="110">
        <f t="shared" si="87"/>
        <v>2.7633297222524524E-2</v>
      </c>
      <c r="AD90" s="110">
        <f t="shared" si="88"/>
        <v>6.2505369641256388E-3</v>
      </c>
      <c r="AE90" s="110"/>
      <c r="AF90" s="111"/>
      <c r="AH90" s="126">
        <v>3.1420408449359911</v>
      </c>
      <c r="AI90" s="126"/>
      <c r="AJ90" s="219"/>
      <c r="AK90" s="215"/>
      <c r="AL90" s="81" t="s">
        <v>103</v>
      </c>
      <c r="AM90" s="110">
        <f t="shared" si="89"/>
        <v>1.880527235858465</v>
      </c>
      <c r="AN90" s="110">
        <f t="shared" si="90"/>
        <v>2.6006640708135391</v>
      </c>
      <c r="AO90" s="110">
        <f t="shared" si="91"/>
        <v>0.52884018740867722</v>
      </c>
      <c r="AP90" s="110">
        <f t="shared" si="92"/>
        <v>2.3567299709846554</v>
      </c>
      <c r="AQ90" s="110">
        <f t="shared" si="93"/>
        <v>8.682494855342833E-2</v>
      </c>
      <c r="AR90" s="110">
        <f t="shared" si="110"/>
        <v>1.9639442444064965E-2</v>
      </c>
      <c r="AS90" s="110"/>
      <c r="AT90" s="111"/>
      <c r="AV90" s="219"/>
      <c r="AW90" s="74">
        <f t="shared" si="112"/>
        <v>18.805272358584652</v>
      </c>
      <c r="AX90" s="74">
        <f t="shared" si="113"/>
        <v>26.006640708135393</v>
      </c>
      <c r="AY90" s="74">
        <f t="shared" si="114"/>
        <v>5.2884018740867722</v>
      </c>
      <c r="AZ90" s="74">
        <f t="shared" si="115"/>
        <v>23.567299709846555</v>
      </c>
      <c r="BA90" s="74">
        <f t="shared" si="116"/>
        <v>0.86824948553428327</v>
      </c>
      <c r="BB90" s="74">
        <f t="shared" si="117"/>
        <v>0.19639442444064964</v>
      </c>
      <c r="BC90" s="74"/>
      <c r="BD90" s="74"/>
      <c r="BE90" s="75">
        <f t="shared" si="118"/>
        <v>74.73225856062831</v>
      </c>
      <c r="BF90" s="76">
        <f t="shared" si="119"/>
        <v>74.73225856062831</v>
      </c>
    </row>
    <row r="91" spans="1:58" x14ac:dyDescent="0.2">
      <c r="A91" s="89"/>
      <c r="B91" s="209" t="s">
        <v>178</v>
      </c>
      <c r="C91" s="210"/>
      <c r="D91" s="130">
        <f>AVERAGE(D75:D90)</f>
        <v>356998.75</v>
      </c>
      <c r="E91" s="130">
        <f t="shared" ref="E91:AT91" si="120">AVERAGE(E75:E90)</f>
        <v>597779.875</v>
      </c>
      <c r="F91" s="130">
        <f t="shared" si="120"/>
        <v>698791.3125</v>
      </c>
      <c r="G91" s="130">
        <f t="shared" si="120"/>
        <v>101449.375</v>
      </c>
      <c r="H91" s="130">
        <f t="shared" si="120"/>
        <v>597341.9375</v>
      </c>
      <c r="I91" s="130">
        <f t="shared" si="120"/>
        <v>11516.1875</v>
      </c>
      <c r="J91" s="130">
        <f t="shared" si="120"/>
        <v>5282.6875</v>
      </c>
      <c r="K91" s="130">
        <f t="shared" si="120"/>
        <v>18148.363636363636</v>
      </c>
      <c r="L91" s="130">
        <f t="shared" si="120"/>
        <v>39440.199999999997</v>
      </c>
      <c r="M91" s="131"/>
      <c r="N91" s="132">
        <f t="shared" si="120"/>
        <v>0.32488991809556156</v>
      </c>
      <c r="O91" s="132">
        <f t="shared" si="120"/>
        <v>0.54514488777860792</v>
      </c>
      <c r="P91" s="132">
        <f t="shared" si="120"/>
        <v>6.0745521532467775E-2</v>
      </c>
      <c r="Q91" s="132">
        <f t="shared" si="120"/>
        <v>0.51222710466649846</v>
      </c>
      <c r="R91" s="132">
        <f t="shared" si="120"/>
        <v>1.3265187130886039E-2</v>
      </c>
      <c r="S91" s="132">
        <f t="shared" si="120"/>
        <v>4.5080520206113289E-3</v>
      </c>
      <c r="T91" s="132">
        <f t="shared" si="120"/>
        <v>1.8898177932788071E-2</v>
      </c>
      <c r="U91" s="132">
        <f t="shared" si="120"/>
        <v>5.7728359735716238E-2</v>
      </c>
      <c r="V91" s="131"/>
      <c r="W91" s="131"/>
      <c r="X91" s="131"/>
      <c r="Y91" s="132">
        <f t="shared" si="120"/>
        <v>0.55220401738520808</v>
      </c>
      <c r="Z91" s="132">
        <f t="shared" si="120"/>
        <v>0.9230019702937905</v>
      </c>
      <c r="AA91" s="132">
        <f t="shared" si="120"/>
        <v>0.10449329053475889</v>
      </c>
      <c r="AB91" s="132">
        <f t="shared" si="120"/>
        <v>0.87003337271502412</v>
      </c>
      <c r="AC91" s="132">
        <f t="shared" si="120"/>
        <v>2.2649129467456963E-2</v>
      </c>
      <c r="AD91" s="132">
        <f t="shared" si="120"/>
        <v>7.6944650027905648E-3</v>
      </c>
      <c r="AE91" s="132">
        <f t="shared" si="120"/>
        <v>3.3023652580633382E-2</v>
      </c>
      <c r="AF91" s="132">
        <f t="shared" si="120"/>
        <v>0.10104338465875244</v>
      </c>
      <c r="AG91" s="131"/>
      <c r="AH91" s="131"/>
      <c r="AI91" s="131"/>
      <c r="AJ91" s="89"/>
      <c r="AK91" s="209" t="s">
        <v>178</v>
      </c>
      <c r="AL91" s="210"/>
      <c r="AM91" s="132">
        <f t="shared" si="120"/>
        <v>1.6126617508958168</v>
      </c>
      <c r="AN91" s="132">
        <f t="shared" si="120"/>
        <v>2.710331510376625</v>
      </c>
      <c r="AO91" s="132">
        <f t="shared" si="120"/>
        <v>0.2921552696750247</v>
      </c>
      <c r="AP91" s="132">
        <f t="shared" si="120"/>
        <v>2.5711925144748244</v>
      </c>
      <c r="AQ91" s="132">
        <f t="shared" si="120"/>
        <v>6.6812243542893959E-2</v>
      </c>
      <c r="AR91" s="132">
        <f t="shared" si="120"/>
        <v>2.248126838267232E-2</v>
      </c>
      <c r="AS91" s="132">
        <f t="shared" si="120"/>
        <v>9.676285070167813E-2</v>
      </c>
      <c r="AT91" s="132">
        <f t="shared" si="120"/>
        <v>0.31748244170837892</v>
      </c>
      <c r="AV91" s="89"/>
      <c r="AW91" s="84">
        <f t="shared" ref="AW91:BF91" si="121">AVERAGE(AW75:AW90)</f>
        <v>16.126617508958162</v>
      </c>
      <c r="AX91" s="84">
        <f t="shared" si="121"/>
        <v>27.103315103766249</v>
      </c>
      <c r="AY91" s="84">
        <f t="shared" si="121"/>
        <v>2.9215526967502465</v>
      </c>
      <c r="AZ91" s="84">
        <f t="shared" si="121"/>
        <v>25.711925144748246</v>
      </c>
      <c r="BA91" s="84">
        <f t="shared" si="121"/>
        <v>0.66812243542893957</v>
      </c>
      <c r="BB91" s="84">
        <f t="shared" si="121"/>
        <v>0.2248126838267232</v>
      </c>
      <c r="BC91" s="84">
        <f t="shared" si="121"/>
        <v>1.0643913577184594</v>
      </c>
      <c r="BD91" s="84">
        <f t="shared" si="121"/>
        <v>3.1748244170837894</v>
      </c>
      <c r="BE91" s="85">
        <f t="shared" si="121"/>
        <v>74.413722802391291</v>
      </c>
      <c r="BF91" s="84">
        <f t="shared" si="121"/>
        <v>73.421590172052603</v>
      </c>
    </row>
    <row r="92" spans="1:58" ht="13.5" thickBot="1" x14ac:dyDescent="0.25">
      <c r="A92" s="89"/>
      <c r="B92" s="211" t="s">
        <v>179</v>
      </c>
      <c r="C92" s="212"/>
      <c r="D92" s="130">
        <f>STDEV(D75:D90)/SQRT(16)</f>
        <v>18641.150323835525</v>
      </c>
      <c r="E92" s="130">
        <f t="shared" ref="E92:AT92" si="122">STDEV(E75:E90)/SQRT(16)</f>
        <v>36801.180001334535</v>
      </c>
      <c r="F92" s="130">
        <f t="shared" si="122"/>
        <v>25821.834845520236</v>
      </c>
      <c r="G92" s="130">
        <f t="shared" si="122"/>
        <v>8844.2677442675649</v>
      </c>
      <c r="H92" s="130">
        <f t="shared" si="122"/>
        <v>27949.31771803931</v>
      </c>
      <c r="I92" s="130">
        <f t="shared" si="122"/>
        <v>532.15827234284041</v>
      </c>
      <c r="J92" s="130">
        <f t="shared" si="122"/>
        <v>377.75718301961734</v>
      </c>
      <c r="K92" s="130">
        <f t="shared" si="122"/>
        <v>3789.0402928590097</v>
      </c>
      <c r="L92" s="130">
        <f t="shared" si="122"/>
        <v>13794.647680803595</v>
      </c>
      <c r="M92" s="131"/>
      <c r="N92" s="132">
        <f t="shared" si="122"/>
        <v>1.7359388618303686E-2</v>
      </c>
      <c r="O92" s="132">
        <f t="shared" si="122"/>
        <v>3.4095169167147062E-2</v>
      </c>
      <c r="P92" s="132">
        <f t="shared" si="122"/>
        <v>8.4497556009579412E-3</v>
      </c>
      <c r="Q92" s="132">
        <f t="shared" si="122"/>
        <v>2.4217395305765128E-2</v>
      </c>
      <c r="R92" s="132">
        <f t="shared" si="122"/>
        <v>5.3428756376211332E-4</v>
      </c>
      <c r="S92" s="132">
        <f t="shared" si="122"/>
        <v>3.2236414366968135E-4</v>
      </c>
      <c r="T92" s="132">
        <f t="shared" si="122"/>
        <v>3.1441322768760243E-3</v>
      </c>
      <c r="U92" s="132">
        <f t="shared" si="122"/>
        <v>1.6425164499072734E-2</v>
      </c>
      <c r="V92" s="131"/>
      <c r="W92" s="131"/>
      <c r="X92" s="131"/>
      <c r="Y92" s="132">
        <f t="shared" si="122"/>
        <v>2.6953980991660902E-2</v>
      </c>
      <c r="Z92" s="132">
        <f t="shared" si="122"/>
        <v>5.031971221399259E-2</v>
      </c>
      <c r="AA92" s="132">
        <f t="shared" si="122"/>
        <v>1.4659372055243491E-2</v>
      </c>
      <c r="AB92" s="132">
        <f t="shared" si="122"/>
        <v>3.3022217709696308E-2</v>
      </c>
      <c r="AC92" s="132">
        <f t="shared" si="122"/>
        <v>8.5898021793678219E-4</v>
      </c>
      <c r="AD92" s="132">
        <f t="shared" si="122"/>
        <v>5.2763468097694066E-4</v>
      </c>
      <c r="AE92" s="132">
        <f t="shared" si="122"/>
        <v>5.6278431945670114E-3</v>
      </c>
      <c r="AF92" s="132">
        <f t="shared" si="122"/>
        <v>2.8913035990778914E-2</v>
      </c>
      <c r="AG92" s="131"/>
      <c r="AH92" s="131"/>
      <c r="AI92" s="131"/>
      <c r="AJ92" s="89"/>
      <c r="AK92" s="211" t="s">
        <v>179</v>
      </c>
      <c r="AL92" s="212"/>
      <c r="AM92" s="132">
        <f t="shared" si="122"/>
        <v>0.13605066699399443</v>
      </c>
      <c r="AN92" s="132">
        <f t="shared" si="122"/>
        <v>0.23992395405758987</v>
      </c>
      <c r="AO92" s="132">
        <f t="shared" si="122"/>
        <v>4.7141881002744697E-2</v>
      </c>
      <c r="AP92" s="132">
        <f t="shared" si="122"/>
        <v>0.20017055860035995</v>
      </c>
      <c r="AQ92" s="132">
        <f t="shared" si="122"/>
        <v>5.2070529325100347E-3</v>
      </c>
      <c r="AR92" s="132">
        <f t="shared" si="122"/>
        <v>2.2262492626499391E-3</v>
      </c>
      <c r="AS92" s="132">
        <f t="shared" si="122"/>
        <v>1.9290614279453052E-2</v>
      </c>
      <c r="AT92" s="132">
        <f t="shared" si="122"/>
        <v>9.0845940034131684E-2</v>
      </c>
      <c r="AV92" s="89"/>
      <c r="AW92" s="84">
        <f t="shared" ref="AW92:BB92" si="123">STDEV(AW75:AW90)/SQRT(16)</f>
        <v>1.3605066699399484</v>
      </c>
      <c r="AX92" s="84">
        <f t="shared" si="123"/>
        <v>2.3992395405758984</v>
      </c>
      <c r="AY92" s="84">
        <f t="shared" si="123"/>
        <v>0.47141881002744712</v>
      </c>
      <c r="AZ92" s="84">
        <f t="shared" si="123"/>
        <v>2.0017055860035993</v>
      </c>
      <c r="BA92" s="84">
        <f t="shared" si="123"/>
        <v>5.2070529325100395E-2</v>
      </c>
      <c r="BB92" s="84">
        <f t="shared" si="123"/>
        <v>2.2262492626499378E-2</v>
      </c>
      <c r="BC92" s="84">
        <f>STDEV(BC75:BC90)/SQRT(10)</f>
        <v>0.23390666153896925</v>
      </c>
      <c r="BD92" s="84">
        <f>STDEV(BD75:BD90)/SQRT(5)</f>
        <v>1.6251015791695043</v>
      </c>
      <c r="BE92" s="85">
        <f>STDEV(BE75:BE90)/SQRT(16)</f>
        <v>5.9158386485795118</v>
      </c>
      <c r="BF92" s="84">
        <f>STDEV(BF75:BF90)/SQRT(16)</f>
        <v>5.7394322660726402</v>
      </c>
    </row>
    <row r="93" spans="1:58" x14ac:dyDescent="0.2">
      <c r="A93" s="216" t="s">
        <v>6</v>
      </c>
      <c r="B93" s="213">
        <v>31</v>
      </c>
      <c r="C93" s="73">
        <v>31</v>
      </c>
      <c r="D93" s="107">
        <v>552312</v>
      </c>
      <c r="E93" s="104">
        <v>148413</v>
      </c>
      <c r="F93" s="105">
        <v>243085</v>
      </c>
      <c r="G93" s="106">
        <v>149901</v>
      </c>
      <c r="H93" s="104">
        <v>93184</v>
      </c>
      <c r="I93" s="120">
        <v>7187</v>
      </c>
      <c r="J93" s="120">
        <v>1831</v>
      </c>
      <c r="L93" s="123">
        <v>3393</v>
      </c>
      <c r="N93" s="110">
        <f t="shared" ref="N93:N108" si="124">(D93-8120)/1073836.8</f>
        <v>0.5067734687431088</v>
      </c>
      <c r="O93" s="110">
        <f t="shared" ref="O93:O108" si="125">(E93-9368.8)/1079366.4</f>
        <v>0.12882020414939729</v>
      </c>
      <c r="P93" s="110">
        <f t="shared" ref="P93:P108" si="126">(G93-37867.695)/1046689.178</f>
        <v>0.10703588740075805</v>
      </c>
      <c r="Q93" s="110">
        <f t="shared" ref="Q93:Q108" si="127">(H93-6180.175)/1154100.9</f>
        <v>7.5386671130747762E-2</v>
      </c>
      <c r="R93" s="110">
        <f t="shared" ref="R93:R108" si="128">(I93+1696.134)/996014.709</f>
        <v>8.9186775252733733E-3</v>
      </c>
      <c r="S93" s="110">
        <f t="shared" ref="S93:S100" si="129">J93/1171833.749</f>
        <v>1.5625083349600642E-3</v>
      </c>
      <c r="T93" s="110"/>
      <c r="U93" s="111">
        <f t="shared" si="94"/>
        <v>1.4807278789596465E-2</v>
      </c>
      <c r="W93" s="125">
        <v>132</v>
      </c>
      <c r="Y93" s="110">
        <f t="shared" si="83"/>
        <v>0.76783858900471025</v>
      </c>
      <c r="Z93" s="110">
        <f t="shared" si="84"/>
        <v>0.19518212749908681</v>
      </c>
      <c r="AA93" s="110">
        <f t="shared" si="85"/>
        <v>0.16217558697084553</v>
      </c>
      <c r="AB93" s="110">
        <f t="shared" si="86"/>
        <v>0.11422222898598146</v>
      </c>
      <c r="AC93" s="110">
        <f t="shared" si="87"/>
        <v>1.3513147765565716E-2</v>
      </c>
      <c r="AD93" s="110">
        <f t="shared" si="88"/>
        <v>2.3674368711516128E-3</v>
      </c>
      <c r="AE93" s="110"/>
      <c r="AF93" s="111">
        <f t="shared" si="96"/>
        <v>2.2435270893327978E-2</v>
      </c>
      <c r="AH93" s="126">
        <v>2.9456664008506115</v>
      </c>
      <c r="AI93" s="126"/>
      <c r="AJ93" s="217" t="s">
        <v>6</v>
      </c>
      <c r="AK93" s="213">
        <v>31</v>
      </c>
      <c r="AL93" s="73">
        <v>31</v>
      </c>
      <c r="AM93" s="110">
        <f t="shared" si="89"/>
        <v>2.2617963329077169</v>
      </c>
      <c r="AN93" s="110">
        <f t="shared" si="90"/>
        <v>0.57494143502060024</v>
      </c>
      <c r="AO93" s="110">
        <f t="shared" si="91"/>
        <v>0.47771517757824589</v>
      </c>
      <c r="AP93" s="110">
        <f t="shared" si="92"/>
        <v>0.33646058215427038</v>
      </c>
      <c r="AQ93" s="110">
        <f t="shared" si="93"/>
        <v>3.9805225342756448E-2</v>
      </c>
      <c r="AR93" s="110">
        <f t="shared" ref="AR93:AR100" si="130">AD93*AH93</f>
        <v>6.9736792474862043E-3</v>
      </c>
      <c r="AS93" s="110"/>
      <c r="AT93" s="111">
        <f t="shared" si="97"/>
        <v>6.6086823664457908E-2</v>
      </c>
      <c r="AV93" s="217" t="s">
        <v>6</v>
      </c>
      <c r="AW93" s="74">
        <f t="shared" ref="AW93:BB100" si="131">(AM93*10)</f>
        <v>22.61796332907717</v>
      </c>
      <c r="AX93" s="74">
        <f t="shared" si="131"/>
        <v>5.7494143502060027</v>
      </c>
      <c r="AY93" s="74">
        <f t="shared" si="131"/>
        <v>4.7771517757824586</v>
      </c>
      <c r="AZ93" s="74">
        <f t="shared" si="131"/>
        <v>3.3646058215427037</v>
      </c>
      <c r="BA93" s="74">
        <f t="shared" si="131"/>
        <v>0.39805225342756445</v>
      </c>
      <c r="BB93" s="74">
        <f t="shared" si="131"/>
        <v>6.9736792474862044E-2</v>
      </c>
      <c r="BC93" s="74"/>
      <c r="BD93" s="82">
        <f>(AT93*10)</f>
        <v>0.66086823664457905</v>
      </c>
      <c r="BE93" s="75">
        <f>SUM(AW93:BD93)</f>
        <v>37.637792559155343</v>
      </c>
      <c r="BF93" s="76">
        <f>SUM(AW93:BC93)</f>
        <v>36.976924322510762</v>
      </c>
    </row>
    <row r="94" spans="1:58" x14ac:dyDescent="0.2">
      <c r="A94" s="216"/>
      <c r="B94" s="214"/>
      <c r="C94" s="77" t="s">
        <v>104</v>
      </c>
      <c r="D94" s="107">
        <v>555605</v>
      </c>
      <c r="E94" s="104">
        <v>141696</v>
      </c>
      <c r="F94" s="105">
        <v>243428</v>
      </c>
      <c r="G94" s="106">
        <v>150113</v>
      </c>
      <c r="H94" s="104">
        <v>93315</v>
      </c>
      <c r="I94" s="120">
        <v>6074</v>
      </c>
      <c r="J94" s="120">
        <v>1826</v>
      </c>
      <c r="N94" s="110">
        <f t="shared" si="124"/>
        <v>0.50984004273275041</v>
      </c>
      <c r="O94" s="110">
        <f t="shared" si="125"/>
        <v>0.122597108822361</v>
      </c>
      <c r="P94" s="110">
        <f t="shared" si="126"/>
        <v>0.10723843081522717</v>
      </c>
      <c r="Q94" s="110">
        <f t="shared" si="127"/>
        <v>7.5500179403724582E-2</v>
      </c>
      <c r="R94" s="110">
        <f t="shared" si="128"/>
        <v>7.8012241483875512E-3</v>
      </c>
      <c r="S94" s="110">
        <f t="shared" si="129"/>
        <v>1.5582415180978031E-3</v>
      </c>
      <c r="T94" s="110"/>
      <c r="U94" s="111"/>
      <c r="W94" s="125">
        <v>132</v>
      </c>
      <c r="Y94" s="110">
        <f t="shared" si="83"/>
        <v>0.77248491323143997</v>
      </c>
      <c r="Z94" s="110">
        <f t="shared" si="84"/>
        <v>0.18575319518539546</v>
      </c>
      <c r="AA94" s="110">
        <f t="shared" si="85"/>
        <v>0.16248247093216239</v>
      </c>
      <c r="AB94" s="110">
        <f t="shared" si="86"/>
        <v>0.11439421121776452</v>
      </c>
      <c r="AC94" s="110">
        <f t="shared" si="87"/>
        <v>1.1820036588465987E-2</v>
      </c>
      <c r="AD94" s="110">
        <f t="shared" si="88"/>
        <v>2.3609719971178838E-3</v>
      </c>
      <c r="AE94" s="110"/>
      <c r="AF94" s="111"/>
      <c r="AH94" s="126">
        <v>2.9456664008506115</v>
      </c>
      <c r="AI94" s="126"/>
      <c r="AJ94" s="217"/>
      <c r="AK94" s="214"/>
      <c r="AL94" s="77" t="s">
        <v>104</v>
      </c>
      <c r="AM94" s="110">
        <f t="shared" si="89"/>
        <v>2.2754828540698528</v>
      </c>
      <c r="AN94" s="110">
        <f t="shared" si="90"/>
        <v>0.54716694590826498</v>
      </c>
      <c r="AO94" s="110">
        <f t="shared" si="91"/>
        <v>0.4786191553520569</v>
      </c>
      <c r="AP94" s="110">
        <f t="shared" si="92"/>
        <v>0.33696718443597706</v>
      </c>
      <c r="AQ94" s="110">
        <f t="shared" si="93"/>
        <v>3.4817884635469143E-2</v>
      </c>
      <c r="AR94" s="110">
        <f t="shared" si="130"/>
        <v>6.9546358852593171E-3</v>
      </c>
      <c r="AS94" s="110"/>
      <c r="AT94" s="111"/>
      <c r="AV94" s="217"/>
      <c r="AW94" s="74">
        <f t="shared" si="131"/>
        <v>22.754828540698529</v>
      </c>
      <c r="AX94" s="74">
        <f t="shared" si="131"/>
        <v>5.4716694590826496</v>
      </c>
      <c r="AY94" s="74">
        <f t="shared" si="131"/>
        <v>4.7861915535205686</v>
      </c>
      <c r="AZ94" s="74">
        <f t="shared" si="131"/>
        <v>3.3696718443597709</v>
      </c>
      <c r="BA94" s="74">
        <f t="shared" si="131"/>
        <v>0.34817884635469143</v>
      </c>
      <c r="BB94" s="74">
        <f t="shared" si="131"/>
        <v>6.9546358852593165E-2</v>
      </c>
      <c r="BC94" s="74"/>
      <c r="BD94" s="74"/>
      <c r="BE94" s="75">
        <f t="shared" ref="BE94:BE108" si="132">SUM(AW94:BD94)</f>
        <v>36.800086602868802</v>
      </c>
      <c r="BF94" s="76">
        <f t="shared" ref="BF94:BF108" si="133">SUM(AW94:BC94)</f>
        <v>36.800086602868802</v>
      </c>
    </row>
    <row r="95" spans="1:58" x14ac:dyDescent="0.2">
      <c r="A95" s="216"/>
      <c r="B95" s="214"/>
      <c r="C95" s="77" t="s">
        <v>105</v>
      </c>
      <c r="D95" s="107">
        <v>556274</v>
      </c>
      <c r="E95" s="104">
        <v>165615</v>
      </c>
      <c r="F95" s="105">
        <v>234442</v>
      </c>
      <c r="G95" s="106">
        <v>144572</v>
      </c>
      <c r="H95" s="104">
        <v>89870</v>
      </c>
      <c r="I95" s="120">
        <v>7427</v>
      </c>
      <c r="J95" s="120">
        <v>1876</v>
      </c>
      <c r="N95" s="110">
        <f t="shared" si="124"/>
        <v>0.51046304242879359</v>
      </c>
      <c r="O95" s="110">
        <f t="shared" si="125"/>
        <v>0.14475733170867652</v>
      </c>
      <c r="P95" s="110">
        <f t="shared" si="126"/>
        <v>0.10194459562856013</v>
      </c>
      <c r="Q95" s="110">
        <f t="shared" si="127"/>
        <v>7.2515171767043946E-2</v>
      </c>
      <c r="R95" s="110">
        <f t="shared" si="128"/>
        <v>9.1596378221759766E-3</v>
      </c>
      <c r="S95" s="110">
        <f t="shared" si="129"/>
        <v>1.6009096867204153E-3</v>
      </c>
      <c r="T95" s="110"/>
      <c r="U95" s="111"/>
      <c r="W95" s="125">
        <v>135</v>
      </c>
      <c r="Y95" s="110">
        <f t="shared" si="83"/>
        <v>0.75624154433895341</v>
      </c>
      <c r="Z95" s="110">
        <f t="shared" si="84"/>
        <v>0.21445530623507633</v>
      </c>
      <c r="AA95" s="110">
        <f t="shared" si="85"/>
        <v>0.15102903056082981</v>
      </c>
      <c r="AB95" s="110">
        <f t="shared" si="86"/>
        <v>0.10742988409932437</v>
      </c>
      <c r="AC95" s="110">
        <f t="shared" si="87"/>
        <v>1.3569833810631076E-2</v>
      </c>
      <c r="AD95" s="110">
        <f t="shared" si="88"/>
        <v>2.3717180544006152E-3</v>
      </c>
      <c r="AE95" s="110"/>
      <c r="AF95" s="111"/>
      <c r="AH95" s="126">
        <v>2.9456664008506115</v>
      </c>
      <c r="AI95" s="126"/>
      <c r="AJ95" s="217"/>
      <c r="AK95" s="214"/>
      <c r="AL95" s="77" t="s">
        <v>105</v>
      </c>
      <c r="AM95" s="110">
        <f t="shared" si="89"/>
        <v>2.2276353080866329</v>
      </c>
      <c r="AN95" s="110">
        <f t="shared" si="90"/>
        <v>0.63171379006079298</v>
      </c>
      <c r="AO95" s="110">
        <f t="shared" si="91"/>
        <v>0.44488114087607655</v>
      </c>
      <c r="AP95" s="110">
        <f t="shared" si="92"/>
        <v>0.31645260003865516</v>
      </c>
      <c r="AQ95" s="110">
        <f t="shared" si="93"/>
        <v>3.9972203521102583E-2</v>
      </c>
      <c r="AR95" s="110">
        <f t="shared" si="130"/>
        <v>6.9862901851386753E-3</v>
      </c>
      <c r="AS95" s="110"/>
      <c r="AT95" s="111"/>
      <c r="AV95" s="217"/>
      <c r="AW95" s="74">
        <f t="shared" si="131"/>
        <v>22.276353080866329</v>
      </c>
      <c r="AX95" s="74">
        <f t="shared" si="131"/>
        <v>6.3171379006079302</v>
      </c>
      <c r="AY95" s="74">
        <f t="shared" si="131"/>
        <v>4.4488114087607658</v>
      </c>
      <c r="AZ95" s="74">
        <f t="shared" si="131"/>
        <v>3.1645260003865516</v>
      </c>
      <c r="BA95" s="74">
        <f t="shared" si="131"/>
        <v>0.39972203521102584</v>
      </c>
      <c r="BB95" s="74">
        <f t="shared" si="131"/>
        <v>6.9862901851386758E-2</v>
      </c>
      <c r="BC95" s="74"/>
      <c r="BD95" s="74"/>
      <c r="BE95" s="75">
        <f t="shared" si="132"/>
        <v>36.676413327683996</v>
      </c>
      <c r="BF95" s="76">
        <f t="shared" si="133"/>
        <v>36.676413327683996</v>
      </c>
    </row>
    <row r="96" spans="1:58" ht="13.5" thickBot="1" x14ac:dyDescent="0.25">
      <c r="A96" s="216"/>
      <c r="B96" s="215"/>
      <c r="C96" s="78" t="s">
        <v>106</v>
      </c>
      <c r="D96" s="107">
        <v>574483</v>
      </c>
      <c r="E96" s="104">
        <v>170043</v>
      </c>
      <c r="F96" s="105">
        <v>241470</v>
      </c>
      <c r="G96" s="106">
        <v>148905</v>
      </c>
      <c r="H96" s="104">
        <v>92565</v>
      </c>
      <c r="I96" s="120">
        <v>6475</v>
      </c>
      <c r="J96" s="120">
        <v>1634</v>
      </c>
      <c r="N96" s="110">
        <f t="shared" si="124"/>
        <v>0.52741999529164951</v>
      </c>
      <c r="O96" s="110">
        <f t="shared" si="125"/>
        <v>0.14885973845396711</v>
      </c>
      <c r="P96" s="110">
        <f t="shared" si="126"/>
        <v>0.10608431551013896</v>
      </c>
      <c r="Q96" s="110">
        <f t="shared" si="127"/>
        <v>7.4850322879048095E-2</v>
      </c>
      <c r="R96" s="110">
        <f t="shared" si="128"/>
        <v>8.2038286444623184E-3</v>
      </c>
      <c r="S96" s="110">
        <f t="shared" si="129"/>
        <v>1.3943957505869716E-3</v>
      </c>
      <c r="T96" s="110"/>
      <c r="U96" s="111"/>
      <c r="W96" s="125">
        <v>135</v>
      </c>
      <c r="Y96" s="110">
        <f t="shared" si="83"/>
        <v>0.78136295598762884</v>
      </c>
      <c r="Z96" s="110">
        <f t="shared" si="84"/>
        <v>0.22053294585772903</v>
      </c>
      <c r="AA96" s="110">
        <f t="shared" si="85"/>
        <v>0.15716194890390955</v>
      </c>
      <c r="AB96" s="110">
        <f t="shared" si="86"/>
        <v>0.1108893672282194</v>
      </c>
      <c r="AC96" s="110">
        <f t="shared" si="87"/>
        <v>1.215382021401825E-2</v>
      </c>
      <c r="AD96" s="110">
        <f t="shared" si="88"/>
        <v>2.0657714823510693E-3</v>
      </c>
      <c r="AE96" s="110"/>
      <c r="AF96" s="111"/>
      <c r="AH96" s="126">
        <v>2.9456664008506115</v>
      </c>
      <c r="AI96" s="126"/>
      <c r="AJ96" s="217"/>
      <c r="AK96" s="215"/>
      <c r="AL96" s="78" t="s">
        <v>106</v>
      </c>
      <c r="AM96" s="110">
        <f t="shared" si="89"/>
        <v>2.3016346063220734</v>
      </c>
      <c r="AN96" s="110">
        <f t="shared" si="90"/>
        <v>0.64961648889371948</v>
      </c>
      <c r="AO96" s="110">
        <f t="shared" si="91"/>
        <v>0.46294667237844694</v>
      </c>
      <c r="AP96" s="110">
        <f t="shared" si="92"/>
        <v>0.32664308325575081</v>
      </c>
      <c r="AQ96" s="110">
        <f t="shared" si="93"/>
        <v>3.5801099846412547E-2</v>
      </c>
      <c r="AR96" s="110">
        <f t="shared" si="130"/>
        <v>6.0850736473969068E-3</v>
      </c>
      <c r="AS96" s="110"/>
      <c r="AT96" s="111"/>
      <c r="AV96" s="217"/>
      <c r="AW96" s="74">
        <f t="shared" si="131"/>
        <v>23.016346063220734</v>
      </c>
      <c r="AX96" s="74">
        <f t="shared" si="131"/>
        <v>6.4961648889371943</v>
      </c>
      <c r="AY96" s="74">
        <f t="shared" si="131"/>
        <v>4.6294667237844696</v>
      </c>
      <c r="AZ96" s="74">
        <f t="shared" si="131"/>
        <v>3.266430832557508</v>
      </c>
      <c r="BA96" s="74">
        <f t="shared" si="131"/>
        <v>0.35801099846412548</v>
      </c>
      <c r="BB96" s="74">
        <f t="shared" si="131"/>
        <v>6.0850736473969068E-2</v>
      </c>
      <c r="BC96" s="74"/>
      <c r="BD96" s="74"/>
      <c r="BE96" s="75">
        <f t="shared" si="132"/>
        <v>37.827270243438001</v>
      </c>
      <c r="BF96" s="76">
        <f t="shared" si="133"/>
        <v>37.827270243438001</v>
      </c>
    </row>
    <row r="97" spans="1:58" x14ac:dyDescent="0.2">
      <c r="A97" s="216"/>
      <c r="B97" s="213">
        <v>32</v>
      </c>
      <c r="C97" s="79">
        <v>32</v>
      </c>
      <c r="D97" s="107">
        <v>618185</v>
      </c>
      <c r="E97" s="104">
        <v>453952</v>
      </c>
      <c r="F97" s="105">
        <v>557687</v>
      </c>
      <c r="G97" s="106">
        <v>245623</v>
      </c>
      <c r="H97" s="104">
        <v>312064</v>
      </c>
      <c r="I97" s="120">
        <v>9317</v>
      </c>
      <c r="J97" s="120">
        <v>3455</v>
      </c>
      <c r="N97" s="110">
        <f t="shared" si="124"/>
        <v>0.56811705465858497</v>
      </c>
      <c r="O97" s="110">
        <f t="shared" si="125"/>
        <v>0.41189275486062937</v>
      </c>
      <c r="P97" s="110">
        <f t="shared" si="126"/>
        <v>0.19848806060742513</v>
      </c>
      <c r="Q97" s="110">
        <f t="shared" si="127"/>
        <v>0.26504079929233226</v>
      </c>
      <c r="R97" s="110">
        <f t="shared" si="128"/>
        <v>1.1057200160283978E-2</v>
      </c>
      <c r="S97" s="110">
        <f t="shared" si="129"/>
        <v>2.9483704518225135E-3</v>
      </c>
      <c r="T97" s="110"/>
      <c r="U97" s="111"/>
      <c r="W97" s="125">
        <v>139</v>
      </c>
      <c r="Y97" s="110">
        <f t="shared" si="83"/>
        <v>0.81743461101954673</v>
      </c>
      <c r="Z97" s="110">
        <f t="shared" si="84"/>
        <v>0.59265144584263219</v>
      </c>
      <c r="AA97" s="110">
        <f t="shared" si="85"/>
        <v>0.28559433180924482</v>
      </c>
      <c r="AB97" s="110">
        <f t="shared" si="86"/>
        <v>0.38135366804652127</v>
      </c>
      <c r="AC97" s="110">
        <f t="shared" si="87"/>
        <v>1.5909640518394212E-2</v>
      </c>
      <c r="AD97" s="110">
        <f t="shared" si="88"/>
        <v>4.2422596429100914E-3</v>
      </c>
      <c r="AE97" s="110"/>
      <c r="AF97" s="111"/>
      <c r="AH97" s="126">
        <v>2.9456664008506115</v>
      </c>
      <c r="AI97" s="126"/>
      <c r="AJ97" s="217"/>
      <c r="AK97" s="213">
        <v>32</v>
      </c>
      <c r="AL97" s="79">
        <v>32</v>
      </c>
      <c r="AM97" s="110">
        <f t="shared" si="89"/>
        <v>2.4078896685726678</v>
      </c>
      <c r="AN97" s="110">
        <f t="shared" si="90"/>
        <v>1.7457534514341775</v>
      </c>
      <c r="AO97" s="110">
        <f t="shared" si="91"/>
        <v>0.84126562748387346</v>
      </c>
      <c r="AP97" s="110">
        <f t="shared" si="92"/>
        <v>1.1233406868057751</v>
      </c>
      <c r="AQ97" s="110">
        <f t="shared" si="93"/>
        <v>4.6864493524645334E-2</v>
      </c>
      <c r="AR97" s="110">
        <f t="shared" si="130"/>
        <v>1.2496281693804769E-2</v>
      </c>
      <c r="AS97" s="110"/>
      <c r="AT97" s="111"/>
      <c r="AV97" s="217"/>
      <c r="AW97" s="74">
        <f t="shared" si="131"/>
        <v>24.078896685726679</v>
      </c>
      <c r="AX97" s="74">
        <f t="shared" si="131"/>
        <v>17.457534514341774</v>
      </c>
      <c r="AY97" s="74">
        <f t="shared" si="131"/>
        <v>8.412656274838735</v>
      </c>
      <c r="AZ97" s="74">
        <f t="shared" si="131"/>
        <v>11.233406868057752</v>
      </c>
      <c r="BA97" s="74">
        <f t="shared" si="131"/>
        <v>0.46864493524645334</v>
      </c>
      <c r="BB97" s="74">
        <f t="shared" si="131"/>
        <v>0.12496281693804769</v>
      </c>
      <c r="BC97" s="74"/>
      <c r="BD97" s="74"/>
      <c r="BE97" s="75">
        <f t="shared" si="132"/>
        <v>61.77610209514944</v>
      </c>
      <c r="BF97" s="76">
        <f t="shared" si="133"/>
        <v>61.77610209514944</v>
      </c>
    </row>
    <row r="98" spans="1:58" x14ac:dyDescent="0.2">
      <c r="A98" s="216"/>
      <c r="B98" s="214"/>
      <c r="C98" s="80" t="s">
        <v>107</v>
      </c>
      <c r="D98" s="107">
        <v>618880</v>
      </c>
      <c r="E98" s="104">
        <v>455316</v>
      </c>
      <c r="F98" s="105">
        <v>571300</v>
      </c>
      <c r="G98" s="106">
        <v>251618</v>
      </c>
      <c r="H98" s="104">
        <v>319682</v>
      </c>
      <c r="I98" s="120">
        <v>7514</v>
      </c>
      <c r="J98" s="120">
        <v>2527</v>
      </c>
      <c r="N98" s="110">
        <f t="shared" si="124"/>
        <v>0.5687642665999153</v>
      </c>
      <c r="O98" s="110">
        <f t="shared" si="125"/>
        <v>0.41315645919680294</v>
      </c>
      <c r="P98" s="110">
        <f t="shared" si="126"/>
        <v>0.20421564442696474</v>
      </c>
      <c r="Q98" s="110">
        <f t="shared" si="127"/>
        <v>0.27164160863231285</v>
      </c>
      <c r="R98" s="110">
        <f t="shared" si="128"/>
        <v>9.2469859298031712E-3</v>
      </c>
      <c r="S98" s="110">
        <f t="shared" si="129"/>
        <v>2.1564492421868283E-3</v>
      </c>
      <c r="T98" s="110"/>
      <c r="U98" s="111"/>
      <c r="W98" s="125">
        <v>139</v>
      </c>
      <c r="Y98" s="110">
        <f t="shared" si="83"/>
        <v>0.81836585122289973</v>
      </c>
      <c r="Z98" s="110">
        <f t="shared" si="84"/>
        <v>0.59446972546302579</v>
      </c>
      <c r="AA98" s="110">
        <f t="shared" si="85"/>
        <v>0.29383545960714352</v>
      </c>
      <c r="AB98" s="110">
        <f t="shared" si="86"/>
        <v>0.39085123544217676</v>
      </c>
      <c r="AC98" s="110">
        <f t="shared" si="87"/>
        <v>1.3305015726335497E-2</v>
      </c>
      <c r="AD98" s="110">
        <f t="shared" si="88"/>
        <v>3.1028046650170191E-3</v>
      </c>
      <c r="AE98" s="110"/>
      <c r="AF98" s="111"/>
      <c r="AH98" s="126">
        <v>2.9456664008506115</v>
      </c>
      <c r="AI98" s="126"/>
      <c r="AJ98" s="217"/>
      <c r="AK98" s="214"/>
      <c r="AL98" s="80" t="s">
        <v>107</v>
      </c>
      <c r="AM98" s="110">
        <f t="shared" si="89"/>
        <v>2.4106327915508059</v>
      </c>
      <c r="AN98" s="110">
        <f t="shared" si="90"/>
        <v>1.7511094966193224</v>
      </c>
      <c r="AO98" s="110">
        <f t="shared" si="91"/>
        <v>0.86554124074325967</v>
      </c>
      <c r="AP98" s="110">
        <f t="shared" si="92"/>
        <v>1.1513173519729718</v>
      </c>
      <c r="AQ98" s="110">
        <f t="shared" si="93"/>
        <v>3.919213778785547E-2</v>
      </c>
      <c r="AR98" s="110">
        <f t="shared" si="130"/>
        <v>9.1398274501431707E-3</v>
      </c>
      <c r="AS98" s="110"/>
      <c r="AT98" s="111"/>
      <c r="AV98" s="217"/>
      <c r="AW98" s="74">
        <f t="shared" si="131"/>
        <v>24.106327915508061</v>
      </c>
      <c r="AX98" s="74">
        <f t="shared" si="131"/>
        <v>17.511094966193223</v>
      </c>
      <c r="AY98" s="74">
        <f t="shared" si="131"/>
        <v>8.6554124074325962</v>
      </c>
      <c r="AZ98" s="74">
        <f t="shared" si="131"/>
        <v>11.513173519729719</v>
      </c>
      <c r="BA98" s="74">
        <f t="shared" si="131"/>
        <v>0.39192137787855469</v>
      </c>
      <c r="BB98" s="74">
        <f t="shared" si="131"/>
        <v>9.1398274501431703E-2</v>
      </c>
      <c r="BC98" s="74"/>
      <c r="BD98" s="74"/>
      <c r="BE98" s="75">
        <f t="shared" si="132"/>
        <v>62.269328461243582</v>
      </c>
      <c r="BF98" s="76">
        <f t="shared" si="133"/>
        <v>62.269328461243582</v>
      </c>
    </row>
    <row r="99" spans="1:58" x14ac:dyDescent="0.2">
      <c r="A99" s="216"/>
      <c r="B99" s="214"/>
      <c r="C99" s="80" t="s">
        <v>108</v>
      </c>
      <c r="D99" s="107">
        <v>632450</v>
      </c>
      <c r="E99" s="104">
        <v>479850</v>
      </c>
      <c r="F99" s="105">
        <v>608634</v>
      </c>
      <c r="G99" s="106">
        <v>268061</v>
      </c>
      <c r="H99" s="104">
        <v>340573</v>
      </c>
      <c r="I99" s="120">
        <v>8762</v>
      </c>
      <c r="J99" s="120">
        <v>3173</v>
      </c>
      <c r="N99" s="110">
        <f t="shared" si="124"/>
        <v>0.58140119615941632</v>
      </c>
      <c r="O99" s="110">
        <f t="shared" si="125"/>
        <v>0.43588646079774213</v>
      </c>
      <c r="P99" s="110">
        <f t="shared" si="126"/>
        <v>0.21992517916335999</v>
      </c>
      <c r="Q99" s="110">
        <f t="shared" si="127"/>
        <v>0.28974314550833469</v>
      </c>
      <c r="R99" s="110">
        <f t="shared" si="128"/>
        <v>1.0499979473696708E-2</v>
      </c>
      <c r="S99" s="110">
        <f t="shared" si="129"/>
        <v>2.7077219807909799E-3</v>
      </c>
      <c r="T99" s="110"/>
      <c r="U99" s="111"/>
      <c r="W99" s="125">
        <v>138</v>
      </c>
      <c r="Y99" s="110">
        <f t="shared" si="83"/>
        <v>0.84261042921654539</v>
      </c>
      <c r="Z99" s="110">
        <f t="shared" si="84"/>
        <v>0.63171950840252489</v>
      </c>
      <c r="AA99" s="110">
        <f t="shared" si="85"/>
        <v>0.31873214371501446</v>
      </c>
      <c r="AB99" s="110">
        <f t="shared" si="86"/>
        <v>0.41991760218599233</v>
      </c>
      <c r="AC99" s="110">
        <f t="shared" si="87"/>
        <v>1.5217361556082186E-2</v>
      </c>
      <c r="AD99" s="110">
        <f t="shared" si="88"/>
        <v>3.9242347547695355E-3</v>
      </c>
      <c r="AE99" s="110"/>
      <c r="AF99" s="111"/>
      <c r="AH99" s="126">
        <v>2.9456664008506115</v>
      </c>
      <c r="AI99" s="126"/>
      <c r="AJ99" s="217"/>
      <c r="AK99" s="214"/>
      <c r="AL99" s="80" t="s">
        <v>108</v>
      </c>
      <c r="AM99" s="110">
        <f t="shared" si="89"/>
        <v>2.4820492303494901</v>
      </c>
      <c r="AN99" s="110">
        <f t="shared" si="90"/>
        <v>1.8608349306631831</v>
      </c>
      <c r="AO99" s="110">
        <f t="shared" si="91"/>
        <v>0.93887856661240654</v>
      </c>
      <c r="AP99" s="110">
        <f t="shared" si="92"/>
        <v>1.2369371718850308</v>
      </c>
      <c r="AQ99" s="110">
        <f t="shared" si="93"/>
        <v>4.4825270645347075E-2</v>
      </c>
      <c r="AR99" s="110">
        <f t="shared" si="130"/>
        <v>1.155948646617486E-2</v>
      </c>
      <c r="AS99" s="110"/>
      <c r="AT99" s="111"/>
      <c r="AV99" s="217"/>
      <c r="AW99" s="74">
        <f t="shared" si="131"/>
        <v>24.820492303494902</v>
      </c>
      <c r="AX99" s="74">
        <f t="shared" si="131"/>
        <v>18.60834930663183</v>
      </c>
      <c r="AY99" s="74">
        <f t="shared" si="131"/>
        <v>9.3887856661240647</v>
      </c>
      <c r="AZ99" s="74">
        <f t="shared" si="131"/>
        <v>12.369371718850308</v>
      </c>
      <c r="BA99" s="74">
        <f t="shared" si="131"/>
        <v>0.44825270645347076</v>
      </c>
      <c r="BB99" s="74">
        <f t="shared" si="131"/>
        <v>0.11559486466174859</v>
      </c>
      <c r="BC99" s="74"/>
      <c r="BD99" s="74"/>
      <c r="BE99" s="75">
        <f t="shared" si="132"/>
        <v>65.750846566216325</v>
      </c>
      <c r="BF99" s="76">
        <f t="shared" si="133"/>
        <v>65.750846566216325</v>
      </c>
    </row>
    <row r="100" spans="1:58" ht="13.5" thickBot="1" x14ac:dyDescent="0.25">
      <c r="A100" s="216"/>
      <c r="B100" s="215"/>
      <c r="C100" s="81" t="s">
        <v>109</v>
      </c>
      <c r="D100" s="107">
        <v>590387</v>
      </c>
      <c r="E100" s="104">
        <v>437649</v>
      </c>
      <c r="F100" s="105">
        <v>547012</v>
      </c>
      <c r="G100" s="106">
        <v>240921</v>
      </c>
      <c r="H100" s="104">
        <v>306091</v>
      </c>
      <c r="I100" s="120">
        <v>7789</v>
      </c>
      <c r="J100" s="120">
        <v>2739</v>
      </c>
      <c r="N100" s="110">
        <f t="shared" si="124"/>
        <v>0.54223043948577654</v>
      </c>
      <c r="O100" s="110">
        <f t="shared" si="125"/>
        <v>0.39678852334110087</v>
      </c>
      <c r="P100" s="110">
        <f t="shared" si="126"/>
        <v>0.1939958005374543</v>
      </c>
      <c r="Q100" s="110">
        <f t="shared" si="127"/>
        <v>0.25986534192980876</v>
      </c>
      <c r="R100" s="110">
        <f t="shared" si="128"/>
        <v>9.5230862700040712E-3</v>
      </c>
      <c r="S100" s="110">
        <f t="shared" si="129"/>
        <v>2.3373622771467044E-3</v>
      </c>
      <c r="T100" s="110"/>
      <c r="U100" s="111"/>
      <c r="W100" s="125">
        <v>138</v>
      </c>
      <c r="Y100" s="110">
        <f t="shared" si="83"/>
        <v>0.785841216646053</v>
      </c>
      <c r="Z100" s="110">
        <f t="shared" si="84"/>
        <v>0.57505583092913171</v>
      </c>
      <c r="AA100" s="110">
        <f t="shared" si="85"/>
        <v>0.28115333411225263</v>
      </c>
      <c r="AB100" s="110">
        <f t="shared" si="86"/>
        <v>0.37661643757943297</v>
      </c>
      <c r="AC100" s="110">
        <f t="shared" si="87"/>
        <v>1.3801574304353725E-2</v>
      </c>
      <c r="AD100" s="110">
        <f t="shared" si="88"/>
        <v>3.3874815610821806E-3</v>
      </c>
      <c r="AE100" s="110"/>
      <c r="AF100" s="111"/>
      <c r="AH100" s="126">
        <v>2.9456664008506115</v>
      </c>
      <c r="AI100" s="126"/>
      <c r="AJ100" s="217"/>
      <c r="AK100" s="215"/>
      <c r="AL100" s="81" t="s">
        <v>109</v>
      </c>
      <c r="AM100" s="110">
        <f t="shared" si="89"/>
        <v>2.3148260682778448</v>
      </c>
      <c r="AN100" s="110">
        <f t="shared" si="90"/>
        <v>1.6939226397811731</v>
      </c>
      <c r="AO100" s="110">
        <f t="shared" si="91"/>
        <v>0.82818392978158861</v>
      </c>
      <c r="AP100" s="110">
        <f t="shared" si="92"/>
        <v>1.1093863861857873</v>
      </c>
      <c r="AQ100" s="110">
        <f t="shared" si="93"/>
        <v>4.0654833707177922E-2</v>
      </c>
      <c r="AR100" s="110">
        <f t="shared" si="130"/>
        <v>9.978390617980757E-3</v>
      </c>
      <c r="AS100" s="110"/>
      <c r="AT100" s="111"/>
      <c r="AV100" s="217"/>
      <c r="AW100" s="74">
        <f t="shared" si="131"/>
        <v>23.148260682778449</v>
      </c>
      <c r="AX100" s="74">
        <f t="shared" si="131"/>
        <v>16.93922639781173</v>
      </c>
      <c r="AY100" s="74">
        <f t="shared" si="131"/>
        <v>8.2818392978158855</v>
      </c>
      <c r="AZ100" s="74">
        <f t="shared" si="131"/>
        <v>11.093863861857873</v>
      </c>
      <c r="BA100" s="74">
        <f t="shared" si="131"/>
        <v>0.40654833707177923</v>
      </c>
      <c r="BB100" s="74">
        <f t="shared" si="131"/>
        <v>9.9783906179807563E-2</v>
      </c>
      <c r="BC100" s="74"/>
      <c r="BD100" s="74"/>
      <c r="BE100" s="75">
        <f t="shared" si="132"/>
        <v>59.969522483515526</v>
      </c>
      <c r="BF100" s="76">
        <f t="shared" si="133"/>
        <v>59.969522483515526</v>
      </c>
    </row>
    <row r="101" spans="1:58" x14ac:dyDescent="0.2">
      <c r="A101" s="216"/>
      <c r="B101" s="213">
        <v>49</v>
      </c>
      <c r="C101" s="73">
        <v>49</v>
      </c>
      <c r="D101" s="107">
        <v>611431</v>
      </c>
      <c r="E101" s="119">
        <v>197538</v>
      </c>
      <c r="F101" s="105">
        <v>327725</v>
      </c>
      <c r="G101" s="106">
        <v>158070</v>
      </c>
      <c r="H101" s="119">
        <v>169655</v>
      </c>
      <c r="I101" s="120">
        <v>13438</v>
      </c>
      <c r="J101" s="120"/>
      <c r="N101" s="110">
        <f t="shared" si="124"/>
        <v>0.56182745832513836</v>
      </c>
      <c r="O101" s="110">
        <f t="shared" si="125"/>
        <v>0.17433301611019208</v>
      </c>
      <c r="P101" s="110">
        <f t="shared" si="126"/>
        <v>0.11484049661207063</v>
      </c>
      <c r="Q101" s="110">
        <f t="shared" si="127"/>
        <v>0.14164690886212811</v>
      </c>
      <c r="R101" s="110">
        <f t="shared" si="128"/>
        <v>1.5194689258349095E-2</v>
      </c>
      <c r="S101" s="110"/>
      <c r="T101" s="110"/>
      <c r="U101" s="111"/>
      <c r="W101" s="125">
        <v>123</v>
      </c>
      <c r="Y101" s="110">
        <f t="shared" si="83"/>
        <v>0.91354058264250149</v>
      </c>
      <c r="Z101" s="110">
        <f t="shared" si="84"/>
        <v>0.2834683188783611</v>
      </c>
      <c r="AA101" s="110">
        <f t="shared" si="85"/>
        <v>0.18673251481637501</v>
      </c>
      <c r="AB101" s="110">
        <f t="shared" si="86"/>
        <v>0.23032017701159041</v>
      </c>
      <c r="AC101" s="110">
        <f t="shared" si="87"/>
        <v>2.470681180219365E-2</v>
      </c>
      <c r="AD101" s="110"/>
      <c r="AE101" s="110"/>
      <c r="AF101" s="111"/>
      <c r="AH101" s="126">
        <v>2.9456664008506115</v>
      </c>
      <c r="AI101" s="126"/>
      <c r="AJ101" s="217"/>
      <c r="AK101" s="213">
        <v>49</v>
      </c>
      <c r="AL101" s="73">
        <v>49</v>
      </c>
      <c r="AM101" s="110">
        <f t="shared" si="89"/>
        <v>2.6909858001035079</v>
      </c>
      <c r="AN101" s="110">
        <f t="shared" si="90"/>
        <v>0.83500310262559541</v>
      </c>
      <c r="AO101" s="110">
        <f t="shared" si="91"/>
        <v>0.55005169484093486</v>
      </c>
      <c r="AP101" s="110">
        <f t="shared" si="92"/>
        <v>0.67844640686100732</v>
      </c>
      <c r="AQ101" s="110">
        <f t="shared" si="93"/>
        <v>7.2778025397861185E-2</v>
      </c>
      <c r="AR101" s="110"/>
      <c r="AS101" s="110"/>
      <c r="AT101" s="111"/>
      <c r="AV101" s="217"/>
      <c r="AW101" s="74">
        <f t="shared" ref="AW101:BA108" si="134">(AM101*10)</f>
        <v>26.909858001035079</v>
      </c>
      <c r="AX101" s="74">
        <f t="shared" si="134"/>
        <v>8.3500310262559534</v>
      </c>
      <c r="AY101" s="74">
        <f t="shared" si="134"/>
        <v>5.5005169484093486</v>
      </c>
      <c r="AZ101" s="74">
        <f t="shared" si="134"/>
        <v>6.784464068610073</v>
      </c>
      <c r="BA101" s="74">
        <f t="shared" si="134"/>
        <v>0.72778025397861179</v>
      </c>
      <c r="BB101" s="74"/>
      <c r="BC101" s="74"/>
      <c r="BD101" s="74"/>
      <c r="BE101" s="75">
        <f t="shared" si="132"/>
        <v>48.272650298289065</v>
      </c>
      <c r="BF101" s="76">
        <f t="shared" si="133"/>
        <v>48.272650298289065</v>
      </c>
    </row>
    <row r="102" spans="1:58" x14ac:dyDescent="0.2">
      <c r="A102" s="216"/>
      <c r="B102" s="214"/>
      <c r="C102" s="77" t="s">
        <v>110</v>
      </c>
      <c r="D102" s="107">
        <v>599746</v>
      </c>
      <c r="E102" s="119">
        <v>180359</v>
      </c>
      <c r="F102" s="105">
        <v>309101</v>
      </c>
      <c r="G102" s="106">
        <v>149087</v>
      </c>
      <c r="H102" s="119">
        <v>160014</v>
      </c>
      <c r="I102" s="120">
        <v>10971</v>
      </c>
      <c r="J102" s="120">
        <v>1721</v>
      </c>
      <c r="N102" s="110">
        <f t="shared" si="124"/>
        <v>0.55094591654895786</v>
      </c>
      <c r="O102" s="110">
        <f t="shared" si="125"/>
        <v>0.15841719734837031</v>
      </c>
      <c r="P102" s="110">
        <f t="shared" si="126"/>
        <v>0.10625819712067378</v>
      </c>
      <c r="Q102" s="110">
        <f t="shared" si="127"/>
        <v>0.1332932198562535</v>
      </c>
      <c r="R102" s="110">
        <f t="shared" si="128"/>
        <v>1.2717818206437753E-2</v>
      </c>
      <c r="S102" s="110">
        <f t="shared" ref="S102:S108" si="135">J102/1171833.749</f>
        <v>1.468638363990317E-3</v>
      </c>
      <c r="T102" s="110"/>
      <c r="U102" s="111"/>
      <c r="W102" s="125">
        <v>123</v>
      </c>
      <c r="Y102" s="110">
        <f t="shared" si="83"/>
        <v>0.89584701877879325</v>
      </c>
      <c r="Z102" s="110">
        <f t="shared" si="84"/>
        <v>0.25758893877783789</v>
      </c>
      <c r="AA102" s="110">
        <f t="shared" si="85"/>
        <v>0.1727775562937785</v>
      </c>
      <c r="AB102" s="110">
        <f t="shared" si="86"/>
        <v>0.21673694285569675</v>
      </c>
      <c r="AC102" s="110">
        <f t="shared" si="87"/>
        <v>2.0679379197459758E-2</v>
      </c>
      <c r="AD102" s="110">
        <f t="shared" si="88"/>
        <v>2.3880298601468568E-3</v>
      </c>
      <c r="AE102" s="110"/>
      <c r="AF102" s="111"/>
      <c r="AH102" s="126">
        <v>2.9456664008506115</v>
      </c>
      <c r="AI102" s="126"/>
      <c r="AJ102" s="217"/>
      <c r="AK102" s="214"/>
      <c r="AL102" s="77" t="s">
        <v>110</v>
      </c>
      <c r="AM102" s="110">
        <f t="shared" si="89"/>
        <v>2.6388664635188781</v>
      </c>
      <c r="AN102" s="110">
        <f t="shared" si="90"/>
        <v>0.75877108218864231</v>
      </c>
      <c r="AO102" s="110">
        <f t="shared" si="91"/>
        <v>0.50894504239565841</v>
      </c>
      <c r="AP102" s="110">
        <f t="shared" si="92"/>
        <v>0.63843473039310494</v>
      </c>
      <c r="AQ102" s="110">
        <f t="shared" si="93"/>
        <v>6.0914552492406293E-2</v>
      </c>
      <c r="AR102" s="110">
        <f t="shared" ref="AR102:AR108" si="136">AD102*AH102</f>
        <v>7.0343393232625805E-3</v>
      </c>
      <c r="AS102" s="110"/>
      <c r="AT102" s="111"/>
      <c r="AV102" s="217"/>
      <c r="AW102" s="74">
        <f t="shared" si="134"/>
        <v>26.388664635188782</v>
      </c>
      <c r="AX102" s="74">
        <f t="shared" si="134"/>
        <v>7.5877108218864233</v>
      </c>
      <c r="AY102" s="74">
        <f t="shared" si="134"/>
        <v>5.0894504239565839</v>
      </c>
      <c r="AZ102" s="74">
        <f t="shared" si="134"/>
        <v>6.3843473039310492</v>
      </c>
      <c r="BA102" s="74">
        <f t="shared" si="134"/>
        <v>0.60914552492406293</v>
      </c>
      <c r="BB102" s="74">
        <f t="shared" ref="BB102:BB108" si="137">(AR102*10)</f>
        <v>7.0343393232625812E-2</v>
      </c>
      <c r="BC102" s="74"/>
      <c r="BD102" s="74"/>
      <c r="BE102" s="75">
        <f t="shared" si="132"/>
        <v>46.129662103119529</v>
      </c>
      <c r="BF102" s="76">
        <f t="shared" si="133"/>
        <v>46.129662103119529</v>
      </c>
    </row>
    <row r="103" spans="1:58" x14ac:dyDescent="0.2">
      <c r="A103" s="216"/>
      <c r="B103" s="214"/>
      <c r="C103" s="77" t="s">
        <v>111</v>
      </c>
      <c r="D103" s="107">
        <v>658490</v>
      </c>
      <c r="E103" s="119">
        <v>203467</v>
      </c>
      <c r="F103" s="105">
        <v>344323</v>
      </c>
      <c r="G103" s="106">
        <v>166075</v>
      </c>
      <c r="H103" s="119">
        <v>178248</v>
      </c>
      <c r="I103" s="120">
        <v>13823</v>
      </c>
      <c r="J103" s="120">
        <v>2357</v>
      </c>
      <c r="N103" s="110">
        <f t="shared" si="124"/>
        <v>0.60565069105473013</v>
      </c>
      <c r="O103" s="110">
        <f t="shared" si="125"/>
        <v>0.17982605350694633</v>
      </c>
      <c r="P103" s="110">
        <f t="shared" si="126"/>
        <v>0.122488421295209</v>
      </c>
      <c r="Q103" s="110">
        <f t="shared" si="127"/>
        <v>0.14909253168418812</v>
      </c>
      <c r="R103" s="110">
        <f t="shared" si="128"/>
        <v>1.5581229734630355E-2</v>
      </c>
      <c r="S103" s="110">
        <f t="shared" si="135"/>
        <v>2.0113774688699463E-3</v>
      </c>
      <c r="T103" s="110"/>
      <c r="U103" s="111"/>
      <c r="W103" s="125">
        <v>139</v>
      </c>
      <c r="Y103" s="110">
        <f t="shared" si="83"/>
        <v>0.87143984324421608</v>
      </c>
      <c r="Z103" s="110">
        <f t="shared" si="84"/>
        <v>0.25874252303157746</v>
      </c>
      <c r="AA103" s="110">
        <f t="shared" si="85"/>
        <v>0.17624233279886187</v>
      </c>
      <c r="AB103" s="110">
        <f t="shared" si="86"/>
        <v>0.21452162832257285</v>
      </c>
      <c r="AC103" s="110">
        <f t="shared" si="87"/>
        <v>2.2419035589396195E-2</v>
      </c>
      <c r="AD103" s="110">
        <f t="shared" si="88"/>
        <v>2.8940683005322966E-3</v>
      </c>
      <c r="AE103" s="110"/>
      <c r="AF103" s="111"/>
      <c r="AH103" s="126">
        <v>2.9456664008506115</v>
      </c>
      <c r="AI103" s="126"/>
      <c r="AJ103" s="217"/>
      <c r="AK103" s="214"/>
      <c r="AL103" s="77" t="s">
        <v>111</v>
      </c>
      <c r="AM103" s="110">
        <f t="shared" si="89"/>
        <v>2.5669710666070111</v>
      </c>
      <c r="AN103" s="110">
        <f t="shared" si="90"/>
        <v>0.76216915656543327</v>
      </c>
      <c r="AO103" s="110">
        <f t="shared" si="91"/>
        <v>0.51915111813313908</v>
      </c>
      <c r="AP103" s="110">
        <f t="shared" si="92"/>
        <v>0.63190915280556581</v>
      </c>
      <c r="AQ103" s="110">
        <f t="shared" si="93"/>
        <v>6.6038999875158461E-2</v>
      </c>
      <c r="AR103" s="110">
        <f t="shared" si="136"/>
        <v>8.5249597546448157E-3</v>
      </c>
      <c r="AS103" s="110"/>
      <c r="AT103" s="111"/>
      <c r="AV103" s="217"/>
      <c r="AW103" s="74">
        <f t="shared" si="134"/>
        <v>25.66971066607011</v>
      </c>
      <c r="AX103" s="74">
        <f t="shared" si="134"/>
        <v>7.6216915656543325</v>
      </c>
      <c r="AY103" s="74">
        <f t="shared" si="134"/>
        <v>5.191511181331391</v>
      </c>
      <c r="AZ103" s="74">
        <f t="shared" si="134"/>
        <v>6.3190915280556581</v>
      </c>
      <c r="BA103" s="74">
        <f t="shared" si="134"/>
        <v>0.66038999875158466</v>
      </c>
      <c r="BB103" s="74">
        <f t="shared" si="137"/>
        <v>8.5249597546448161E-2</v>
      </c>
      <c r="BC103" s="74"/>
      <c r="BD103" s="74"/>
      <c r="BE103" s="75">
        <f t="shared" si="132"/>
        <v>45.547644537409525</v>
      </c>
      <c r="BF103" s="76">
        <f t="shared" si="133"/>
        <v>45.547644537409525</v>
      </c>
    </row>
    <row r="104" spans="1:58" ht="13.5" thickBot="1" x14ac:dyDescent="0.25">
      <c r="A104" s="216"/>
      <c r="B104" s="215"/>
      <c r="C104" s="78" t="s">
        <v>112</v>
      </c>
      <c r="D104" s="107">
        <v>665850</v>
      </c>
      <c r="E104" s="119">
        <v>185951</v>
      </c>
      <c r="F104" s="105">
        <v>331248</v>
      </c>
      <c r="G104" s="106">
        <v>159769</v>
      </c>
      <c r="H104" s="119">
        <v>171479</v>
      </c>
      <c r="I104" s="120">
        <v>13039</v>
      </c>
      <c r="J104" s="120">
        <v>2177</v>
      </c>
      <c r="N104" s="110">
        <f t="shared" si="124"/>
        <v>0.61250461895140862</v>
      </c>
      <c r="O104" s="110">
        <f t="shared" si="125"/>
        <v>0.16359801453889988</v>
      </c>
      <c r="P104" s="110">
        <f t="shared" si="126"/>
        <v>0.11646371010821706</v>
      </c>
      <c r="Q104" s="110">
        <f t="shared" si="127"/>
        <v>0.14322735993014132</v>
      </c>
      <c r="R104" s="110">
        <f t="shared" si="128"/>
        <v>1.4794092764748516E-2</v>
      </c>
      <c r="S104" s="110">
        <f t="shared" si="135"/>
        <v>1.8577720618285418E-3</v>
      </c>
      <c r="T104" s="110"/>
      <c r="U104" s="111"/>
      <c r="W104" s="125">
        <v>139</v>
      </c>
      <c r="Y104" s="110">
        <f t="shared" si="83"/>
        <v>0.88130161000202678</v>
      </c>
      <c r="Z104" s="110">
        <f t="shared" si="84"/>
        <v>0.23539282667467612</v>
      </c>
      <c r="AA104" s="110">
        <f t="shared" si="85"/>
        <v>0.16757368360894542</v>
      </c>
      <c r="AB104" s="110">
        <f t="shared" si="86"/>
        <v>0.20608253227358464</v>
      </c>
      <c r="AC104" s="110">
        <f t="shared" si="87"/>
        <v>2.1286464409710097E-2</v>
      </c>
      <c r="AD104" s="110">
        <f t="shared" si="88"/>
        <v>2.6730533263720027E-3</v>
      </c>
      <c r="AE104" s="110"/>
      <c r="AF104" s="111"/>
      <c r="AH104" s="126">
        <v>2.9456664008506115</v>
      </c>
      <c r="AI104" s="126"/>
      <c r="AJ104" s="217"/>
      <c r="AK104" s="215"/>
      <c r="AL104" s="78" t="s">
        <v>112</v>
      </c>
      <c r="AM104" s="110">
        <f t="shared" si="89"/>
        <v>2.5960205415985196</v>
      </c>
      <c r="AN104" s="110">
        <f t="shared" si="90"/>
        <v>0.69338874053684507</v>
      </c>
      <c r="AO104" s="110">
        <f t="shared" si="91"/>
        <v>0.4936161694736414</v>
      </c>
      <c r="AP104" s="110">
        <f t="shared" si="92"/>
        <v>0.60705039112051007</v>
      </c>
      <c r="AQ104" s="110">
        <f t="shared" si="93"/>
        <v>6.2702823004585378E-2</v>
      </c>
      <c r="AR104" s="110">
        <f t="shared" si="136"/>
        <v>7.8739233711759716E-3</v>
      </c>
      <c r="AS104" s="110"/>
      <c r="AT104" s="111"/>
      <c r="AV104" s="217"/>
      <c r="AW104" s="74">
        <f t="shared" si="134"/>
        <v>25.960205415985197</v>
      </c>
      <c r="AX104" s="74">
        <f t="shared" si="134"/>
        <v>6.9338874053684503</v>
      </c>
      <c r="AY104" s="74">
        <f t="shared" si="134"/>
        <v>4.9361616947364144</v>
      </c>
      <c r="AZ104" s="74">
        <f t="shared" si="134"/>
        <v>6.0705039112051011</v>
      </c>
      <c r="BA104" s="74">
        <f t="shared" si="134"/>
        <v>0.62702823004585384</v>
      </c>
      <c r="BB104" s="74">
        <f t="shared" si="137"/>
        <v>7.8739233711759712E-2</v>
      </c>
      <c r="BC104" s="74"/>
      <c r="BD104" s="74"/>
      <c r="BE104" s="75">
        <f t="shared" si="132"/>
        <v>44.606525891052769</v>
      </c>
      <c r="BF104" s="76">
        <f t="shared" si="133"/>
        <v>44.606525891052769</v>
      </c>
    </row>
    <row r="105" spans="1:58" x14ac:dyDescent="0.2">
      <c r="A105" s="216"/>
      <c r="B105" s="213">
        <v>50</v>
      </c>
      <c r="C105" s="79">
        <v>50</v>
      </c>
      <c r="D105" s="107">
        <v>653274</v>
      </c>
      <c r="E105" s="119">
        <v>469684</v>
      </c>
      <c r="F105" s="105">
        <v>653857</v>
      </c>
      <c r="G105" s="106">
        <v>214896</v>
      </c>
      <c r="H105" s="119">
        <v>438961</v>
      </c>
      <c r="I105" s="120">
        <v>19532</v>
      </c>
      <c r="J105" s="120">
        <v>4126</v>
      </c>
      <c r="L105" s="123">
        <v>750521</v>
      </c>
      <c r="N105" s="110">
        <f t="shared" si="124"/>
        <v>0.60079334215404057</v>
      </c>
      <c r="O105" s="110">
        <f t="shared" si="125"/>
        <v>0.42646797232153977</v>
      </c>
      <c r="P105" s="110">
        <f t="shared" si="126"/>
        <v>0.16913168562444045</v>
      </c>
      <c r="Q105" s="110">
        <f t="shared" si="127"/>
        <v>0.37499392384149433</v>
      </c>
      <c r="R105" s="110">
        <f t="shared" si="128"/>
        <v>2.1313072797201026E-2</v>
      </c>
      <c r="S105" s="110">
        <f t="shared" si="135"/>
        <v>3.5209772747379713E-3</v>
      </c>
      <c r="T105" s="110"/>
      <c r="U105" s="111">
        <f t="shared" si="94"/>
        <v>0.90440595400188972</v>
      </c>
      <c r="W105" s="125">
        <v>130</v>
      </c>
      <c r="Y105" s="110">
        <f t="shared" si="83"/>
        <v>0.92429744946775472</v>
      </c>
      <c r="Z105" s="110">
        <f t="shared" si="84"/>
        <v>0.65610457280236889</v>
      </c>
      <c r="AA105" s="110">
        <f t="shared" si="85"/>
        <v>0.26020259326836992</v>
      </c>
      <c r="AB105" s="110">
        <f t="shared" si="86"/>
        <v>0.57691372898691429</v>
      </c>
      <c r="AC105" s="110">
        <f t="shared" si="87"/>
        <v>3.2789342764924657E-2</v>
      </c>
      <c r="AD105" s="110">
        <f t="shared" si="88"/>
        <v>5.4168881149814947E-3</v>
      </c>
      <c r="AE105" s="110"/>
      <c r="AF105" s="111">
        <f t="shared" si="96"/>
        <v>1.3913937753875225</v>
      </c>
      <c r="AH105" s="126">
        <v>2.9456664008506115</v>
      </c>
      <c r="AI105" s="126"/>
      <c r="AJ105" s="217"/>
      <c r="AK105" s="213">
        <v>50</v>
      </c>
      <c r="AL105" s="79">
        <v>50</v>
      </c>
      <c r="AM105" s="110">
        <f t="shared" si="89"/>
        <v>2.722671941289081</v>
      </c>
      <c r="AN105" s="110">
        <f t="shared" si="90"/>
        <v>1.932665195548382</v>
      </c>
      <c r="AO105" s="110">
        <f t="shared" si="91"/>
        <v>0.7664700364048348</v>
      </c>
      <c r="AP105" s="110">
        <f t="shared" si="92"/>
        <v>1.6993953876661889</v>
      </c>
      <c r="AQ105" s="110">
        <f t="shared" si="93"/>
        <v>9.6586465288612658E-2</v>
      </c>
      <c r="AR105" s="110">
        <f t="shared" si="136"/>
        <v>1.5956345317467993E-2</v>
      </c>
      <c r="AS105" s="110"/>
      <c r="AT105" s="111">
        <f t="shared" si="97"/>
        <v>4.0985818945117076</v>
      </c>
      <c r="AV105" s="217"/>
      <c r="AW105" s="74">
        <f t="shared" si="134"/>
        <v>27.226719412890809</v>
      </c>
      <c r="AX105" s="74">
        <f t="shared" si="134"/>
        <v>19.326651955483818</v>
      </c>
      <c r="AY105" s="74">
        <f t="shared" si="134"/>
        <v>7.6647003640483478</v>
      </c>
      <c r="AZ105" s="74">
        <f t="shared" si="134"/>
        <v>16.993953876661891</v>
      </c>
      <c r="BA105" s="74">
        <f t="shared" si="134"/>
        <v>0.96586465288612655</v>
      </c>
      <c r="BB105" s="74">
        <f t="shared" si="137"/>
        <v>0.15956345317467993</v>
      </c>
      <c r="BC105" s="74"/>
      <c r="BD105" s="82">
        <f>(AT105*10)</f>
        <v>40.985818945117074</v>
      </c>
      <c r="BE105" s="75">
        <f t="shared" si="132"/>
        <v>113.32327266026275</v>
      </c>
      <c r="BF105" s="76">
        <f t="shared" si="133"/>
        <v>72.337453715145671</v>
      </c>
    </row>
    <row r="106" spans="1:58" x14ac:dyDescent="0.2">
      <c r="A106" s="216"/>
      <c r="B106" s="214"/>
      <c r="C106" s="80" t="s">
        <v>113</v>
      </c>
      <c r="D106" s="107">
        <v>677366</v>
      </c>
      <c r="E106" s="119">
        <v>476922</v>
      </c>
      <c r="F106" s="105">
        <v>667880</v>
      </c>
      <c r="G106" s="106">
        <v>219504</v>
      </c>
      <c r="H106" s="119">
        <v>448376</v>
      </c>
      <c r="I106" s="120">
        <v>20983</v>
      </c>
      <c r="J106" s="120">
        <v>4063</v>
      </c>
      <c r="N106" s="110">
        <f t="shared" si="124"/>
        <v>0.62322878113322244</v>
      </c>
      <c r="O106" s="110">
        <f t="shared" si="125"/>
        <v>0.43317375823446058</v>
      </c>
      <c r="P106" s="110">
        <f t="shared" si="126"/>
        <v>0.17353413870875045</v>
      </c>
      <c r="Q106" s="110">
        <f t="shared" si="127"/>
        <v>0.38315178941459976</v>
      </c>
      <c r="R106" s="110">
        <f t="shared" si="128"/>
        <v>2.2769878592224683E-2</v>
      </c>
      <c r="S106" s="110">
        <f t="shared" si="135"/>
        <v>3.4672153822734794E-3</v>
      </c>
      <c r="T106" s="110"/>
      <c r="U106" s="111"/>
      <c r="W106" s="125">
        <v>130</v>
      </c>
      <c r="Y106" s="110">
        <f t="shared" si="83"/>
        <v>0.95881350943572685</v>
      </c>
      <c r="Z106" s="110">
        <f t="shared" si="84"/>
        <v>0.66642116651455474</v>
      </c>
      <c r="AA106" s="110">
        <f t="shared" si="85"/>
        <v>0.26697559801346221</v>
      </c>
      <c r="AB106" s="110">
        <f t="shared" si="86"/>
        <v>0.58946429140707657</v>
      </c>
      <c r="AC106" s="110">
        <f t="shared" si="87"/>
        <v>3.5030582449576436E-2</v>
      </c>
      <c r="AD106" s="110">
        <f t="shared" si="88"/>
        <v>5.3341775111899687E-3</v>
      </c>
      <c r="AE106" s="110"/>
      <c r="AF106" s="111"/>
      <c r="AH106" s="126">
        <v>2.9456664008506115</v>
      </c>
      <c r="AI106" s="126"/>
      <c r="AJ106" s="217"/>
      <c r="AK106" s="214"/>
      <c r="AL106" s="80" t="s">
        <v>113</v>
      </c>
      <c r="AM106" s="110">
        <f t="shared" si="89"/>
        <v>2.8243447394264813</v>
      </c>
      <c r="AN106" s="110">
        <f t="shared" si="90"/>
        <v>1.9630544390175946</v>
      </c>
      <c r="AO106" s="110">
        <f t="shared" si="91"/>
        <v>0.78642104891525488</v>
      </c>
      <c r="AP106" s="110">
        <f t="shared" si="92"/>
        <v>1.7363651576990393</v>
      </c>
      <c r="AQ106" s="110">
        <f t="shared" si="93"/>
        <v>0.10318840972394441</v>
      </c>
      <c r="AR106" s="110">
        <f t="shared" si="136"/>
        <v>1.5712707470885226E-2</v>
      </c>
      <c r="AS106" s="110"/>
      <c r="AT106" s="111"/>
      <c r="AV106" s="217"/>
      <c r="AW106" s="74">
        <f t="shared" si="134"/>
        <v>28.243447394264813</v>
      </c>
      <c r="AX106" s="74">
        <f t="shared" si="134"/>
        <v>19.630544390175945</v>
      </c>
      <c r="AY106" s="74">
        <f t="shared" si="134"/>
        <v>7.8642104891525486</v>
      </c>
      <c r="AZ106" s="74">
        <f t="shared" si="134"/>
        <v>17.363651576990392</v>
      </c>
      <c r="BA106" s="74">
        <f t="shared" si="134"/>
        <v>1.0318840972394441</v>
      </c>
      <c r="BB106" s="74">
        <f t="shared" si="137"/>
        <v>0.15712707470885226</v>
      </c>
      <c r="BC106" s="74"/>
      <c r="BD106" s="74"/>
      <c r="BE106" s="75">
        <f t="shared" si="132"/>
        <v>74.290865022531989</v>
      </c>
      <c r="BF106" s="76">
        <f t="shared" si="133"/>
        <v>74.290865022531989</v>
      </c>
    </row>
    <row r="107" spans="1:58" x14ac:dyDescent="0.2">
      <c r="A107" s="216"/>
      <c r="B107" s="214"/>
      <c r="C107" s="80" t="s">
        <v>114</v>
      </c>
      <c r="D107" s="107">
        <v>626485</v>
      </c>
      <c r="E107" s="119">
        <v>433162</v>
      </c>
      <c r="F107" s="105">
        <v>589458</v>
      </c>
      <c r="G107" s="106">
        <v>193730</v>
      </c>
      <c r="H107" s="119">
        <v>395728</v>
      </c>
      <c r="I107" s="120">
        <v>19439</v>
      </c>
      <c r="J107" s="120">
        <v>3746</v>
      </c>
      <c r="K107" s="120"/>
      <c r="L107" s="123">
        <v>601997</v>
      </c>
      <c r="N107" s="110">
        <f t="shared" si="124"/>
        <v>0.57584634834641535</v>
      </c>
      <c r="O107" s="110">
        <f t="shared" si="125"/>
        <v>0.39263145489798462</v>
      </c>
      <c r="P107" s="110">
        <f t="shared" si="126"/>
        <v>0.14890982755532034</v>
      </c>
      <c r="Q107" s="110">
        <f t="shared" si="127"/>
        <v>0.3375335943330432</v>
      </c>
      <c r="R107" s="110">
        <f t="shared" si="128"/>
        <v>2.1219700682151271E-2</v>
      </c>
      <c r="S107" s="110">
        <f t="shared" si="135"/>
        <v>3.1966991932061172E-3</v>
      </c>
      <c r="T107" s="110"/>
      <c r="U107" s="111">
        <f t="shared" si="94"/>
        <v>0.7275597460733545</v>
      </c>
      <c r="W107" s="125">
        <v>141</v>
      </c>
      <c r="Y107" s="110">
        <f t="shared" si="83"/>
        <v>0.81680333098782321</v>
      </c>
      <c r="Z107" s="110">
        <f t="shared" si="84"/>
        <v>0.55692404950068741</v>
      </c>
      <c r="AA107" s="110">
        <f t="shared" si="85"/>
        <v>0.21121961355364588</v>
      </c>
      <c r="AB107" s="110">
        <f t="shared" si="86"/>
        <v>0.4787710557915506</v>
      </c>
      <c r="AC107" s="110">
        <f t="shared" si="87"/>
        <v>3.0098866215817404E-2</v>
      </c>
      <c r="AD107" s="110">
        <f t="shared" si="88"/>
        <v>4.534325096746266E-3</v>
      </c>
      <c r="AE107" s="110"/>
      <c r="AF107" s="111">
        <f t="shared" si="96"/>
        <v>1.031999639820361</v>
      </c>
      <c r="AH107" s="126">
        <v>2.9456664008506115</v>
      </c>
      <c r="AI107" s="126"/>
      <c r="AJ107" s="217"/>
      <c r="AK107" s="214"/>
      <c r="AL107" s="80" t="s">
        <v>114</v>
      </c>
      <c r="AM107" s="110">
        <f t="shared" si="89"/>
        <v>2.406030128193692</v>
      </c>
      <c r="AN107" s="110">
        <f t="shared" si="90"/>
        <v>1.6405124604398378</v>
      </c>
      <c r="AO107" s="110">
        <f t="shared" si="91"/>
        <v>0.62218251884562514</v>
      </c>
      <c r="AP107" s="110">
        <f t="shared" si="92"/>
        <v>1.4102998127449442</v>
      </c>
      <c r="AQ107" s="110">
        <f t="shared" si="93"/>
        <v>8.8661218915630918E-2</v>
      </c>
      <c r="AR107" s="110">
        <f t="shared" si="136"/>
        <v>1.3356609088019174E-2</v>
      </c>
      <c r="AS107" s="110"/>
      <c r="AT107" s="111">
        <f t="shared" si="97"/>
        <v>3.0399266647087702</v>
      </c>
      <c r="AV107" s="217"/>
      <c r="AW107" s="74">
        <f t="shared" si="134"/>
        <v>24.060301281936919</v>
      </c>
      <c r="AX107" s="74">
        <f t="shared" si="134"/>
        <v>16.405124604398377</v>
      </c>
      <c r="AY107" s="74">
        <f t="shared" si="134"/>
        <v>6.2218251884562514</v>
      </c>
      <c r="AZ107" s="74">
        <f t="shared" si="134"/>
        <v>14.102998127449442</v>
      </c>
      <c r="BA107" s="74">
        <f t="shared" si="134"/>
        <v>0.88661218915630924</v>
      </c>
      <c r="BB107" s="74">
        <f t="shared" si="137"/>
        <v>0.13356609088019172</v>
      </c>
      <c r="BC107" s="74"/>
      <c r="BD107" s="82">
        <f>(AT107*10)</f>
        <v>30.3992666470877</v>
      </c>
      <c r="BE107" s="75">
        <f t="shared" si="132"/>
        <v>92.209694129365189</v>
      </c>
      <c r="BF107" s="76">
        <f t="shared" si="133"/>
        <v>61.81042748227749</v>
      </c>
    </row>
    <row r="108" spans="1:58" ht="13.5" thickBot="1" x14ac:dyDescent="0.25">
      <c r="A108" s="216"/>
      <c r="B108" s="215"/>
      <c r="C108" s="81" t="s">
        <v>115</v>
      </c>
      <c r="D108" s="107">
        <v>641349</v>
      </c>
      <c r="E108" s="119">
        <v>443390</v>
      </c>
      <c r="F108" s="105">
        <v>600239</v>
      </c>
      <c r="G108" s="106">
        <v>197274</v>
      </c>
      <c r="H108" s="119">
        <v>402965</v>
      </c>
      <c r="I108" s="120">
        <v>18688</v>
      </c>
      <c r="J108" s="120">
        <v>3414</v>
      </c>
      <c r="K108" s="120"/>
      <c r="L108" s="128"/>
      <c r="N108" s="110">
        <f t="shared" si="124"/>
        <v>0.58968830272905526</v>
      </c>
      <c r="O108" s="110">
        <f t="shared" si="125"/>
        <v>0.4021073844803767</v>
      </c>
      <c r="P108" s="110">
        <f t="shared" si="126"/>
        <v>0.15229574199342683</v>
      </c>
      <c r="Q108" s="110">
        <f t="shared" si="127"/>
        <v>0.34380427655848811</v>
      </c>
      <c r="R108" s="110">
        <f t="shared" si="128"/>
        <v>2.0465695753093538E-2</v>
      </c>
      <c r="S108" s="110">
        <f t="shared" si="135"/>
        <v>2.9133825535519711E-3</v>
      </c>
      <c r="T108" s="110"/>
      <c r="U108" s="111"/>
      <c r="W108" s="125">
        <v>141</v>
      </c>
      <c r="Y108" s="110">
        <f t="shared" si="83"/>
        <v>0.83643730883553935</v>
      </c>
      <c r="Z108" s="110">
        <f t="shared" si="84"/>
        <v>0.57036508436932865</v>
      </c>
      <c r="AA108" s="110">
        <f t="shared" si="85"/>
        <v>0.21602232906869054</v>
      </c>
      <c r="AB108" s="110">
        <f t="shared" si="86"/>
        <v>0.48766564050849381</v>
      </c>
      <c r="AC108" s="110">
        <f t="shared" si="87"/>
        <v>2.9029355678146861E-2</v>
      </c>
      <c r="AD108" s="110">
        <f t="shared" si="88"/>
        <v>4.1324575227687536E-3</v>
      </c>
      <c r="AE108" s="110"/>
      <c r="AF108" s="111"/>
      <c r="AH108" s="126">
        <v>2.9456664008506115</v>
      </c>
      <c r="AI108" s="126"/>
      <c r="AJ108" s="217"/>
      <c r="AK108" s="215"/>
      <c r="AL108" s="81" t="s">
        <v>115</v>
      </c>
      <c r="AM108" s="110">
        <f t="shared" si="89"/>
        <v>2.4638652770547544</v>
      </c>
      <c r="AN108" s="110">
        <f t="shared" si="90"/>
        <v>1.6801052652450557</v>
      </c>
      <c r="AO108" s="110">
        <f t="shared" si="91"/>
        <v>0.63632971657113613</v>
      </c>
      <c r="AP108" s="110">
        <f t="shared" si="92"/>
        <v>1.4365002920951631</v>
      </c>
      <c r="AQ108" s="110">
        <f t="shared" si="93"/>
        <v>8.5510797659459126E-2</v>
      </c>
      <c r="AR108" s="110">
        <f t="shared" si="136"/>
        <v>1.2172841277762268E-2</v>
      </c>
      <c r="AS108" s="110"/>
      <c r="AT108" s="111"/>
      <c r="AV108" s="217"/>
      <c r="AW108" s="74">
        <f t="shared" si="134"/>
        <v>24.638652770547544</v>
      </c>
      <c r="AX108" s="74">
        <f t="shared" si="134"/>
        <v>16.801052652450558</v>
      </c>
      <c r="AY108" s="74">
        <f t="shared" si="134"/>
        <v>6.3632971657113613</v>
      </c>
      <c r="AZ108" s="74">
        <f t="shared" si="134"/>
        <v>14.36500292095163</v>
      </c>
      <c r="BA108" s="74">
        <f t="shared" si="134"/>
        <v>0.85510797659459126</v>
      </c>
      <c r="BB108" s="74">
        <f t="shared" si="137"/>
        <v>0.12172841277762268</v>
      </c>
      <c r="BC108" s="74"/>
      <c r="BD108" s="74"/>
      <c r="BE108" s="75">
        <f t="shared" si="132"/>
        <v>63.144841899033302</v>
      </c>
      <c r="BF108" s="76">
        <f t="shared" si="133"/>
        <v>63.144841899033302</v>
      </c>
    </row>
    <row r="109" spans="1:58" x14ac:dyDescent="0.2">
      <c r="A109" s="90"/>
      <c r="B109" s="209" t="s">
        <v>178</v>
      </c>
      <c r="C109" s="210"/>
      <c r="D109" s="130">
        <f>AVERAGE(D93:D108)</f>
        <v>614535.4375</v>
      </c>
      <c r="E109" s="130">
        <f t="shared" ref="E109:AT109" si="138">AVERAGE(E93:E108)</f>
        <v>315187.9375</v>
      </c>
      <c r="F109" s="130">
        <f t="shared" si="138"/>
        <v>441930.5625</v>
      </c>
      <c r="G109" s="130">
        <f t="shared" si="138"/>
        <v>191132.4375</v>
      </c>
      <c r="H109" s="130">
        <f t="shared" si="138"/>
        <v>250798.125</v>
      </c>
      <c r="I109" s="130">
        <f t="shared" si="138"/>
        <v>11903.625</v>
      </c>
      <c r="J109" s="130">
        <f t="shared" si="138"/>
        <v>2711</v>
      </c>
      <c r="K109" s="130" t="e">
        <f t="shared" si="138"/>
        <v>#DIV/0!</v>
      </c>
      <c r="L109" s="130">
        <f t="shared" si="138"/>
        <v>451970.33333333331</v>
      </c>
      <c r="M109" s="131"/>
      <c r="N109" s="132">
        <f t="shared" si="138"/>
        <v>0.56471843533393529</v>
      </c>
      <c r="O109" s="132">
        <f t="shared" si="138"/>
        <v>0.28333208954809047</v>
      </c>
      <c r="P109" s="132">
        <f t="shared" si="138"/>
        <v>0.14642813331924984</v>
      </c>
      <c r="Q109" s="132">
        <f t="shared" si="138"/>
        <v>0.21195542781398058</v>
      </c>
      <c r="R109" s="132">
        <f t="shared" si="138"/>
        <v>1.365417486018271E-2</v>
      </c>
      <c r="S109" s="132">
        <f t="shared" si="138"/>
        <v>2.3134681027180415E-3</v>
      </c>
      <c r="T109" s="132" t="e">
        <f t="shared" si="138"/>
        <v>#DIV/0!</v>
      </c>
      <c r="U109" s="132">
        <f t="shared" si="138"/>
        <v>0.54892432628828025</v>
      </c>
      <c r="V109" s="131"/>
      <c r="W109" s="131"/>
      <c r="X109" s="131"/>
      <c r="Y109" s="132">
        <f t="shared" si="138"/>
        <v>0.84004129775388492</v>
      </c>
      <c r="Z109" s="132">
        <f t="shared" si="138"/>
        <v>0.41842672287274973</v>
      </c>
      <c r="AA109" s="132">
        <f t="shared" si="138"/>
        <v>0.21686940800209581</v>
      </c>
      <c r="AB109" s="132">
        <f t="shared" si="138"/>
        <v>0.31350941449643088</v>
      </c>
      <c r="AC109" s="132">
        <f t="shared" si="138"/>
        <v>2.0333141786941983E-2</v>
      </c>
      <c r="AD109" s="132">
        <f t="shared" si="138"/>
        <v>3.4130452507691754E-3</v>
      </c>
      <c r="AE109" s="132" t="e">
        <f t="shared" si="138"/>
        <v>#DIV/0!</v>
      </c>
      <c r="AF109" s="132">
        <f t="shared" si="138"/>
        <v>0.81527622870040384</v>
      </c>
      <c r="AG109" s="131"/>
      <c r="AH109" s="131"/>
      <c r="AI109" s="131"/>
      <c r="AJ109" s="90"/>
      <c r="AK109" s="209" t="s">
        <v>178</v>
      </c>
      <c r="AL109" s="210"/>
      <c r="AM109" s="132">
        <f t="shared" si="138"/>
        <v>2.4744814261205628</v>
      </c>
      <c r="AN109" s="132">
        <f t="shared" si="138"/>
        <v>1.2325455387842887</v>
      </c>
      <c r="AO109" s="132">
        <f t="shared" si="138"/>
        <v>0.63882492852413619</v>
      </c>
      <c r="AP109" s="132">
        <f t="shared" si="138"/>
        <v>0.9234941486324838</v>
      </c>
      <c r="AQ109" s="132">
        <f t="shared" si="138"/>
        <v>5.9894652585526564E-2</v>
      </c>
      <c r="AR109" s="132">
        <f t="shared" si="138"/>
        <v>1.0053692719773513E-2</v>
      </c>
      <c r="AS109" s="132"/>
      <c r="AT109" s="132">
        <f t="shared" si="138"/>
        <v>2.4015317942949785</v>
      </c>
      <c r="AV109" s="90"/>
      <c r="AW109" s="84">
        <f t="shared" ref="AW109:BB109" si="139">AVERAGE(AW93:AW108)</f>
        <v>24.744814261205629</v>
      </c>
      <c r="AX109" s="84">
        <f t="shared" si="139"/>
        <v>12.325455387842885</v>
      </c>
      <c r="AY109" s="84">
        <f t="shared" si="139"/>
        <v>6.3882492852413613</v>
      </c>
      <c r="AZ109" s="84">
        <f t="shared" si="139"/>
        <v>9.2349414863248409</v>
      </c>
      <c r="BA109" s="84">
        <f t="shared" si="139"/>
        <v>0.59894652585526553</v>
      </c>
      <c r="BB109" s="84">
        <f t="shared" si="139"/>
        <v>0.10053692719773512</v>
      </c>
      <c r="BC109" s="84"/>
      <c r="BD109" s="84">
        <f t="shared" ref="BD109:BF109" si="140">AVERAGE(BD93:BD108)</f>
        <v>24.015317942949782</v>
      </c>
      <c r="BE109" s="85">
        <f t="shared" si="140"/>
        <v>57.88953243002095</v>
      </c>
      <c r="BF109" s="84">
        <f t="shared" si="140"/>
        <v>53.386660315717862</v>
      </c>
    </row>
    <row r="110" spans="1:58" ht="13.5" thickBot="1" x14ac:dyDescent="0.25">
      <c r="A110" s="90"/>
      <c r="B110" s="211" t="s">
        <v>179</v>
      </c>
      <c r="C110" s="212"/>
      <c r="D110" s="130">
        <f>STDEV(D93:D108)/SQRT(16)</f>
        <v>10079.493718671567</v>
      </c>
      <c r="E110" s="130">
        <f t="shared" ref="E110:AT110" si="141">STDEV(E93:E108)/SQRT(16)</f>
        <v>36738.875124027763</v>
      </c>
      <c r="F110" s="130">
        <f t="shared" si="141"/>
        <v>42150.684701335587</v>
      </c>
      <c r="G110" s="130">
        <f t="shared" si="141"/>
        <v>10848.365549307704</v>
      </c>
      <c r="H110" s="130">
        <f t="shared" si="141"/>
        <v>33240.084690259515</v>
      </c>
      <c r="I110" s="130">
        <f t="shared" si="141"/>
        <v>1307.2467118432542</v>
      </c>
      <c r="J110" s="130">
        <f t="shared" si="141"/>
        <v>221.62683807955852</v>
      </c>
      <c r="K110" s="130" t="e">
        <f t="shared" si="141"/>
        <v>#DIV/0!</v>
      </c>
      <c r="L110" s="130">
        <f t="shared" si="141"/>
        <v>98878.417333275167</v>
      </c>
      <c r="M110" s="131"/>
      <c r="N110" s="132">
        <f t="shared" si="141"/>
        <v>9.3864297802716129E-3</v>
      </c>
      <c r="O110" s="132">
        <f t="shared" si="141"/>
        <v>3.403744560144522E-2</v>
      </c>
      <c r="P110" s="132">
        <f t="shared" si="141"/>
        <v>1.0364457546065969E-2</v>
      </c>
      <c r="Q110" s="132">
        <f t="shared" si="141"/>
        <v>2.8801714555685313E-2</v>
      </c>
      <c r="R110" s="132">
        <f t="shared" si="141"/>
        <v>1.3124773158779276E-3</v>
      </c>
      <c r="S110" s="132">
        <f t="shared" si="141"/>
        <v>1.8912822596950016E-4</v>
      </c>
      <c r="T110" s="132" t="e">
        <f t="shared" si="141"/>
        <v>#DIV/0!</v>
      </c>
      <c r="U110" s="132">
        <f t="shared" si="141"/>
        <v>0.11773365349280157</v>
      </c>
      <c r="V110" s="131"/>
      <c r="W110" s="131"/>
      <c r="X110" s="131"/>
      <c r="Y110" s="132">
        <f t="shared" si="141"/>
        <v>1.5428789892361818E-2</v>
      </c>
      <c r="Z110" s="132">
        <f t="shared" si="141"/>
        <v>4.9136505539006711E-2</v>
      </c>
      <c r="AA110" s="132">
        <f t="shared" si="141"/>
        <v>1.4485423943171621E-2</v>
      </c>
      <c r="AB110" s="132">
        <f t="shared" si="141"/>
        <v>4.2307155971122556E-2</v>
      </c>
      <c r="AC110" s="132">
        <f t="shared" si="141"/>
        <v>1.9749443837286914E-3</v>
      </c>
      <c r="AD110" s="132">
        <f t="shared" si="141"/>
        <v>2.7946071681675232E-4</v>
      </c>
      <c r="AE110" s="132" t="e">
        <f t="shared" si="141"/>
        <v>#DIV/0!</v>
      </c>
      <c r="AF110" s="132">
        <f t="shared" si="141"/>
        <v>0.17743636613803762</v>
      </c>
      <c r="AG110" s="131"/>
      <c r="AH110" s="131"/>
      <c r="AI110" s="131"/>
      <c r="AJ110" s="90"/>
      <c r="AK110" s="211" t="s">
        <v>179</v>
      </c>
      <c r="AL110" s="212"/>
      <c r="AM110" s="132">
        <f t="shared" si="141"/>
        <v>4.5448067991713727E-2</v>
      </c>
      <c r="AN110" s="132">
        <f t="shared" si="141"/>
        <v>0.14473975342146217</v>
      </c>
      <c r="AO110" s="132">
        <f t="shared" si="141"/>
        <v>4.2669226611477727E-2</v>
      </c>
      <c r="AP110" s="132">
        <f t="shared" si="141"/>
        <v>0.12462276785968217</v>
      </c>
      <c r="AQ110" s="132">
        <f t="shared" si="141"/>
        <v>5.8175273146982218E-3</v>
      </c>
      <c r="AR110" s="132">
        <f t="shared" si="141"/>
        <v>8.2319804388473528E-4</v>
      </c>
      <c r="AS110" s="132"/>
      <c r="AT110" s="132">
        <f t="shared" si="141"/>
        <v>0.52266834202184453</v>
      </c>
      <c r="AV110" s="90"/>
      <c r="AW110" s="84">
        <f t="shared" ref="AW110:BA110" si="142">STDEV(AW93:AW108)/SQRT(16)</f>
        <v>0.45448067991713714</v>
      </c>
      <c r="AX110" s="84">
        <f t="shared" si="142"/>
        <v>1.4473975342146224</v>
      </c>
      <c r="AY110" s="84">
        <f t="shared" si="142"/>
        <v>0.42669226611477884</v>
      </c>
      <c r="AZ110" s="84">
        <f t="shared" si="142"/>
        <v>1.2462276785968212</v>
      </c>
      <c r="BA110" s="84">
        <f t="shared" si="142"/>
        <v>5.8175273146982343E-2</v>
      </c>
      <c r="BB110" s="84">
        <f>STDEV(BB93:BB108)/SQRT(15)</f>
        <v>8.501952838922933E-3</v>
      </c>
      <c r="BC110" s="84"/>
      <c r="BD110" s="84">
        <f>STDEV(BD93:BD108)/SQRT(3)</f>
        <v>12.070508318528296</v>
      </c>
      <c r="BE110" s="85">
        <f>STDEV(BE93:BE108)/SQRT(16)</f>
        <v>5.3676257979792794</v>
      </c>
      <c r="BF110" s="84">
        <f>STDEV(BF93:BF108)/SQRT(16)</f>
        <v>3.2856194848521056</v>
      </c>
    </row>
    <row r="111" spans="1:58" x14ac:dyDescent="0.2">
      <c r="A111" s="218" t="s">
        <v>7</v>
      </c>
      <c r="B111" s="213">
        <v>36</v>
      </c>
      <c r="C111" s="73">
        <v>36</v>
      </c>
      <c r="D111" s="107">
        <v>586517</v>
      </c>
      <c r="E111" s="104">
        <v>753489</v>
      </c>
      <c r="F111" s="105">
        <v>801914</v>
      </c>
      <c r="G111" s="106">
        <v>264049</v>
      </c>
      <c r="H111" s="104">
        <v>537865</v>
      </c>
      <c r="I111" s="120">
        <v>7213</v>
      </c>
      <c r="J111" s="120">
        <v>2519</v>
      </c>
      <c r="L111" s="123">
        <v>28574</v>
      </c>
      <c r="N111" s="110">
        <f t="shared" ref="N111:N126" si="143">(D111-8120)/1073836.8</f>
        <v>0.53862653989880027</v>
      </c>
      <c r="O111" s="110">
        <f t="shared" ref="O111:O126" si="144">(E111-9368.8)/1079366.4</f>
        <v>0.68940463590491607</v>
      </c>
      <c r="P111" s="110">
        <f t="shared" ref="P111:P126" si="145">(G111-37867.695)/1046689.178</f>
        <v>0.21609214058387829</v>
      </c>
      <c r="Q111" s="110">
        <f t="shared" ref="Q111:Q126" si="146">(H111-6180.175)/1154100.9</f>
        <v>0.46069180346363131</v>
      </c>
      <c r="R111" s="110">
        <f t="shared" ref="R111:R126" si="147">(I111+1696.134)/996014.709</f>
        <v>8.9447815574378222E-3</v>
      </c>
      <c r="S111" s="110">
        <f t="shared" ref="S111:S126" si="148">J111/1171833.749</f>
        <v>2.1496223352072104E-3</v>
      </c>
      <c r="T111" s="110"/>
      <c r="U111" s="111">
        <f t="shared" si="94"/>
        <v>4.4790071885987923E-2</v>
      </c>
      <c r="W111" s="125">
        <v>123</v>
      </c>
      <c r="Y111" s="110">
        <f t="shared" si="83"/>
        <v>0.87581551203056962</v>
      </c>
      <c r="Z111" s="110">
        <f t="shared" si="84"/>
        <v>1.1209831478128716</v>
      </c>
      <c r="AA111" s="110">
        <f t="shared" si="85"/>
        <v>0.35136933428272898</v>
      </c>
      <c r="AB111" s="110">
        <f t="shared" si="86"/>
        <v>0.74909236335549811</v>
      </c>
      <c r="AC111" s="110">
        <f t="shared" si="87"/>
        <v>1.4544360255996459E-2</v>
      </c>
      <c r="AD111" s="110">
        <f t="shared" si="88"/>
        <v>3.4953208702556268E-3</v>
      </c>
      <c r="AE111" s="110"/>
      <c r="AF111" s="111">
        <f t="shared" si="96"/>
        <v>7.2829385180468165E-2</v>
      </c>
      <c r="AH111" s="126">
        <v>2.6908553078551827</v>
      </c>
      <c r="AI111" s="126"/>
      <c r="AJ111" s="219" t="s">
        <v>7</v>
      </c>
      <c r="AK111" s="213">
        <v>36</v>
      </c>
      <c r="AL111" s="73">
        <v>36</v>
      </c>
      <c r="AM111" s="110">
        <f t="shared" si="89"/>
        <v>2.3566928192493628</v>
      </c>
      <c r="AN111" s="110">
        <f t="shared" si="90"/>
        <v>3.016403453308476</v>
      </c>
      <c r="AO111" s="110">
        <f t="shared" si="91"/>
        <v>0.94548403817222326</v>
      </c>
      <c r="AP111" s="110">
        <f t="shared" si="92"/>
        <v>2.0156991620089251</v>
      </c>
      <c r="AQ111" s="110">
        <f t="shared" si="93"/>
        <v>3.9136768994206039E-2</v>
      </c>
      <c r="AR111" s="110">
        <f t="shared" ref="AR111:AR126" si="149">AD111*AH111</f>
        <v>9.4054027163843496E-3</v>
      </c>
      <c r="AS111" s="110"/>
      <c r="AT111" s="111">
        <f t="shared" si="97"/>
        <v>0.19597333768069233</v>
      </c>
      <c r="AV111" s="219" t="s">
        <v>7</v>
      </c>
      <c r="AW111" s="74">
        <f t="shared" ref="AW111:AW126" si="150">(AM111*10)</f>
        <v>23.566928192493627</v>
      </c>
      <c r="AX111" s="74">
        <f t="shared" ref="AX111:AX126" si="151">(AN111*10)</f>
        <v>30.164034533084759</v>
      </c>
      <c r="AY111" s="74">
        <f t="shared" ref="AY111:AY126" si="152">(AO111*10)</f>
        <v>9.4548403817222333</v>
      </c>
      <c r="AZ111" s="74">
        <f t="shared" ref="AZ111:AZ126" si="153">(AP111*10)</f>
        <v>20.156991620089251</v>
      </c>
      <c r="BA111" s="74">
        <f t="shared" ref="BA111:BA126" si="154">(AQ111*10)</f>
        <v>0.39136768994206039</v>
      </c>
      <c r="BB111" s="74">
        <f t="shared" ref="BB111:BB126" si="155">(AR111*10)</f>
        <v>9.4054027163843493E-2</v>
      </c>
      <c r="BC111" s="74"/>
      <c r="BD111" s="82">
        <f>(AT111*10)</f>
        <v>1.9597333768069234</v>
      </c>
      <c r="BE111" s="75">
        <f>SUM(AW111:BD111)</f>
        <v>85.787949821302703</v>
      </c>
      <c r="BF111" s="76">
        <f>SUM(AW111:BC111)</f>
        <v>83.82821644449578</v>
      </c>
    </row>
    <row r="112" spans="1:58" x14ac:dyDescent="0.2">
      <c r="A112" s="218"/>
      <c r="B112" s="214"/>
      <c r="C112" s="77" t="s">
        <v>116</v>
      </c>
      <c r="D112" s="107">
        <v>581758</v>
      </c>
      <c r="E112" s="119">
        <v>743646</v>
      </c>
      <c r="F112" s="105">
        <v>794006</v>
      </c>
      <c r="G112" s="106">
        <v>261446</v>
      </c>
      <c r="H112" s="119">
        <v>532560</v>
      </c>
      <c r="I112" s="120">
        <v>6389</v>
      </c>
      <c r="J112" s="120">
        <v>1347</v>
      </c>
      <c r="N112" s="110">
        <f t="shared" si="143"/>
        <v>0.53419476777104302</v>
      </c>
      <c r="O112" s="110">
        <f t="shared" si="144"/>
        <v>0.68028539706257307</v>
      </c>
      <c r="P112" s="110">
        <f t="shared" si="145"/>
        <v>0.21360525139584466</v>
      </c>
      <c r="Q112" s="110">
        <f t="shared" si="146"/>
        <v>0.45609515164575298</v>
      </c>
      <c r="R112" s="110">
        <f t="shared" si="147"/>
        <v>8.1174845380722182E-3</v>
      </c>
      <c r="S112" s="110">
        <f t="shared" si="148"/>
        <v>1.1494804626931768E-3</v>
      </c>
      <c r="T112" s="110"/>
      <c r="U112" s="111"/>
      <c r="W112" s="125">
        <v>123</v>
      </c>
      <c r="Y112" s="110">
        <f t="shared" si="83"/>
        <v>0.86860937848950082</v>
      </c>
      <c r="Z112" s="110">
        <f t="shared" si="84"/>
        <v>1.1061551171749155</v>
      </c>
      <c r="AA112" s="110">
        <f t="shared" si="85"/>
        <v>0.34732561202576367</v>
      </c>
      <c r="AB112" s="110">
        <f t="shared" si="86"/>
        <v>0.74161813275732191</v>
      </c>
      <c r="AC112" s="110">
        <f t="shared" si="87"/>
        <v>1.3199161850523932E-2</v>
      </c>
      <c r="AD112" s="110">
        <f t="shared" si="88"/>
        <v>1.8690739230783362E-3</v>
      </c>
      <c r="AE112" s="110"/>
      <c r="AF112" s="111"/>
      <c r="AH112" s="126">
        <v>2.6908553078551827</v>
      </c>
      <c r="AI112" s="126"/>
      <c r="AJ112" s="219"/>
      <c r="AK112" s="214"/>
      <c r="AL112" s="77" t="s">
        <v>116</v>
      </c>
      <c r="AM112" s="110">
        <f t="shared" si="89"/>
        <v>2.3373021565612646</v>
      </c>
      <c r="AN112" s="110">
        <f t="shared" si="90"/>
        <v>2.9765033683612931</v>
      </c>
      <c r="AO112" s="110">
        <f t="shared" si="91"/>
        <v>0.93460296667357601</v>
      </c>
      <c r="AP112" s="110">
        <f t="shared" si="92"/>
        <v>1.9955870889316891</v>
      </c>
      <c r="AQ112" s="110">
        <f t="shared" si="93"/>
        <v>3.5517034724721959E-2</v>
      </c>
      <c r="AR112" s="110">
        <f t="shared" si="149"/>
        <v>5.0294074866890507E-3</v>
      </c>
      <c r="AS112" s="110"/>
      <c r="AT112" s="111"/>
      <c r="AV112" s="219"/>
      <c r="AW112" s="74">
        <f t="shared" si="150"/>
        <v>23.373021565612646</v>
      </c>
      <c r="AX112" s="74">
        <f t="shared" si="151"/>
        <v>29.765033683612931</v>
      </c>
      <c r="AY112" s="74">
        <f t="shared" si="152"/>
        <v>9.3460296667357596</v>
      </c>
      <c r="AZ112" s="74">
        <f t="shared" si="153"/>
        <v>19.955870889316891</v>
      </c>
      <c r="BA112" s="74">
        <f t="shared" si="154"/>
        <v>0.35517034724721958</v>
      </c>
      <c r="BB112" s="74">
        <f t="shared" si="155"/>
        <v>5.0294074866890505E-2</v>
      </c>
      <c r="BC112" s="74"/>
      <c r="BD112" s="74"/>
      <c r="BE112" s="75">
        <f t="shared" ref="BE112:BE126" si="156">SUM(AW112:BD112)</f>
        <v>82.845420227392339</v>
      </c>
      <c r="BF112" s="76">
        <f t="shared" ref="BF112:BF126" si="157">SUM(AW112:BC112)</f>
        <v>82.845420227392339</v>
      </c>
    </row>
    <row r="113" spans="1:58" x14ac:dyDescent="0.2">
      <c r="A113" s="218"/>
      <c r="B113" s="214"/>
      <c r="C113" s="77" t="s">
        <v>117</v>
      </c>
      <c r="D113" s="107">
        <v>564912</v>
      </c>
      <c r="E113" s="104">
        <v>710896</v>
      </c>
      <c r="F113" s="105">
        <v>767787</v>
      </c>
      <c r="G113" s="106">
        <v>252812</v>
      </c>
      <c r="H113" s="104">
        <v>514975</v>
      </c>
      <c r="I113" s="120">
        <v>5380</v>
      </c>
      <c r="J113" s="120">
        <v>5546</v>
      </c>
      <c r="L113" s="123">
        <v>24315</v>
      </c>
      <c r="N113" s="110">
        <f t="shared" si="143"/>
        <v>0.51850709530535732</v>
      </c>
      <c r="O113" s="110">
        <f t="shared" si="144"/>
        <v>0.64994352242204312</v>
      </c>
      <c r="P113" s="110">
        <f t="shared" si="145"/>
        <v>0.20535638422355026</v>
      </c>
      <c r="Q113" s="110">
        <f t="shared" si="146"/>
        <v>0.44085818233050511</v>
      </c>
      <c r="R113" s="110">
        <f t="shared" si="147"/>
        <v>7.1044472898441902E-3</v>
      </c>
      <c r="S113" s="110">
        <f t="shared" si="148"/>
        <v>4.7327532636201623E-3</v>
      </c>
      <c r="T113" s="110"/>
      <c r="U113" s="111">
        <f t="shared" si="94"/>
        <v>3.9718918405286949E-2</v>
      </c>
      <c r="W113" s="125">
        <v>118</v>
      </c>
      <c r="Y113" s="110">
        <f t="shared" si="83"/>
        <v>0.87882558526331744</v>
      </c>
      <c r="Z113" s="110">
        <f t="shared" si="84"/>
        <v>1.1015991905458358</v>
      </c>
      <c r="AA113" s="110">
        <f t="shared" si="85"/>
        <v>0.34806166817550893</v>
      </c>
      <c r="AB113" s="110">
        <f t="shared" si="86"/>
        <v>0.74721725818729678</v>
      </c>
      <c r="AC113" s="110">
        <f t="shared" si="87"/>
        <v>1.2041436084481678E-2</v>
      </c>
      <c r="AD113" s="110">
        <f t="shared" si="88"/>
        <v>8.0216157010511227E-3</v>
      </c>
      <c r="AE113" s="110"/>
      <c r="AF113" s="111">
        <f t="shared" si="96"/>
        <v>6.7320200686927026E-2</v>
      </c>
      <c r="AH113" s="126">
        <v>2.6908553078551827</v>
      </c>
      <c r="AI113" s="126"/>
      <c r="AJ113" s="219"/>
      <c r="AK113" s="214"/>
      <c r="AL113" s="77" t="s">
        <v>117</v>
      </c>
      <c r="AM113" s="110">
        <f t="shared" si="89"/>
        <v>2.3647924907847351</v>
      </c>
      <c r="AN113" s="110">
        <f t="shared" si="90"/>
        <v>2.9642440290092349</v>
      </c>
      <c r="AO113" s="110">
        <f t="shared" si="91"/>
        <v>0.93658358727099755</v>
      </c>
      <c r="AP113" s="110">
        <f t="shared" si="92"/>
        <v>2.0106535253142841</v>
      </c>
      <c r="AQ113" s="110">
        <f t="shared" si="93"/>
        <v>3.2401762202126448E-2</v>
      </c>
      <c r="AR113" s="110">
        <f t="shared" si="149"/>
        <v>2.1585007186747884E-2</v>
      </c>
      <c r="AS113" s="110"/>
      <c r="AT113" s="111">
        <f t="shared" si="97"/>
        <v>0.1811489193442937</v>
      </c>
      <c r="AV113" s="219"/>
      <c r="AW113" s="74">
        <f t="shared" si="150"/>
        <v>23.647924907847351</v>
      </c>
      <c r="AX113" s="74">
        <f t="shared" si="151"/>
        <v>29.642440290092349</v>
      </c>
      <c r="AY113" s="74">
        <f t="shared" si="152"/>
        <v>9.365835872709976</v>
      </c>
      <c r="AZ113" s="74">
        <f t="shared" si="153"/>
        <v>20.106535253142841</v>
      </c>
      <c r="BA113" s="74">
        <f t="shared" si="154"/>
        <v>0.3240176220212645</v>
      </c>
      <c r="BB113" s="74">
        <f t="shared" si="155"/>
        <v>0.21585007186747884</v>
      </c>
      <c r="BC113" s="74"/>
      <c r="BD113" s="82">
        <f>(AT113*10)</f>
        <v>1.8114891934429369</v>
      </c>
      <c r="BE113" s="75">
        <f t="shared" si="156"/>
        <v>85.114093211124185</v>
      </c>
      <c r="BF113" s="76">
        <f t="shared" si="157"/>
        <v>83.302604017681247</v>
      </c>
    </row>
    <row r="114" spans="1:58" ht="13.5" thickBot="1" x14ac:dyDescent="0.25">
      <c r="A114" s="218"/>
      <c r="B114" s="215"/>
      <c r="C114" s="78" t="s">
        <v>118</v>
      </c>
      <c r="D114" s="107">
        <v>546676</v>
      </c>
      <c r="E114" s="119">
        <v>694653</v>
      </c>
      <c r="F114" s="105">
        <v>704196</v>
      </c>
      <c r="G114" s="106">
        <v>231873</v>
      </c>
      <c r="H114" s="119">
        <v>472323</v>
      </c>
      <c r="I114" s="120">
        <v>5965</v>
      </c>
      <c r="J114" s="120">
        <v>2688</v>
      </c>
      <c r="N114" s="110">
        <f t="shared" si="143"/>
        <v>0.50152499895701097</v>
      </c>
      <c r="O114" s="110">
        <f t="shared" si="144"/>
        <v>0.63489487906979503</v>
      </c>
      <c r="P114" s="110">
        <f t="shared" si="145"/>
        <v>0.18535140047086643</v>
      </c>
      <c r="Q114" s="110">
        <f t="shared" si="146"/>
        <v>0.40390127500983669</v>
      </c>
      <c r="R114" s="110">
        <f t="shared" si="147"/>
        <v>7.6917880135442861E-3</v>
      </c>
      <c r="S114" s="110">
        <f t="shared" si="148"/>
        <v>2.2938407451516402E-3</v>
      </c>
      <c r="T114" s="110"/>
      <c r="U114" s="111"/>
      <c r="W114" s="125">
        <v>118</v>
      </c>
      <c r="Y114" s="110">
        <f t="shared" si="83"/>
        <v>0.85004237111357794</v>
      </c>
      <c r="Z114" s="110">
        <f t="shared" si="84"/>
        <v>1.0760930153725339</v>
      </c>
      <c r="AA114" s="110">
        <f t="shared" si="85"/>
        <v>0.31415491605231599</v>
      </c>
      <c r="AB114" s="110">
        <f t="shared" si="86"/>
        <v>0.68457843222006209</v>
      </c>
      <c r="AC114" s="110">
        <f t="shared" si="87"/>
        <v>1.303692883651574E-2</v>
      </c>
      <c r="AD114" s="110">
        <f t="shared" si="88"/>
        <v>3.8878656697485425E-3</v>
      </c>
      <c r="AE114" s="110"/>
      <c r="AF114" s="111"/>
      <c r="AH114" s="126">
        <v>2.6908553078551827</v>
      </c>
      <c r="AI114" s="126"/>
      <c r="AJ114" s="219"/>
      <c r="AK114" s="215"/>
      <c r="AL114" s="78" t="s">
        <v>118</v>
      </c>
      <c r="AM114" s="110">
        <f t="shared" si="89"/>
        <v>2.287341026212776</v>
      </c>
      <c r="AN114" s="110">
        <f t="shared" si="90"/>
        <v>2.8956106021610717</v>
      </c>
      <c r="AO114" s="110">
        <f t="shared" si="91"/>
        <v>0.84534542334817386</v>
      </c>
      <c r="AP114" s="110">
        <f t="shared" si="92"/>
        <v>1.8421015079825336</v>
      </c>
      <c r="AQ114" s="110">
        <f t="shared" si="93"/>
        <v>3.5080489157868669E-2</v>
      </c>
      <c r="AR114" s="110">
        <f t="shared" si="149"/>
        <v>1.046168397367081E-2</v>
      </c>
      <c r="AS114" s="110"/>
      <c r="AT114" s="111"/>
      <c r="AV114" s="219"/>
      <c r="AW114" s="74">
        <f t="shared" si="150"/>
        <v>22.873410262127759</v>
      </c>
      <c r="AX114" s="74">
        <f t="shared" si="151"/>
        <v>28.956106021610715</v>
      </c>
      <c r="AY114" s="74">
        <f t="shared" si="152"/>
        <v>8.4534542334817395</v>
      </c>
      <c r="AZ114" s="74">
        <f t="shared" si="153"/>
        <v>18.421015079825334</v>
      </c>
      <c r="BA114" s="74">
        <f t="shared" si="154"/>
        <v>0.35080489157868666</v>
      </c>
      <c r="BB114" s="74">
        <f t="shared" si="155"/>
        <v>0.1046168397367081</v>
      </c>
      <c r="BC114" s="74"/>
      <c r="BD114" s="74"/>
      <c r="BE114" s="75">
        <f t="shared" si="156"/>
        <v>79.159407328360942</v>
      </c>
      <c r="BF114" s="76">
        <f t="shared" si="157"/>
        <v>79.159407328360942</v>
      </c>
    </row>
    <row r="115" spans="1:58" x14ac:dyDescent="0.2">
      <c r="A115" s="218"/>
      <c r="B115" s="213">
        <v>37</v>
      </c>
      <c r="C115" s="79">
        <v>37</v>
      </c>
      <c r="D115" s="107">
        <v>573215</v>
      </c>
      <c r="E115" s="119">
        <v>340693</v>
      </c>
      <c r="F115" s="105">
        <v>367157</v>
      </c>
      <c r="G115" s="106">
        <v>207934</v>
      </c>
      <c r="H115" s="119">
        <v>159223</v>
      </c>
      <c r="I115" s="120">
        <v>5795</v>
      </c>
      <c r="J115" s="120">
        <v>1884</v>
      </c>
      <c r="L115" s="123">
        <v>3977</v>
      </c>
      <c r="N115" s="110">
        <f t="shared" si="143"/>
        <v>0.52623918271379788</v>
      </c>
      <c r="O115" s="110">
        <f t="shared" si="144"/>
        <v>0.30696175089385774</v>
      </c>
      <c r="P115" s="110">
        <f t="shared" si="145"/>
        <v>0.16248023632475161</v>
      </c>
      <c r="Q115" s="110">
        <f t="shared" si="146"/>
        <v>0.13260783784156135</v>
      </c>
      <c r="R115" s="110">
        <f t="shared" si="147"/>
        <v>7.5211078032382753E-3</v>
      </c>
      <c r="S115" s="110">
        <f t="shared" si="148"/>
        <v>1.6077365937000334E-3</v>
      </c>
      <c r="T115" s="110"/>
      <c r="U115" s="111">
        <f t="shared" si="94"/>
        <v>1.5502642403761613E-2</v>
      </c>
      <c r="W115" s="125">
        <v>134</v>
      </c>
      <c r="Y115" s="110">
        <f t="shared" si="83"/>
        <v>0.78543161599074307</v>
      </c>
      <c r="Z115" s="110">
        <f t="shared" si="84"/>
        <v>0.45815186700575783</v>
      </c>
      <c r="AA115" s="110">
        <f t="shared" si="85"/>
        <v>0.24250781541007702</v>
      </c>
      <c r="AB115" s="110">
        <f t="shared" si="86"/>
        <v>0.19792214603218114</v>
      </c>
      <c r="AC115" s="110">
        <f t="shared" si="87"/>
        <v>1.1225534034683992E-2</v>
      </c>
      <c r="AD115" s="110">
        <f t="shared" si="88"/>
        <v>2.3996068562687069E-3</v>
      </c>
      <c r="AE115" s="110"/>
      <c r="AF115" s="111">
        <f t="shared" si="96"/>
        <v>2.3138272244420319E-2</v>
      </c>
      <c r="AH115" s="126">
        <v>2.6908553078551827</v>
      </c>
      <c r="AI115" s="126"/>
      <c r="AJ115" s="219"/>
      <c r="AK115" s="213">
        <v>37</v>
      </c>
      <c r="AL115" s="79">
        <v>37</v>
      </c>
      <c r="AM115" s="110">
        <f t="shared" si="89"/>
        <v>2.1134828328459645</v>
      </c>
      <c r="AN115" s="110">
        <f t="shared" si="90"/>
        <v>1.2328203831362052</v>
      </c>
      <c r="AO115" s="110">
        <f t="shared" si="91"/>
        <v>0.65255344229257062</v>
      </c>
      <c r="AP115" s="110">
        <f t="shared" si="92"/>
        <v>0.53257985719278322</v>
      </c>
      <c r="AQ115" s="110">
        <f t="shared" si="93"/>
        <v>3.0206287840738425E-2</v>
      </c>
      <c r="AR115" s="110">
        <f t="shared" si="149"/>
        <v>6.4569948459563386E-3</v>
      </c>
      <c r="AS115" s="110"/>
      <c r="AT115" s="111">
        <f t="shared" si="97"/>
        <v>6.2261742683496664E-2</v>
      </c>
      <c r="AV115" s="219"/>
      <c r="AW115" s="74">
        <f t="shared" si="150"/>
        <v>21.134828328459644</v>
      </c>
      <c r="AX115" s="74">
        <f t="shared" si="151"/>
        <v>12.328203831362053</v>
      </c>
      <c r="AY115" s="74">
        <f t="shared" si="152"/>
        <v>6.5255344229257064</v>
      </c>
      <c r="AZ115" s="74">
        <f t="shared" si="153"/>
        <v>5.325798571927832</v>
      </c>
      <c r="BA115" s="74">
        <f t="shared" si="154"/>
        <v>0.30206287840738427</v>
      </c>
      <c r="BB115" s="74">
        <f t="shared" si="155"/>
        <v>6.4569948459563389E-2</v>
      </c>
      <c r="BC115" s="74"/>
      <c r="BD115" s="82">
        <f>(AT115*10)</f>
        <v>0.62261742683496668</v>
      </c>
      <c r="BE115" s="75">
        <f t="shared" si="156"/>
        <v>46.303615408377148</v>
      </c>
      <c r="BF115" s="76">
        <f t="shared" si="157"/>
        <v>45.680997981542184</v>
      </c>
    </row>
    <row r="116" spans="1:58" x14ac:dyDescent="0.2">
      <c r="A116" s="218"/>
      <c r="B116" s="214"/>
      <c r="C116" s="80" t="s">
        <v>119</v>
      </c>
      <c r="D116" s="107">
        <v>591910</v>
      </c>
      <c r="E116" s="119">
        <v>354902</v>
      </c>
      <c r="F116" s="105">
        <v>394241</v>
      </c>
      <c r="G116" s="106">
        <v>223273</v>
      </c>
      <c r="H116" s="119">
        <v>170968</v>
      </c>
      <c r="I116" s="120">
        <v>4736</v>
      </c>
      <c r="J116" s="120">
        <v>1798</v>
      </c>
      <c r="N116" s="110">
        <f t="shared" si="143"/>
        <v>0.54364871831548334</v>
      </c>
      <c r="O116" s="110">
        <f t="shared" si="144"/>
        <v>0.3201259553753017</v>
      </c>
      <c r="P116" s="110">
        <f t="shared" si="145"/>
        <v>0.17713501667636425</v>
      </c>
      <c r="Q116" s="110">
        <f t="shared" si="146"/>
        <v>0.14278459101799507</v>
      </c>
      <c r="R116" s="110">
        <f t="shared" si="147"/>
        <v>6.4578704931555382E-3</v>
      </c>
      <c r="S116" s="110">
        <f t="shared" si="148"/>
        <v>1.5343473436691402E-3</v>
      </c>
      <c r="T116" s="110"/>
      <c r="U116" s="111"/>
      <c r="W116" s="125">
        <v>134</v>
      </c>
      <c r="Y116" s="110">
        <f t="shared" si="83"/>
        <v>0.81141599748579607</v>
      </c>
      <c r="Z116" s="110">
        <f t="shared" si="84"/>
        <v>0.47779993339597265</v>
      </c>
      <c r="AA116" s="110">
        <f t="shared" si="85"/>
        <v>0.26438062190502126</v>
      </c>
      <c r="AB116" s="110">
        <f t="shared" si="86"/>
        <v>0.21311132987760459</v>
      </c>
      <c r="AC116" s="110">
        <f t="shared" si="87"/>
        <v>9.6386126763515507E-3</v>
      </c>
      <c r="AD116" s="110">
        <f t="shared" si="88"/>
        <v>2.2900706621927463E-3</v>
      </c>
      <c r="AE116" s="110"/>
      <c r="AF116" s="111"/>
      <c r="AH116" s="126">
        <v>2.6908553078551827</v>
      </c>
      <c r="AI116" s="126"/>
      <c r="AJ116" s="219"/>
      <c r="AK116" s="214"/>
      <c r="AL116" s="80" t="s">
        <v>119</v>
      </c>
      <c r="AM116" s="110">
        <f t="shared" si="89"/>
        <v>2.1834030437132621</v>
      </c>
      <c r="AN116" s="110">
        <f t="shared" si="90"/>
        <v>1.2856904868714059</v>
      </c>
      <c r="AO116" s="110">
        <f t="shared" si="91"/>
        <v>0.71140999974718067</v>
      </c>
      <c r="AP116" s="110">
        <f t="shared" si="92"/>
        <v>0.57345175316522912</v>
      </c>
      <c r="AQ116" s="110">
        <f t="shared" si="93"/>
        <v>2.5936112080520816E-2</v>
      </c>
      <c r="AR116" s="110">
        <f t="shared" si="149"/>
        <v>6.1622487967247846E-3</v>
      </c>
      <c r="AS116" s="110"/>
      <c r="AT116" s="111"/>
      <c r="AV116" s="219"/>
      <c r="AW116" s="74">
        <f t="shared" si="150"/>
        <v>21.834030437132622</v>
      </c>
      <c r="AX116" s="74">
        <f t="shared" si="151"/>
        <v>12.856904868714059</v>
      </c>
      <c r="AY116" s="74">
        <f t="shared" si="152"/>
        <v>7.1140999974718069</v>
      </c>
      <c r="AZ116" s="74">
        <f t="shared" si="153"/>
        <v>5.7345175316522914</v>
      </c>
      <c r="BA116" s="74">
        <f t="shared" si="154"/>
        <v>0.25936112080520818</v>
      </c>
      <c r="BB116" s="74">
        <f t="shared" si="155"/>
        <v>6.1622487967247848E-2</v>
      </c>
      <c r="BC116" s="74"/>
      <c r="BD116" s="74"/>
      <c r="BE116" s="75">
        <f t="shared" si="156"/>
        <v>47.860536443743236</v>
      </c>
      <c r="BF116" s="76">
        <f t="shared" si="157"/>
        <v>47.860536443743236</v>
      </c>
    </row>
    <row r="117" spans="1:58" x14ac:dyDescent="0.2">
      <c r="A117" s="218"/>
      <c r="B117" s="214"/>
      <c r="C117" s="80" t="s">
        <v>120</v>
      </c>
      <c r="D117" s="107">
        <v>568456</v>
      </c>
      <c r="E117" s="119">
        <v>335127</v>
      </c>
      <c r="F117" s="129">
        <v>357691</v>
      </c>
      <c r="G117" s="119">
        <v>202573</v>
      </c>
      <c r="H117" s="119">
        <v>155118</v>
      </c>
      <c r="I117" s="107">
        <v>4772</v>
      </c>
      <c r="J117" s="107">
        <v>3737</v>
      </c>
      <c r="L117" s="123">
        <v>11374</v>
      </c>
      <c r="N117" s="110">
        <f t="shared" si="143"/>
        <v>0.52180741058604063</v>
      </c>
      <c r="O117" s="110">
        <f t="shared" si="144"/>
        <v>0.30180502190914971</v>
      </c>
      <c r="P117" s="110">
        <f t="shared" si="145"/>
        <v>0.15735837196169042</v>
      </c>
      <c r="Q117" s="110">
        <f t="shared" si="146"/>
        <v>0.12905095646316542</v>
      </c>
      <c r="R117" s="110">
        <f t="shared" si="147"/>
        <v>6.4940145376909284E-3</v>
      </c>
      <c r="S117" s="110">
        <f t="shared" si="148"/>
        <v>3.1890189228540471E-3</v>
      </c>
      <c r="T117" s="110"/>
      <c r="U117" s="111">
        <f t="shared" si="94"/>
        <v>2.4310184619480115E-2</v>
      </c>
      <c r="W117" s="125">
        <v>130</v>
      </c>
      <c r="Y117" s="110">
        <f t="shared" si="83"/>
        <v>0.80278063167083169</v>
      </c>
      <c r="Z117" s="110">
        <f t="shared" si="84"/>
        <v>0.46431541832176881</v>
      </c>
      <c r="AA117" s="110">
        <f t="shared" si="85"/>
        <v>0.24208980301798527</v>
      </c>
      <c r="AB117" s="110">
        <f t="shared" si="86"/>
        <v>0.19853993302025447</v>
      </c>
      <c r="AC117" s="110">
        <f t="shared" si="87"/>
        <v>9.9907915964475829E-3</v>
      </c>
      <c r="AD117" s="110">
        <f t="shared" si="88"/>
        <v>4.9061829582369961E-3</v>
      </c>
      <c r="AE117" s="110"/>
      <c r="AF117" s="111">
        <f t="shared" si="96"/>
        <v>3.7400284029969408E-2</v>
      </c>
      <c r="AH117" s="126">
        <v>2.6908553078551827</v>
      </c>
      <c r="AI117" s="126"/>
      <c r="AJ117" s="219"/>
      <c r="AK117" s="214"/>
      <c r="AL117" s="80" t="s">
        <v>120</v>
      </c>
      <c r="AM117" s="110">
        <f t="shared" si="89"/>
        <v>2.160166523774794</v>
      </c>
      <c r="AN117" s="110">
        <f t="shared" si="90"/>
        <v>1.2494056079101312</v>
      </c>
      <c r="AO117" s="110">
        <f t="shared" si="91"/>
        <v>0.65142863142856133</v>
      </c>
      <c r="AP117" s="110">
        <f t="shared" si="92"/>
        <v>0.53424223258876413</v>
      </c>
      <c r="AQ117" s="110">
        <f t="shared" si="93"/>
        <v>2.6883774596975933E-2</v>
      </c>
      <c r="AR117" s="110">
        <f t="shared" si="149"/>
        <v>1.3201828454480664E-2</v>
      </c>
      <c r="AS117" s="110"/>
      <c r="AT117" s="111">
        <f t="shared" si="97"/>
        <v>0.1006387527973346</v>
      </c>
      <c r="AV117" s="219"/>
      <c r="AW117" s="74">
        <f t="shared" si="150"/>
        <v>21.601665237747941</v>
      </c>
      <c r="AX117" s="74">
        <f t="shared" si="151"/>
        <v>12.494056079101313</v>
      </c>
      <c r="AY117" s="74">
        <f t="shared" si="152"/>
        <v>6.5142863142856129</v>
      </c>
      <c r="AZ117" s="74">
        <f t="shared" si="153"/>
        <v>5.3424223258876413</v>
      </c>
      <c r="BA117" s="74">
        <f t="shared" si="154"/>
        <v>0.26883774596975935</v>
      </c>
      <c r="BB117" s="74">
        <f t="shared" si="155"/>
        <v>0.13201828454480663</v>
      </c>
      <c r="BC117" s="74"/>
      <c r="BD117" s="82">
        <f>(AT117*10)</f>
        <v>1.0063875279733461</v>
      </c>
      <c r="BE117" s="75">
        <f t="shared" si="156"/>
        <v>47.359673515510416</v>
      </c>
      <c r="BF117" s="76">
        <f t="shared" si="157"/>
        <v>46.35328598753707</v>
      </c>
    </row>
    <row r="118" spans="1:58" ht="13.5" thickBot="1" x14ac:dyDescent="0.25">
      <c r="A118" s="218"/>
      <c r="B118" s="215"/>
      <c r="C118" s="81" t="s">
        <v>121</v>
      </c>
      <c r="D118" s="107">
        <v>598154</v>
      </c>
      <c r="E118" s="119">
        <v>342742</v>
      </c>
      <c r="F118" s="129">
        <v>367145</v>
      </c>
      <c r="G118" s="119">
        <v>207927</v>
      </c>
      <c r="H118" s="119">
        <v>159218</v>
      </c>
      <c r="I118" s="107">
        <v>4852</v>
      </c>
      <c r="J118" s="120">
        <v>2972</v>
      </c>
      <c r="K118" s="120"/>
      <c r="L118" s="128"/>
      <c r="N118" s="110">
        <f t="shared" si="143"/>
        <v>0.54946338214521984</v>
      </c>
      <c r="O118" s="110">
        <f t="shared" si="144"/>
        <v>0.30886008680648208</v>
      </c>
      <c r="P118" s="110">
        <f t="shared" si="145"/>
        <v>0.16247354857050028</v>
      </c>
      <c r="Q118" s="110">
        <f t="shared" si="146"/>
        <v>0.13260350546473018</v>
      </c>
      <c r="R118" s="110">
        <f t="shared" si="147"/>
        <v>6.5743346366584632E-3</v>
      </c>
      <c r="S118" s="110">
        <f t="shared" si="148"/>
        <v>2.5361959429280783E-3</v>
      </c>
      <c r="T118" s="110"/>
      <c r="U118" s="111"/>
      <c r="W118" s="125">
        <v>130</v>
      </c>
      <c r="Y118" s="110">
        <f t="shared" si="83"/>
        <v>0.84532828022341522</v>
      </c>
      <c r="Z118" s="110">
        <f t="shared" si="84"/>
        <v>0.47516936431766471</v>
      </c>
      <c r="AA118" s="110">
        <f t="shared" si="85"/>
        <v>0.24995930549307735</v>
      </c>
      <c r="AB118" s="110">
        <f t="shared" si="86"/>
        <v>0.20400539302266182</v>
      </c>
      <c r="AC118" s="110">
        <f t="shared" si="87"/>
        <v>1.0114360979474558E-2</v>
      </c>
      <c r="AD118" s="110">
        <f t="shared" si="88"/>
        <v>3.9018399121970439E-3</v>
      </c>
      <c r="AE118" s="110"/>
      <c r="AF118" s="111"/>
      <c r="AH118" s="126">
        <v>2.6908553078551827</v>
      </c>
      <c r="AI118" s="126"/>
      <c r="AJ118" s="219"/>
      <c r="AK118" s="215"/>
      <c r="AL118" s="81" t="s">
        <v>121</v>
      </c>
      <c r="AM118" s="110">
        <f t="shared" si="89"/>
        <v>2.27465608971927</v>
      </c>
      <c r="AN118" s="110">
        <f t="shared" si="90"/>
        <v>1.2786120061043611</v>
      </c>
      <c r="AO118" s="110">
        <f t="shared" si="91"/>
        <v>0.67260432393384229</v>
      </c>
      <c r="AP118" s="110">
        <f t="shared" si="92"/>
        <v>0.54894899464611224</v>
      </c>
      <c r="AQ118" s="110">
        <f t="shared" si="93"/>
        <v>2.7216281927182458E-2</v>
      </c>
      <c r="AR118" s="110">
        <f t="shared" si="149"/>
        <v>1.0499286638136615E-2</v>
      </c>
      <c r="AS118" s="110"/>
      <c r="AT118" s="111"/>
      <c r="AV118" s="219"/>
      <c r="AW118" s="74">
        <f t="shared" si="150"/>
        <v>22.746560897192701</v>
      </c>
      <c r="AX118" s="74">
        <f t="shared" si="151"/>
        <v>12.786120061043611</v>
      </c>
      <c r="AY118" s="74">
        <f t="shared" si="152"/>
        <v>6.7260432393384226</v>
      </c>
      <c r="AZ118" s="74">
        <f t="shared" si="153"/>
        <v>5.4894899464611226</v>
      </c>
      <c r="BA118" s="74">
        <f t="shared" si="154"/>
        <v>0.27216281927182456</v>
      </c>
      <c r="BB118" s="74">
        <f t="shared" si="155"/>
        <v>0.10499286638136615</v>
      </c>
      <c r="BC118" s="74"/>
      <c r="BD118" s="74"/>
      <c r="BE118" s="75">
        <f t="shared" si="156"/>
        <v>48.125369829689049</v>
      </c>
      <c r="BF118" s="76">
        <f t="shared" si="157"/>
        <v>48.125369829689049</v>
      </c>
    </row>
    <row r="119" spans="1:58" x14ac:dyDescent="0.2">
      <c r="A119" s="218"/>
      <c r="B119" s="213">
        <v>38</v>
      </c>
      <c r="C119" s="73">
        <v>38</v>
      </c>
      <c r="D119" s="107">
        <v>935516</v>
      </c>
      <c r="E119" s="104">
        <v>607881</v>
      </c>
      <c r="F119" s="105">
        <v>654525</v>
      </c>
      <c r="G119" s="106">
        <v>305024</v>
      </c>
      <c r="H119" s="104">
        <v>349501</v>
      </c>
      <c r="I119" s="120">
        <v>6886</v>
      </c>
      <c r="J119" s="120">
        <v>4779</v>
      </c>
      <c r="L119" s="123">
        <v>15249</v>
      </c>
      <c r="N119" s="110">
        <f t="shared" si="143"/>
        <v>0.86362843962881508</v>
      </c>
      <c r="O119" s="110">
        <f t="shared" si="144"/>
        <v>0.5545032715489383</v>
      </c>
      <c r="P119" s="110">
        <f t="shared" si="145"/>
        <v>0.25523938779082322</v>
      </c>
      <c r="Q119" s="110">
        <f t="shared" si="146"/>
        <v>0.29747903757808353</v>
      </c>
      <c r="R119" s="110">
        <f t="shared" si="147"/>
        <v>8.616473152908026E-3</v>
      </c>
      <c r="S119" s="110">
        <f t="shared" si="148"/>
        <v>4.0782235569492885E-3</v>
      </c>
      <c r="T119" s="110"/>
      <c r="U119" s="111">
        <f t="shared" si="94"/>
        <v>2.8924112710045101E-2</v>
      </c>
      <c r="W119" s="125">
        <v>125</v>
      </c>
      <c r="Y119" s="110">
        <f t="shared" si="83"/>
        <v>1.3818055034061043</v>
      </c>
      <c r="Z119" s="110">
        <f t="shared" si="84"/>
        <v>0.88720523447830124</v>
      </c>
      <c r="AA119" s="110">
        <f t="shared" si="85"/>
        <v>0.40838302046531716</v>
      </c>
      <c r="AB119" s="110">
        <f t="shared" si="86"/>
        <v>0.47596646012493365</v>
      </c>
      <c r="AC119" s="110">
        <f t="shared" si="87"/>
        <v>1.3786357044652841E-2</v>
      </c>
      <c r="AD119" s="110">
        <f t="shared" si="88"/>
        <v>6.525157691118862E-3</v>
      </c>
      <c r="AE119" s="110"/>
      <c r="AF119" s="111">
        <f t="shared" si="96"/>
        <v>4.6278580336072163E-2</v>
      </c>
      <c r="AH119" s="126">
        <v>2.6908553078551827</v>
      </c>
      <c r="AI119" s="126"/>
      <c r="AJ119" s="219"/>
      <c r="AK119" s="213">
        <v>38</v>
      </c>
      <c r="AL119" s="73">
        <v>38</v>
      </c>
      <c r="AM119" s="110">
        <f t="shared" si="89"/>
        <v>3.7182386732638184</v>
      </c>
      <c r="AN119" s="110">
        <f t="shared" si="90"/>
        <v>2.3873409143528388</v>
      </c>
      <c r="AO119" s="110">
        <f t="shared" si="91"/>
        <v>1.0988996182570303</v>
      </c>
      <c r="AP119" s="110">
        <f t="shared" si="92"/>
        <v>1.2807568755882199</v>
      </c>
      <c r="AQ119" s="110">
        <f t="shared" si="93"/>
        <v>3.7097092029590786E-2</v>
      </c>
      <c r="AR119" s="110">
        <f t="shared" si="149"/>
        <v>1.7558255207739258E-2</v>
      </c>
      <c r="AS119" s="110"/>
      <c r="AT119" s="111">
        <f t="shared" si="97"/>
        <v>0.12452896353732226</v>
      </c>
      <c r="AV119" s="219"/>
      <c r="AW119" s="74">
        <f t="shared" si="150"/>
        <v>37.182386732638186</v>
      </c>
      <c r="AX119" s="74">
        <f t="shared" si="151"/>
        <v>23.873409143528388</v>
      </c>
      <c r="AY119" s="74">
        <f t="shared" si="152"/>
        <v>10.988996182570304</v>
      </c>
      <c r="AZ119" s="74">
        <f t="shared" si="153"/>
        <v>12.807568755882199</v>
      </c>
      <c r="BA119" s="74">
        <f t="shared" si="154"/>
        <v>0.37097092029590784</v>
      </c>
      <c r="BB119" s="74">
        <f t="shared" si="155"/>
        <v>0.1755825520773926</v>
      </c>
      <c r="BC119" s="74"/>
      <c r="BD119" s="82">
        <f>(AT119*10)</f>
        <v>1.2452896353732226</v>
      </c>
      <c r="BE119" s="75">
        <f t="shared" si="156"/>
        <v>86.644203922365591</v>
      </c>
      <c r="BF119" s="76">
        <f t="shared" si="157"/>
        <v>85.398914286992365</v>
      </c>
    </row>
    <row r="120" spans="1:58" x14ac:dyDescent="0.2">
      <c r="A120" s="218"/>
      <c r="B120" s="214"/>
      <c r="C120" s="77" t="s">
        <v>122</v>
      </c>
      <c r="D120" s="107">
        <v>1003451</v>
      </c>
      <c r="E120" s="119">
        <v>642892</v>
      </c>
      <c r="F120" s="105">
        <v>703419</v>
      </c>
      <c r="G120" s="106">
        <v>327810</v>
      </c>
      <c r="H120" s="119">
        <v>375609</v>
      </c>
      <c r="I120" s="120">
        <v>8788</v>
      </c>
      <c r="J120" s="120">
        <v>1885</v>
      </c>
      <c r="K120" s="120">
        <v>4212</v>
      </c>
      <c r="L120" s="128"/>
      <c r="N120" s="110">
        <f t="shared" si="143"/>
        <v>0.92689224284360527</v>
      </c>
      <c r="O120" s="110">
        <f t="shared" si="144"/>
        <v>0.58693989362648313</v>
      </c>
      <c r="P120" s="110">
        <f t="shared" si="145"/>
        <v>0.27700898327239609</v>
      </c>
      <c r="Q120" s="110">
        <f t="shared" si="146"/>
        <v>0.32010097643975499</v>
      </c>
      <c r="R120" s="110">
        <f t="shared" si="147"/>
        <v>1.0526083505861157E-2</v>
      </c>
      <c r="S120" s="110">
        <f t="shared" si="148"/>
        <v>1.6085899570724856E-3</v>
      </c>
      <c r="T120" s="110">
        <f t="shared" si="99"/>
        <v>7.3338325195304952E-3</v>
      </c>
      <c r="U120" s="111"/>
      <c r="W120" s="125">
        <v>125</v>
      </c>
      <c r="Y120" s="110">
        <f t="shared" si="83"/>
        <v>1.4830275885497686</v>
      </c>
      <c r="Z120" s="110">
        <f t="shared" si="84"/>
        <v>0.93910382980237295</v>
      </c>
      <c r="AA120" s="110">
        <f t="shared" si="85"/>
        <v>0.44321437323583374</v>
      </c>
      <c r="AB120" s="110">
        <f t="shared" si="86"/>
        <v>0.51216156230360799</v>
      </c>
      <c r="AC120" s="110">
        <f t="shared" si="87"/>
        <v>1.6841733609377851E-2</v>
      </c>
      <c r="AD120" s="110">
        <f t="shared" si="88"/>
        <v>2.5737439313159773E-3</v>
      </c>
      <c r="AE120" s="110">
        <f t="shared" si="95"/>
        <v>1.1734132031248793E-2</v>
      </c>
      <c r="AF120" s="111"/>
      <c r="AH120" s="126">
        <v>2.6908553078551827</v>
      </c>
      <c r="AI120" s="126"/>
      <c r="AJ120" s="219"/>
      <c r="AK120" s="214"/>
      <c r="AL120" s="77" t="s">
        <v>122</v>
      </c>
      <c r="AM120" s="110">
        <f t="shared" si="89"/>
        <v>3.9906126583448165</v>
      </c>
      <c r="AN120" s="110">
        <f t="shared" si="90"/>
        <v>2.5269925250508454</v>
      </c>
      <c r="AO120" s="110">
        <f t="shared" si="91"/>
        <v>1.1926257487393512</v>
      </c>
      <c r="AP120" s="110">
        <f t="shared" si="92"/>
        <v>1.3781526584040664</v>
      </c>
      <c r="AQ120" s="110">
        <f t="shared" si="93"/>
        <v>4.5318668276277417E-2</v>
      </c>
      <c r="AR120" s="110">
        <f t="shared" si="149"/>
        <v>6.9255725186416622E-3</v>
      </c>
      <c r="AS120" s="110">
        <f>AE120*AH120</f>
        <v>3.1574851459359329E-2</v>
      </c>
      <c r="AT120" s="111"/>
      <c r="AV120" s="219"/>
      <c r="AW120" s="74">
        <f t="shared" si="150"/>
        <v>39.906126583448163</v>
      </c>
      <c r="AX120" s="74">
        <f t="shared" si="151"/>
        <v>25.269925250508454</v>
      </c>
      <c r="AY120" s="74">
        <f t="shared" si="152"/>
        <v>11.926257487393512</v>
      </c>
      <c r="AZ120" s="74">
        <f t="shared" si="153"/>
        <v>13.781526584040664</v>
      </c>
      <c r="BA120" s="74">
        <f t="shared" si="154"/>
        <v>0.45318668276277418</v>
      </c>
      <c r="BB120" s="74">
        <f t="shared" si="155"/>
        <v>6.9255725186416622E-2</v>
      </c>
      <c r="BC120" s="74">
        <f>(AS120*10)</f>
        <v>0.31574851459359332</v>
      </c>
      <c r="BD120" s="74"/>
      <c r="BE120" s="75">
        <f t="shared" si="156"/>
        <v>91.72202682793359</v>
      </c>
      <c r="BF120" s="76">
        <f t="shared" si="157"/>
        <v>91.72202682793359</v>
      </c>
    </row>
    <row r="121" spans="1:58" x14ac:dyDescent="0.2">
      <c r="A121" s="218"/>
      <c r="B121" s="214"/>
      <c r="C121" s="77" t="s">
        <v>123</v>
      </c>
      <c r="D121" s="107">
        <v>1149449</v>
      </c>
      <c r="E121" s="104">
        <v>714388</v>
      </c>
      <c r="F121" s="105">
        <v>837029</v>
      </c>
      <c r="G121" s="106">
        <v>390075</v>
      </c>
      <c r="H121" s="104">
        <v>446954</v>
      </c>
      <c r="I121" s="120">
        <v>9674</v>
      </c>
      <c r="J121" s="120">
        <v>5317</v>
      </c>
      <c r="K121" s="120">
        <v>4218</v>
      </c>
      <c r="L121" s="123">
        <v>4681</v>
      </c>
      <c r="N121" s="110">
        <f t="shared" si="143"/>
        <v>1.0628514500527455</v>
      </c>
      <c r="O121" s="110">
        <f t="shared" si="144"/>
        <v>0.65317875375776013</v>
      </c>
      <c r="P121" s="110">
        <f t="shared" si="145"/>
        <v>0.33649655733805628</v>
      </c>
      <c r="Q121" s="110">
        <f t="shared" si="146"/>
        <v>0.38191966144381312</v>
      </c>
      <c r="R121" s="110">
        <f t="shared" si="147"/>
        <v>1.1415628601926601E-2</v>
      </c>
      <c r="S121" s="110">
        <f t="shared" si="148"/>
        <v>4.5373330513285978E-3</v>
      </c>
      <c r="T121" s="110">
        <f t="shared" si="99"/>
        <v>7.3388112983776904E-3</v>
      </c>
      <c r="U121" s="111">
        <f t="shared" si="94"/>
        <v>1.634088895234426E-2</v>
      </c>
      <c r="W121" s="125">
        <v>130</v>
      </c>
      <c r="Y121" s="110">
        <f t="shared" si="83"/>
        <v>1.6351560770042239</v>
      </c>
      <c r="Z121" s="110">
        <f t="shared" si="84"/>
        <v>1.004890390396554</v>
      </c>
      <c r="AA121" s="110">
        <f t="shared" si="85"/>
        <v>0.51768701128931738</v>
      </c>
      <c r="AB121" s="110">
        <f t="shared" si="86"/>
        <v>0.58756870991355858</v>
      </c>
      <c r="AC121" s="110">
        <f t="shared" si="87"/>
        <v>1.7562505541425542E-2</v>
      </c>
      <c r="AD121" s="110">
        <f t="shared" si="88"/>
        <v>6.9805123866593811E-3</v>
      </c>
      <c r="AE121" s="110">
        <f t="shared" si="95"/>
        <v>1.1290478920581061E-2</v>
      </c>
      <c r="AF121" s="111">
        <f t="shared" si="96"/>
        <v>2.513982915745271E-2</v>
      </c>
      <c r="AH121" s="126">
        <v>2.6908553078551827</v>
      </c>
      <c r="AI121" s="126"/>
      <c r="AJ121" s="219"/>
      <c r="AK121" s="214"/>
      <c r="AL121" s="77" t="s">
        <v>123</v>
      </c>
      <c r="AM121" s="110">
        <f t="shared" si="89"/>
        <v>4.3999684089784736</v>
      </c>
      <c r="AN121" s="110">
        <f t="shared" si="90"/>
        <v>2.7040146408112342</v>
      </c>
      <c r="AO121" s="110">
        <f t="shared" si="91"/>
        <v>1.3930208421355454</v>
      </c>
      <c r="AP121" s="110">
        <f t="shared" si="92"/>
        <v>1.5810623818005212</v>
      </c>
      <c r="AQ121" s="110">
        <f t="shared" si="93"/>
        <v>4.725816125538098E-2</v>
      </c>
      <c r="AR121" s="110">
        <f t="shared" si="149"/>
        <v>1.8783548807191245E-2</v>
      </c>
      <c r="AS121" s="110">
        <f>AE121*AH121</f>
        <v>3.0381045131672602E-2</v>
      </c>
      <c r="AT121" s="111">
        <f t="shared" si="97"/>
        <v>6.7647642726904114E-2</v>
      </c>
      <c r="AV121" s="219"/>
      <c r="AW121" s="74">
        <f t="shared" si="150"/>
        <v>43.999684089784736</v>
      </c>
      <c r="AX121" s="74">
        <f t="shared" si="151"/>
        <v>27.040146408112342</v>
      </c>
      <c r="AY121" s="74">
        <f t="shared" si="152"/>
        <v>13.930208421355454</v>
      </c>
      <c r="AZ121" s="74">
        <f t="shared" si="153"/>
        <v>15.810623818005212</v>
      </c>
      <c r="BA121" s="74">
        <f t="shared" si="154"/>
        <v>0.47258161255380982</v>
      </c>
      <c r="BB121" s="74">
        <f t="shared" si="155"/>
        <v>0.18783548807191244</v>
      </c>
      <c r="BC121" s="74">
        <f>(AS121*10)</f>
        <v>0.30381045131672602</v>
      </c>
      <c r="BD121" s="82">
        <f>(AT121*10)</f>
        <v>0.67647642726904111</v>
      </c>
      <c r="BE121" s="75">
        <f t="shared" si="156"/>
        <v>102.42136671646922</v>
      </c>
      <c r="BF121" s="76">
        <f t="shared" si="157"/>
        <v>101.74489028920019</v>
      </c>
    </row>
    <row r="122" spans="1:58" ht="13.5" thickBot="1" x14ac:dyDescent="0.25">
      <c r="A122" s="218"/>
      <c r="B122" s="215"/>
      <c r="C122" s="78" t="s">
        <v>124</v>
      </c>
      <c r="D122" s="107">
        <v>1181577</v>
      </c>
      <c r="E122" s="119">
        <v>718719</v>
      </c>
      <c r="F122" s="105">
        <v>862332</v>
      </c>
      <c r="G122" s="106">
        <v>401867</v>
      </c>
      <c r="H122" s="119">
        <v>460465</v>
      </c>
      <c r="I122" s="120">
        <v>10909</v>
      </c>
      <c r="J122" s="120">
        <v>2605</v>
      </c>
      <c r="K122" s="120">
        <v>6538</v>
      </c>
      <c r="L122" s="128"/>
      <c r="N122" s="110">
        <f t="shared" si="143"/>
        <v>1.0927703353060725</v>
      </c>
      <c r="O122" s="110">
        <f t="shared" si="144"/>
        <v>0.65719129296594747</v>
      </c>
      <c r="P122" s="110">
        <f t="shared" si="145"/>
        <v>0.34776255707116904</v>
      </c>
      <c r="Q122" s="110">
        <f t="shared" si="146"/>
        <v>0.39362661011701838</v>
      </c>
      <c r="R122" s="110">
        <f t="shared" si="147"/>
        <v>1.2655570129737913E-2</v>
      </c>
      <c r="S122" s="110">
        <f t="shared" si="148"/>
        <v>2.2230115852381036E-3</v>
      </c>
      <c r="T122" s="110">
        <f t="shared" si="99"/>
        <v>9.2639391192931072E-3</v>
      </c>
      <c r="U122" s="111"/>
      <c r="W122" s="125">
        <v>130</v>
      </c>
      <c r="Y122" s="110">
        <f t="shared" si="83"/>
        <v>1.6811851312401114</v>
      </c>
      <c r="Z122" s="110">
        <f t="shared" si="84"/>
        <v>1.0110635276399191</v>
      </c>
      <c r="AA122" s="110">
        <f t="shared" si="85"/>
        <v>0.53501931857102925</v>
      </c>
      <c r="AB122" s="110">
        <f t="shared" si="86"/>
        <v>0.60557940018002832</v>
      </c>
      <c r="AC122" s="110">
        <f t="shared" si="87"/>
        <v>1.9470107891904481E-2</v>
      </c>
      <c r="AD122" s="110">
        <f t="shared" si="88"/>
        <v>3.4200178234432364E-3</v>
      </c>
      <c r="AE122" s="110">
        <f t="shared" si="95"/>
        <v>1.4252214029681704E-2</v>
      </c>
      <c r="AF122" s="111"/>
      <c r="AH122" s="126">
        <v>2.6908553078551827</v>
      </c>
      <c r="AI122" s="126"/>
      <c r="AJ122" s="219"/>
      <c r="AK122" s="215"/>
      <c r="AL122" s="78" t="s">
        <v>124</v>
      </c>
      <c r="AM122" s="110">
        <f t="shared" si="89"/>
        <v>4.5238259338846651</v>
      </c>
      <c r="AN122" s="110">
        <f t="shared" si="90"/>
        <v>2.7206256599286616</v>
      </c>
      <c r="AO122" s="110">
        <f t="shared" si="91"/>
        <v>1.4396595731819171</v>
      </c>
      <c r="AP122" s="110">
        <f t="shared" si="92"/>
        <v>1.629526543302187</v>
      </c>
      <c r="AQ122" s="110">
        <f t="shared" si="93"/>
        <v>5.2391243165444253E-2</v>
      </c>
      <c r="AR122" s="110">
        <f t="shared" si="149"/>
        <v>9.2027731131715616E-3</v>
      </c>
      <c r="AS122" s="110">
        <f>AE122*AH122</f>
        <v>3.8350645770457117E-2</v>
      </c>
      <c r="AT122" s="111"/>
      <c r="AV122" s="219"/>
      <c r="AW122" s="74">
        <f t="shared" si="150"/>
        <v>45.238259338846653</v>
      </c>
      <c r="AX122" s="74">
        <f t="shared" si="151"/>
        <v>27.206256599286615</v>
      </c>
      <c r="AY122" s="74">
        <f t="shared" si="152"/>
        <v>14.39659573181917</v>
      </c>
      <c r="AZ122" s="74">
        <f t="shared" si="153"/>
        <v>16.295265433021871</v>
      </c>
      <c r="BA122" s="74">
        <f t="shared" si="154"/>
        <v>0.52391243165444257</v>
      </c>
      <c r="BB122" s="74">
        <f t="shared" si="155"/>
        <v>9.2027731131715612E-2</v>
      </c>
      <c r="BC122" s="74">
        <f>(AS122*10)</f>
        <v>0.38350645770457115</v>
      </c>
      <c r="BD122" s="74"/>
      <c r="BE122" s="75">
        <f t="shared" si="156"/>
        <v>104.13582372346504</v>
      </c>
      <c r="BF122" s="76">
        <f t="shared" si="157"/>
        <v>104.13582372346504</v>
      </c>
    </row>
    <row r="123" spans="1:58" x14ac:dyDescent="0.2">
      <c r="A123" s="218"/>
      <c r="B123" s="213">
        <v>39</v>
      </c>
      <c r="C123" s="79">
        <v>39</v>
      </c>
      <c r="D123" s="107">
        <v>446065</v>
      </c>
      <c r="E123" s="104">
        <v>297102</v>
      </c>
      <c r="F123" s="105">
        <v>317528</v>
      </c>
      <c r="G123" s="106">
        <v>219278</v>
      </c>
      <c r="H123" s="104">
        <v>98250</v>
      </c>
      <c r="I123" s="120">
        <v>5593</v>
      </c>
      <c r="J123" s="120">
        <v>4052</v>
      </c>
      <c r="K123" s="120">
        <v>1851</v>
      </c>
      <c r="L123" s="128"/>
      <c r="N123" s="110">
        <f t="shared" si="143"/>
        <v>0.40783199085745614</v>
      </c>
      <c r="O123" s="110">
        <f t="shared" si="144"/>
        <v>0.26657602089522153</v>
      </c>
      <c r="P123" s="110">
        <f t="shared" si="145"/>
        <v>0.17331821978577866</v>
      </c>
      <c r="Q123" s="110">
        <f t="shared" si="146"/>
        <v>7.9776235336095833E-2</v>
      </c>
      <c r="R123" s="110">
        <f t="shared" si="147"/>
        <v>7.318299553345251E-3</v>
      </c>
      <c r="S123" s="110">
        <f t="shared" si="148"/>
        <v>3.4578283851765049E-3</v>
      </c>
      <c r="T123" s="110">
        <f t="shared" si="99"/>
        <v>5.374683043159246E-3</v>
      </c>
      <c r="U123" s="111"/>
      <c r="W123" s="125">
        <v>128</v>
      </c>
      <c r="Y123" s="110">
        <f t="shared" si="83"/>
        <v>0.63723748571477523</v>
      </c>
      <c r="Z123" s="110">
        <f t="shared" si="84"/>
        <v>0.41652503264878366</v>
      </c>
      <c r="AA123" s="110">
        <f t="shared" si="85"/>
        <v>0.27080971841527918</v>
      </c>
      <c r="AB123" s="110">
        <f t="shared" si="86"/>
        <v>0.12465036771264974</v>
      </c>
      <c r="AC123" s="110">
        <f t="shared" si="87"/>
        <v>1.1434843052101955E-2</v>
      </c>
      <c r="AD123" s="110">
        <f t="shared" si="88"/>
        <v>5.4028568518382884E-3</v>
      </c>
      <c r="AE123" s="110">
        <f t="shared" si="95"/>
        <v>8.3979422549363223E-3</v>
      </c>
      <c r="AF123" s="111"/>
      <c r="AH123" s="126">
        <v>2.6908553078551827</v>
      </c>
      <c r="AI123" s="126"/>
      <c r="AJ123" s="219"/>
      <c r="AK123" s="213">
        <v>39</v>
      </c>
      <c r="AL123" s="79">
        <v>39</v>
      </c>
      <c r="AM123" s="110">
        <f t="shared" si="89"/>
        <v>1.7147138707998941</v>
      </c>
      <c r="AN123" s="110">
        <f t="shared" si="90"/>
        <v>1.1208085949575328</v>
      </c>
      <c r="AO123" s="110">
        <f t="shared" si="91"/>
        <v>0.72870976821652134</v>
      </c>
      <c r="AP123" s="110">
        <f t="shared" si="92"/>
        <v>0.33541610358568386</v>
      </c>
      <c r="AQ123" s="110">
        <f t="shared" si="93"/>
        <v>3.0769508121239502E-2</v>
      </c>
      <c r="AR123" s="110">
        <f t="shared" si="149"/>
        <v>1.45383060373508E-2</v>
      </c>
      <c r="AS123" s="110">
        <f>AE123*AH123</f>
        <v>2.2597647491756724E-2</v>
      </c>
      <c r="AT123" s="111"/>
      <c r="AV123" s="219"/>
      <c r="AW123" s="74">
        <f t="shared" si="150"/>
        <v>17.147138707998941</v>
      </c>
      <c r="AX123" s="74">
        <f t="shared" si="151"/>
        <v>11.208085949575327</v>
      </c>
      <c r="AY123" s="74">
        <f t="shared" si="152"/>
        <v>7.2870976821652134</v>
      </c>
      <c r="AZ123" s="74">
        <f t="shared" si="153"/>
        <v>3.3541610358568388</v>
      </c>
      <c r="BA123" s="74">
        <f t="shared" si="154"/>
        <v>0.30769508121239503</v>
      </c>
      <c r="BB123" s="74">
        <f t="shared" si="155"/>
        <v>0.14538306037350801</v>
      </c>
      <c r="BC123" s="74">
        <f>(AS123*10)</f>
        <v>0.22597647491756723</v>
      </c>
      <c r="BD123" s="74"/>
      <c r="BE123" s="75">
        <f t="shared" si="156"/>
        <v>39.675537992099791</v>
      </c>
      <c r="BF123" s="76">
        <f t="shared" si="157"/>
        <v>39.675537992099791</v>
      </c>
    </row>
    <row r="124" spans="1:58" x14ac:dyDescent="0.2">
      <c r="A124" s="218"/>
      <c r="B124" s="214"/>
      <c r="C124" s="80" t="s">
        <v>125</v>
      </c>
      <c r="D124" s="107">
        <v>449763</v>
      </c>
      <c r="E124" s="119">
        <v>297300</v>
      </c>
      <c r="F124" s="105">
        <v>323000</v>
      </c>
      <c r="G124" s="106">
        <v>223057</v>
      </c>
      <c r="H124" s="119">
        <v>99943</v>
      </c>
      <c r="I124" s="120">
        <v>6999</v>
      </c>
      <c r="J124" s="120">
        <v>2908</v>
      </c>
      <c r="K124" s="120"/>
      <c r="L124" s="128"/>
      <c r="N124" s="110">
        <f t="shared" si="143"/>
        <v>0.41127571712945576</v>
      </c>
      <c r="O124" s="110">
        <f t="shared" si="144"/>
        <v>0.26675946184724669</v>
      </c>
      <c r="P124" s="110">
        <f t="shared" si="145"/>
        <v>0.17692865168803723</v>
      </c>
      <c r="Q124" s="110">
        <f t="shared" si="146"/>
        <v>8.1243178131132215E-2</v>
      </c>
      <c r="R124" s="110">
        <f t="shared" si="147"/>
        <v>8.7299252926996678E-3</v>
      </c>
      <c r="S124" s="110">
        <f t="shared" si="148"/>
        <v>2.4815806870911341E-3</v>
      </c>
      <c r="T124" s="110"/>
      <c r="U124" s="111"/>
      <c r="W124" s="125">
        <v>128</v>
      </c>
      <c r="Y124" s="110">
        <f t="shared" si="83"/>
        <v>0.6426183080147746</v>
      </c>
      <c r="Z124" s="110">
        <f t="shared" si="84"/>
        <v>0.41681165913632295</v>
      </c>
      <c r="AA124" s="110">
        <f t="shared" si="85"/>
        <v>0.27645101826255819</v>
      </c>
      <c r="AB124" s="110">
        <f t="shared" si="86"/>
        <v>0.12694246582989407</v>
      </c>
      <c r="AC124" s="110">
        <f t="shared" si="87"/>
        <v>1.364050826984323E-2</v>
      </c>
      <c r="AD124" s="110">
        <f t="shared" si="88"/>
        <v>3.8774698235798971E-3</v>
      </c>
      <c r="AE124" s="110"/>
      <c r="AF124" s="111"/>
      <c r="AH124" s="126">
        <v>2.6908553078551827</v>
      </c>
      <c r="AI124" s="126"/>
      <c r="AJ124" s="219"/>
      <c r="AK124" s="214"/>
      <c r="AL124" s="80" t="s">
        <v>125</v>
      </c>
      <c r="AM124" s="110">
        <f t="shared" si="89"/>
        <v>1.7291928850464728</v>
      </c>
      <c r="AN124" s="110">
        <f t="shared" si="90"/>
        <v>1.1215798653628997</v>
      </c>
      <c r="AO124" s="110">
        <f t="shared" si="91"/>
        <v>0.74388968985377479</v>
      </c>
      <c r="AP124" s="110">
        <f t="shared" si="92"/>
        <v>0.34158380797059562</v>
      </c>
      <c r="AQ124" s="110">
        <f t="shared" si="93"/>
        <v>3.6704634079750172E-2</v>
      </c>
      <c r="AR124" s="110">
        <f t="shared" si="149"/>
        <v>1.0433710255828265E-2</v>
      </c>
      <c r="AS124" s="110"/>
      <c r="AT124" s="111"/>
      <c r="AV124" s="219"/>
      <c r="AW124" s="74">
        <f t="shared" si="150"/>
        <v>17.291928850464728</v>
      </c>
      <c r="AX124" s="74">
        <f t="shared" si="151"/>
        <v>11.215798653628998</v>
      </c>
      <c r="AY124" s="74">
        <f t="shared" si="152"/>
        <v>7.4388968985377479</v>
      </c>
      <c r="AZ124" s="74">
        <f t="shared" si="153"/>
        <v>3.4158380797059564</v>
      </c>
      <c r="BA124" s="74">
        <f t="shared" si="154"/>
        <v>0.3670463407975017</v>
      </c>
      <c r="BB124" s="74">
        <f t="shared" si="155"/>
        <v>0.10433710255828266</v>
      </c>
      <c r="BC124" s="74"/>
      <c r="BD124" s="74"/>
      <c r="BE124" s="75">
        <f t="shared" si="156"/>
        <v>39.833845925693211</v>
      </c>
      <c r="BF124" s="76">
        <f t="shared" si="157"/>
        <v>39.833845925693211</v>
      </c>
    </row>
    <row r="125" spans="1:58" x14ac:dyDescent="0.2">
      <c r="A125" s="218"/>
      <c r="B125" s="214"/>
      <c r="C125" s="80" t="s">
        <v>126</v>
      </c>
      <c r="D125" s="107">
        <v>442230</v>
      </c>
      <c r="E125" s="104">
        <v>308672</v>
      </c>
      <c r="F125" s="105">
        <v>326083</v>
      </c>
      <c r="G125" s="106">
        <v>225186</v>
      </c>
      <c r="H125" s="104">
        <v>100897</v>
      </c>
      <c r="I125" s="120">
        <v>5958</v>
      </c>
      <c r="J125" s="120">
        <v>4403</v>
      </c>
      <c r="K125" s="120">
        <v>735</v>
      </c>
      <c r="L125" s="128"/>
      <c r="N125" s="110">
        <f t="shared" si="143"/>
        <v>0.40426068467759718</v>
      </c>
      <c r="O125" s="110">
        <f t="shared" si="144"/>
        <v>0.27729527248578428</v>
      </c>
      <c r="P125" s="110">
        <f t="shared" si="145"/>
        <v>0.17896268437390875</v>
      </c>
      <c r="Q125" s="110">
        <f t="shared" si="146"/>
        <v>8.2069795630520692E-2</v>
      </c>
      <c r="R125" s="110">
        <f t="shared" si="147"/>
        <v>7.6847600048846262E-3</v>
      </c>
      <c r="S125" s="110">
        <f t="shared" si="148"/>
        <v>3.7573589289072438E-3</v>
      </c>
      <c r="T125" s="110">
        <f t="shared" si="99"/>
        <v>4.4486301775809676E-3</v>
      </c>
      <c r="U125" s="111"/>
      <c r="W125" s="125">
        <v>130</v>
      </c>
      <c r="Y125" s="110">
        <f t="shared" si="83"/>
        <v>0.6219395148886111</v>
      </c>
      <c r="Z125" s="110">
        <f t="shared" si="84"/>
        <v>0.42660811151659123</v>
      </c>
      <c r="AA125" s="110">
        <f t="shared" si="85"/>
        <v>0.27532720672909039</v>
      </c>
      <c r="AB125" s="110">
        <f t="shared" si="86"/>
        <v>0.12626122404695492</v>
      </c>
      <c r="AC125" s="110">
        <f t="shared" si="87"/>
        <v>1.1822707699822502E-2</v>
      </c>
      <c r="AD125" s="110">
        <f t="shared" si="88"/>
        <v>5.7805521983188366E-3</v>
      </c>
      <c r="AE125" s="110">
        <f t="shared" si="95"/>
        <v>6.8440464270476424E-3</v>
      </c>
      <c r="AF125" s="111"/>
      <c r="AH125" s="126">
        <v>2.6908553078551827</v>
      </c>
      <c r="AI125" s="126"/>
      <c r="AJ125" s="219"/>
      <c r="AK125" s="214"/>
      <c r="AL125" s="80" t="s">
        <v>126</v>
      </c>
      <c r="AM125" s="110">
        <f t="shared" si="89"/>
        <v>1.6735492448028966</v>
      </c>
      <c r="AN125" s="110">
        <f t="shared" si="90"/>
        <v>1.1479407012484952</v>
      </c>
      <c r="AO125" s="110">
        <f t="shared" si="91"/>
        <v>0.74086567562391403</v>
      </c>
      <c r="AP125" s="110">
        <f t="shared" si="92"/>
        <v>0.33975068490304106</v>
      </c>
      <c r="AQ125" s="110">
        <f t="shared" si="93"/>
        <v>3.1813195767287715E-2</v>
      </c>
      <c r="AR125" s="110">
        <f t="shared" si="149"/>
        <v>1.5554629565180186E-2</v>
      </c>
      <c r="AS125" s="110">
        <f>AE125*AH125</f>
        <v>1.8416338655428448E-2</v>
      </c>
      <c r="AT125" s="111"/>
      <c r="AV125" s="219"/>
      <c r="AW125" s="74">
        <f t="shared" si="150"/>
        <v>16.735492448028964</v>
      </c>
      <c r="AX125" s="74">
        <f t="shared" si="151"/>
        <v>11.479407012484952</v>
      </c>
      <c r="AY125" s="74">
        <f t="shared" si="152"/>
        <v>7.4086567562391403</v>
      </c>
      <c r="AZ125" s="74">
        <f t="shared" si="153"/>
        <v>3.3975068490304103</v>
      </c>
      <c r="BA125" s="74">
        <f t="shared" si="154"/>
        <v>0.31813195767287716</v>
      </c>
      <c r="BB125" s="74">
        <f t="shared" si="155"/>
        <v>0.15554629565180186</v>
      </c>
      <c r="BC125" s="74">
        <f>(AS125*10)</f>
        <v>0.18416338655428449</v>
      </c>
      <c r="BD125" s="74"/>
      <c r="BE125" s="75">
        <f t="shared" si="156"/>
        <v>39.678904705662426</v>
      </c>
      <c r="BF125" s="76">
        <f t="shared" si="157"/>
        <v>39.678904705662426</v>
      </c>
    </row>
    <row r="126" spans="1:58" ht="13.5" thickBot="1" x14ac:dyDescent="0.25">
      <c r="A126" s="218"/>
      <c r="B126" s="215"/>
      <c r="C126" s="81" t="s">
        <v>127</v>
      </c>
      <c r="D126" s="107">
        <v>450043</v>
      </c>
      <c r="E126" s="119">
        <v>310758</v>
      </c>
      <c r="F126" s="105">
        <v>327139</v>
      </c>
      <c r="G126" s="106">
        <v>225915</v>
      </c>
      <c r="H126" s="119">
        <v>101224</v>
      </c>
      <c r="I126" s="120">
        <v>6502</v>
      </c>
      <c r="J126" s="120">
        <v>2161</v>
      </c>
      <c r="K126" s="120">
        <v>2746</v>
      </c>
      <c r="L126" s="128"/>
      <c r="N126" s="110">
        <f t="shared" si="143"/>
        <v>0.41153646438639463</v>
      </c>
      <c r="O126" s="110">
        <f t="shared" si="144"/>
        <v>0.27922788776823149</v>
      </c>
      <c r="P126" s="110">
        <f t="shared" si="145"/>
        <v>0.1796591662095125</v>
      </c>
      <c r="Q126" s="110">
        <f t="shared" si="146"/>
        <v>8.2353133075279639E-2</v>
      </c>
      <c r="R126" s="110">
        <f t="shared" si="147"/>
        <v>8.23093667786386E-3</v>
      </c>
      <c r="S126" s="110">
        <f t="shared" si="148"/>
        <v>1.8441182478693059E-3</v>
      </c>
      <c r="T126" s="110">
        <f t="shared" si="99"/>
        <v>6.1173508878658396E-3</v>
      </c>
      <c r="U126" s="111"/>
      <c r="W126" s="125">
        <v>130</v>
      </c>
      <c r="Y126" s="110">
        <f t="shared" si="83"/>
        <v>0.63313302213291478</v>
      </c>
      <c r="Z126" s="110">
        <f t="shared" si="84"/>
        <v>0.42958136579727918</v>
      </c>
      <c r="AA126" s="110">
        <f t="shared" si="85"/>
        <v>0.27639871724540388</v>
      </c>
      <c r="AB126" s="110">
        <f t="shared" si="86"/>
        <v>0.12669712780812251</v>
      </c>
      <c r="AC126" s="110">
        <f t="shared" si="87"/>
        <v>1.2662979504405938E-2</v>
      </c>
      <c r="AD126" s="110">
        <f t="shared" si="88"/>
        <v>2.8371049967220088E-3</v>
      </c>
      <c r="AE126" s="110">
        <f t="shared" si="95"/>
        <v>9.4113090582551382E-3</v>
      </c>
      <c r="AF126" s="111"/>
      <c r="AH126" s="126">
        <v>2.6908553078551827</v>
      </c>
      <c r="AI126" s="126"/>
      <c r="AJ126" s="219"/>
      <c r="AK126" s="215"/>
      <c r="AL126" s="81" t="s">
        <v>127</v>
      </c>
      <c r="AM126" s="110">
        <f t="shared" si="89"/>
        <v>1.7036693531847467</v>
      </c>
      <c r="AN126" s="110">
        <f t="shared" si="90"/>
        <v>1.1559412983112876</v>
      </c>
      <c r="AO126" s="110">
        <f t="shared" si="91"/>
        <v>0.74374895538415886</v>
      </c>
      <c r="AP126" s="110">
        <f t="shared" si="92"/>
        <v>0.34092363885249294</v>
      </c>
      <c r="AQ126" s="110">
        <f t="shared" si="93"/>
        <v>3.4074245612692108E-2</v>
      </c>
      <c r="AR126" s="110">
        <f t="shared" si="149"/>
        <v>7.6342390393718783E-3</v>
      </c>
      <c r="AS126" s="110">
        <f>AE126*AH126</f>
        <v>2.5324470933271399E-2</v>
      </c>
      <c r="AT126" s="111"/>
      <c r="AV126" s="219"/>
      <c r="AW126" s="74">
        <f t="shared" si="150"/>
        <v>17.036693531847465</v>
      </c>
      <c r="AX126" s="74">
        <f t="shared" si="151"/>
        <v>11.559412983112875</v>
      </c>
      <c r="AY126" s="74">
        <f t="shared" si="152"/>
        <v>7.4374895538415888</v>
      </c>
      <c r="AZ126" s="74">
        <f t="shared" si="153"/>
        <v>3.4092363885249295</v>
      </c>
      <c r="BA126" s="74">
        <f t="shared" si="154"/>
        <v>0.34074245612692111</v>
      </c>
      <c r="BB126" s="74">
        <f t="shared" si="155"/>
        <v>7.634239039371879E-2</v>
      </c>
      <c r="BC126" s="74">
        <f>(AS126*10)</f>
        <v>0.25324470933271398</v>
      </c>
      <c r="BD126" s="74"/>
      <c r="BE126" s="75">
        <f t="shared" si="156"/>
        <v>40.113162013180208</v>
      </c>
      <c r="BF126" s="76">
        <f t="shared" si="157"/>
        <v>40.113162013180208</v>
      </c>
    </row>
    <row r="127" spans="1:58" x14ac:dyDescent="0.2">
      <c r="A127" s="89"/>
      <c r="B127" s="209" t="s">
        <v>178</v>
      </c>
      <c r="C127" s="210"/>
      <c r="D127" s="130">
        <f>AVERAGE(D111:D126)</f>
        <v>666855.75</v>
      </c>
      <c r="E127" s="130">
        <f t="shared" ref="E127:AT127" si="158">AVERAGE(E111:E126)</f>
        <v>510866.25</v>
      </c>
      <c r="F127" s="130">
        <f t="shared" si="158"/>
        <v>556574.5</v>
      </c>
      <c r="G127" s="130">
        <f t="shared" si="158"/>
        <v>260631.1875</v>
      </c>
      <c r="H127" s="130">
        <f t="shared" si="158"/>
        <v>295943.3125</v>
      </c>
      <c r="I127" s="130">
        <f t="shared" si="158"/>
        <v>6650.6875</v>
      </c>
      <c r="J127" s="130">
        <f t="shared" si="158"/>
        <v>3162.5625</v>
      </c>
      <c r="K127" s="130">
        <f t="shared" si="158"/>
        <v>3383.3333333333335</v>
      </c>
      <c r="L127" s="130">
        <f t="shared" si="158"/>
        <v>14695</v>
      </c>
      <c r="M127" s="131"/>
      <c r="N127" s="132">
        <f t="shared" si="158"/>
        <v>0.61344121378593097</v>
      </c>
      <c r="O127" s="132">
        <f t="shared" si="158"/>
        <v>0.46462206902123326</v>
      </c>
      <c r="P127" s="132">
        <f t="shared" si="158"/>
        <v>0.21282678485857048</v>
      </c>
      <c r="Q127" s="132">
        <f t="shared" si="158"/>
        <v>0.2510726206868048</v>
      </c>
      <c r="R127" s="132">
        <f t="shared" si="158"/>
        <v>8.3802191118043014E-3</v>
      </c>
      <c r="S127" s="132">
        <f t="shared" si="158"/>
        <v>2.6988150005910093E-3</v>
      </c>
      <c r="T127" s="132">
        <f t="shared" si="158"/>
        <v>6.6462078409678903E-3</v>
      </c>
      <c r="U127" s="132">
        <f t="shared" si="158"/>
        <v>2.8264469829484329E-2</v>
      </c>
      <c r="V127" s="131"/>
      <c r="W127" s="131"/>
      <c r="X127" s="131"/>
      <c r="Y127" s="132">
        <f t="shared" si="158"/>
        <v>0.96464700020118976</v>
      </c>
      <c r="Z127" s="132">
        <f t="shared" si="158"/>
        <v>0.73825351283521545</v>
      </c>
      <c r="AA127" s="132">
        <f t="shared" si="158"/>
        <v>0.33519621628601926</v>
      </c>
      <c r="AB127" s="132">
        <f t="shared" si="158"/>
        <v>0.40136951914953939</v>
      </c>
      <c r="AC127" s="132">
        <f t="shared" si="158"/>
        <v>1.3188308058000614E-2</v>
      </c>
      <c r="AD127" s="132">
        <f t="shared" si="158"/>
        <v>4.2605620160016001E-3</v>
      </c>
      <c r="AE127" s="132">
        <f t="shared" si="158"/>
        <v>1.0321687120291774E-2</v>
      </c>
      <c r="AF127" s="132">
        <f t="shared" si="158"/>
        <v>4.5351091939218297E-2</v>
      </c>
      <c r="AG127" s="131"/>
      <c r="AH127" s="131"/>
      <c r="AI127" s="131"/>
      <c r="AJ127" s="89"/>
      <c r="AK127" s="209" t="s">
        <v>178</v>
      </c>
      <c r="AL127" s="210"/>
      <c r="AM127" s="132">
        <f t="shared" si="158"/>
        <v>2.5957255006979509</v>
      </c>
      <c r="AN127" s="132">
        <f t="shared" si="158"/>
        <v>1.9865333835553731</v>
      </c>
      <c r="AO127" s="132">
        <f t="shared" si="158"/>
        <v>0.90196451776620867</v>
      </c>
      <c r="AP127" s="132">
        <f t="shared" si="158"/>
        <v>1.0800273010148205</v>
      </c>
      <c r="AQ127" s="132">
        <f t="shared" si="158"/>
        <v>3.5487828739500231E-2</v>
      </c>
      <c r="AR127" s="132">
        <f t="shared" si="158"/>
        <v>1.1464555915204084E-2</v>
      </c>
      <c r="AS127" s="132">
        <f t="shared" si="158"/>
        <v>2.77741665736576E-2</v>
      </c>
      <c r="AT127" s="132">
        <f t="shared" si="158"/>
        <v>0.12203322646167396</v>
      </c>
      <c r="AV127" s="89"/>
      <c r="AW127" s="84">
        <f t="shared" ref="AW127:BF127" si="159">AVERAGE(AW111:AW126)</f>
        <v>25.957255006979505</v>
      </c>
      <c r="AX127" s="84">
        <f t="shared" si="159"/>
        <v>19.865333835553734</v>
      </c>
      <c r="AY127" s="84">
        <f t="shared" si="159"/>
        <v>9.0196451776620883</v>
      </c>
      <c r="AZ127" s="84">
        <f t="shared" si="159"/>
        <v>10.800273010148205</v>
      </c>
      <c r="BA127" s="84">
        <f t="shared" si="159"/>
        <v>0.35487828739500227</v>
      </c>
      <c r="BB127" s="84">
        <f t="shared" si="159"/>
        <v>0.11464555915204086</v>
      </c>
      <c r="BC127" s="84">
        <f t="shared" si="159"/>
        <v>0.27774166573657605</v>
      </c>
      <c r="BD127" s="84">
        <f t="shared" si="159"/>
        <v>1.2203322646167394</v>
      </c>
      <c r="BE127" s="85">
        <f t="shared" si="159"/>
        <v>66.673808600773071</v>
      </c>
      <c r="BF127" s="84">
        <f t="shared" si="159"/>
        <v>66.216184001541791</v>
      </c>
    </row>
    <row r="128" spans="1:58" ht="13.5" thickBot="1" x14ac:dyDescent="0.25">
      <c r="A128" s="89"/>
      <c r="B128" s="211" t="s">
        <v>179</v>
      </c>
      <c r="C128" s="212"/>
      <c r="D128" s="130">
        <f>STDEV(D111:D126)/SQRT(16)</f>
        <v>62715.320926887558</v>
      </c>
      <c r="E128" s="130">
        <f t="shared" ref="E128:AT128" si="160">STDEV(E111:E126)/SQRT(16)</f>
        <v>49285.459479487115</v>
      </c>
      <c r="F128" s="130">
        <f t="shared" si="160"/>
        <v>55580.444361228947</v>
      </c>
      <c r="G128" s="130">
        <f t="shared" si="160"/>
        <v>15810.344887978343</v>
      </c>
      <c r="H128" s="130">
        <f t="shared" si="160"/>
        <v>44673.78007667722</v>
      </c>
      <c r="I128" s="130">
        <f t="shared" si="160"/>
        <v>443.80706880683715</v>
      </c>
      <c r="J128" s="130">
        <f t="shared" si="160"/>
        <v>329.6127521899752</v>
      </c>
      <c r="K128" s="130">
        <f t="shared" si="160"/>
        <v>513.60475237936282</v>
      </c>
      <c r="L128" s="130">
        <f t="shared" si="160"/>
        <v>2528.9887257558107</v>
      </c>
      <c r="M128" s="131"/>
      <c r="N128" s="132">
        <f t="shared" si="160"/>
        <v>5.8403028213307194E-2</v>
      </c>
      <c r="O128" s="132">
        <f t="shared" si="160"/>
        <v>4.5661472767252208E-2</v>
      </c>
      <c r="P128" s="132">
        <f t="shared" si="160"/>
        <v>1.5105100177101805E-2</v>
      </c>
      <c r="Q128" s="132">
        <f t="shared" si="160"/>
        <v>3.8708729953054563E-2</v>
      </c>
      <c r="R128" s="132">
        <f t="shared" si="160"/>
        <v>4.4558284611320649E-4</v>
      </c>
      <c r="S128" s="132">
        <f t="shared" si="160"/>
        <v>2.8127944981210402E-4</v>
      </c>
      <c r="T128" s="132">
        <f t="shared" si="160"/>
        <v>4.2618741282753666E-4</v>
      </c>
      <c r="U128" s="132">
        <f t="shared" si="160"/>
        <v>3.0112444187062925E-3</v>
      </c>
      <c r="V128" s="131"/>
      <c r="W128" s="131"/>
      <c r="X128" s="131"/>
      <c r="Y128" s="132">
        <f t="shared" si="160"/>
        <v>9.0775541402643586E-2</v>
      </c>
      <c r="Z128" s="132">
        <f t="shared" si="160"/>
        <v>7.7077367718784415E-2</v>
      </c>
      <c r="AA128" s="132">
        <f t="shared" si="160"/>
        <v>2.3756712031762005E-2</v>
      </c>
      <c r="AB128" s="132">
        <f t="shared" si="160"/>
        <v>6.4247154566636919E-2</v>
      </c>
      <c r="AC128" s="132">
        <f t="shared" si="160"/>
        <v>6.982808064171425E-4</v>
      </c>
      <c r="AD128" s="132">
        <f t="shared" si="160"/>
        <v>4.580180376263953E-4</v>
      </c>
      <c r="AE128" s="132">
        <f t="shared" si="160"/>
        <v>6.6149610050212195E-4</v>
      </c>
      <c r="AF128" s="132">
        <f t="shared" si="160"/>
        <v>5.2484264567868718E-3</v>
      </c>
      <c r="AG128" s="131"/>
      <c r="AH128" s="131"/>
      <c r="AI128" s="131"/>
      <c r="AJ128" s="89"/>
      <c r="AK128" s="211" t="s">
        <v>179</v>
      </c>
      <c r="AL128" s="212"/>
      <c r="AM128" s="132">
        <f t="shared" si="160"/>
        <v>0.24426384740673115</v>
      </c>
      <c r="AN128" s="132">
        <f t="shared" si="160"/>
        <v>0.20740404404159732</v>
      </c>
      <c r="AO128" s="132">
        <f t="shared" si="160"/>
        <v>6.3925874667853932E-2</v>
      </c>
      <c r="AP128" s="132">
        <f t="shared" si="160"/>
        <v>0.17287979688022723</v>
      </c>
      <c r="AQ128" s="132">
        <f t="shared" si="160"/>
        <v>1.8789726143209639E-3</v>
      </c>
      <c r="AR128" s="132">
        <f t="shared" si="160"/>
        <v>1.2324602676404004E-3</v>
      </c>
      <c r="AS128" s="132">
        <f t="shared" si="160"/>
        <v>1.7799902931616431E-3</v>
      </c>
      <c r="AT128" s="132">
        <f t="shared" si="160"/>
        <v>1.4122756189132521E-2</v>
      </c>
      <c r="AV128" s="89"/>
      <c r="AW128" s="84">
        <f t="shared" ref="AW128:BB128" si="161">STDEV(AW111:AW126)/SQRT(16)</f>
        <v>2.4426384740673144</v>
      </c>
      <c r="AX128" s="84">
        <f t="shared" si="161"/>
        <v>2.0740404404159687</v>
      </c>
      <c r="AY128" s="84">
        <f t="shared" si="161"/>
        <v>0.63925874667853821</v>
      </c>
      <c r="AZ128" s="84">
        <f t="shared" si="161"/>
        <v>1.7287979688022725</v>
      </c>
      <c r="BA128" s="84">
        <f t="shared" si="161"/>
        <v>1.8789726143209711E-2</v>
      </c>
      <c r="BB128" s="84">
        <f t="shared" si="161"/>
        <v>1.2324602676403999E-2</v>
      </c>
      <c r="BC128" s="84">
        <f>STDEV(BC111:BC126)/SQRT(6)</f>
        <v>2.9067119769020402E-2</v>
      </c>
      <c r="BD128" s="84">
        <f>STDEV(BD111:BD126)/SQRT(6)</f>
        <v>0.23062364283405162</v>
      </c>
      <c r="BE128" s="85">
        <f>STDEV(BE111:BE126)/SQRT(16)</f>
        <v>6.1913156497105533</v>
      </c>
      <c r="BF128" s="84">
        <f>STDEV(BF111:BF126)/SQRT(16)</f>
        <v>6.1343859069332094</v>
      </c>
    </row>
    <row r="129" spans="1:58" x14ac:dyDescent="0.2">
      <c r="A129" s="216" t="s">
        <v>8</v>
      </c>
      <c r="B129" s="213">
        <v>40</v>
      </c>
      <c r="C129" s="73">
        <v>40</v>
      </c>
      <c r="D129" s="107">
        <v>468418</v>
      </c>
      <c r="E129" s="104">
        <v>307552</v>
      </c>
      <c r="F129" s="105">
        <v>351433</v>
      </c>
      <c r="G129" s="106">
        <v>238481</v>
      </c>
      <c r="H129" s="104">
        <v>112952</v>
      </c>
      <c r="I129" s="120">
        <v>4955</v>
      </c>
      <c r="J129" s="120">
        <v>1920</v>
      </c>
      <c r="L129" s="123">
        <v>2971</v>
      </c>
      <c r="N129" s="110">
        <f t="shared" ref="N129:N144" si="162">(D129-8120)/1073836.8</f>
        <v>0.4286480031230071</v>
      </c>
      <c r="O129" s="110">
        <f t="shared" ref="O129:O144" si="163">(E129-9368.8)/1079366.4</f>
        <v>0.27625762669655091</v>
      </c>
      <c r="P129" s="110">
        <f t="shared" ref="P129:P144" si="164">(G129-37867.695)/1046689.178</f>
        <v>0.19166464048413043</v>
      </c>
      <c r="Q129" s="110">
        <f t="shared" ref="Q129:Q144" si="165">(H129-6180.175)/1154100.9</f>
        <v>9.2515156170487348E-2</v>
      </c>
      <c r="R129" s="110">
        <f t="shared" ref="R129:R144" si="166">(I129+1696.134)/996014.709</f>
        <v>6.6777467640791637E-3</v>
      </c>
      <c r="S129" s="110">
        <f t="shared" ref="S129:S135" si="167">J129/1171833.749</f>
        <v>1.6384576751083144E-3</v>
      </c>
      <c r="T129" s="110"/>
      <c r="U129" s="111">
        <f t="shared" si="94"/>
        <v>1.4304807136894936E-2</v>
      </c>
      <c r="W129" s="125">
        <v>104</v>
      </c>
      <c r="Y129" s="110">
        <f t="shared" si="83"/>
        <v>0.82432308292885981</v>
      </c>
      <c r="Z129" s="110">
        <f t="shared" si="84"/>
        <v>0.53126466672413641</v>
      </c>
      <c r="AA129" s="110">
        <f t="shared" si="85"/>
        <v>0.36858584708486625</v>
      </c>
      <c r="AB129" s="110">
        <f t="shared" si="86"/>
        <v>0.17791376186632182</v>
      </c>
      <c r="AC129" s="110">
        <f t="shared" si="87"/>
        <v>1.2841820700152237E-2</v>
      </c>
      <c r="AD129" s="110">
        <f t="shared" si="88"/>
        <v>3.1508801444390662E-3</v>
      </c>
      <c r="AE129" s="110"/>
      <c r="AF129" s="111">
        <f t="shared" si="96"/>
        <v>2.7509244494028719E-2</v>
      </c>
      <c r="AH129" s="126">
        <v>2.5181831722349841</v>
      </c>
      <c r="AI129" s="126"/>
      <c r="AJ129" s="217" t="s">
        <v>8</v>
      </c>
      <c r="AK129" s="213">
        <v>40</v>
      </c>
      <c r="AL129" s="73">
        <v>40</v>
      </c>
      <c r="AM129" s="110">
        <f t="shared" si="89"/>
        <v>2.0757965159163181</v>
      </c>
      <c r="AN129" s="110">
        <f t="shared" si="90"/>
        <v>1.3378217437477475</v>
      </c>
      <c r="AO129" s="110">
        <f t="shared" si="91"/>
        <v>0.92816667765308725</v>
      </c>
      <c r="AP129" s="110">
        <f t="shared" si="92"/>
        <v>0.44801944124079385</v>
      </c>
      <c r="AQ129" s="110">
        <f t="shared" si="93"/>
        <v>3.2338056787982246E-2</v>
      </c>
      <c r="AR129" s="110">
        <f t="shared" ref="AR129:AR135" si="168">AD129*AH129</f>
        <v>7.9344933574557932E-3</v>
      </c>
      <c r="AS129" s="110"/>
      <c r="AT129" s="111">
        <f t="shared" si="97"/>
        <v>6.9273316565761009E-2</v>
      </c>
      <c r="AV129" s="217" t="s">
        <v>8</v>
      </c>
      <c r="AW129" s="74">
        <f t="shared" ref="AW129:BB135" si="169">(AM129*10)</f>
        <v>20.757965159163181</v>
      </c>
      <c r="AX129" s="74">
        <f t="shared" si="169"/>
        <v>13.378217437477476</v>
      </c>
      <c r="AY129" s="74">
        <f t="shared" si="169"/>
        <v>9.2816667765308729</v>
      </c>
      <c r="AZ129" s="74">
        <f t="shared" si="169"/>
        <v>4.480194412407938</v>
      </c>
      <c r="BA129" s="74">
        <f t="shared" si="169"/>
        <v>0.32338056787982244</v>
      </c>
      <c r="BB129" s="74">
        <f t="shared" si="169"/>
        <v>7.9344933574557935E-2</v>
      </c>
      <c r="BC129" s="74"/>
      <c r="BD129" s="82">
        <f>(AT129*10)</f>
        <v>0.69273316565761012</v>
      </c>
      <c r="BE129" s="75">
        <f>SUM(AW129:BD129)</f>
        <v>48.993502452691466</v>
      </c>
      <c r="BF129" s="76">
        <f>SUM(AW129:BC129)</f>
        <v>48.300769287033859</v>
      </c>
    </row>
    <row r="130" spans="1:58" x14ac:dyDescent="0.2">
      <c r="A130" s="216"/>
      <c r="B130" s="214"/>
      <c r="C130" s="77" t="s">
        <v>128</v>
      </c>
      <c r="D130" s="107">
        <v>450983</v>
      </c>
      <c r="E130" s="119">
        <v>290051</v>
      </c>
      <c r="F130" s="105">
        <v>325686</v>
      </c>
      <c r="G130" s="106">
        <v>221009</v>
      </c>
      <c r="H130" s="119">
        <v>104677</v>
      </c>
      <c r="I130" s="120">
        <v>5407</v>
      </c>
      <c r="J130" s="120">
        <v>1805</v>
      </c>
      <c r="K130" s="120"/>
      <c r="L130" s="128"/>
      <c r="N130" s="110">
        <f t="shared" si="162"/>
        <v>0.41241183017754651</v>
      </c>
      <c r="O130" s="110">
        <f t="shared" si="163"/>
        <v>0.26004348477032457</v>
      </c>
      <c r="P130" s="110">
        <f t="shared" si="164"/>
        <v>0.17497200587278833</v>
      </c>
      <c r="Q130" s="110">
        <f t="shared" si="165"/>
        <v>8.5345072514890166E-2</v>
      </c>
      <c r="R130" s="110">
        <f t="shared" si="166"/>
        <v>7.1315553232457335E-3</v>
      </c>
      <c r="S130" s="110">
        <f t="shared" si="167"/>
        <v>1.5403208872763058E-3</v>
      </c>
      <c r="T130" s="110"/>
      <c r="U130" s="111"/>
      <c r="W130" s="125">
        <v>104</v>
      </c>
      <c r="Y130" s="110">
        <f t="shared" si="83"/>
        <v>0.79309967341835863</v>
      </c>
      <c r="Z130" s="110">
        <f t="shared" si="84"/>
        <v>0.50008362455831645</v>
      </c>
      <c r="AA130" s="110">
        <f t="shared" si="85"/>
        <v>0.33648462667843909</v>
      </c>
      <c r="AB130" s="110">
        <f t="shared" si="86"/>
        <v>0.16412513945171184</v>
      </c>
      <c r="AC130" s="110">
        <f t="shared" si="87"/>
        <v>1.3714529467780255E-2</v>
      </c>
      <c r="AD130" s="110">
        <f t="shared" si="88"/>
        <v>2.9621555524544344E-3</v>
      </c>
      <c r="AE130" s="110"/>
      <c r="AF130" s="111"/>
      <c r="AH130" s="126">
        <v>2.5181831722349841</v>
      </c>
      <c r="AI130" s="126"/>
      <c r="AJ130" s="217"/>
      <c r="AK130" s="214"/>
      <c r="AL130" s="77" t="s">
        <v>128</v>
      </c>
      <c r="AM130" s="110">
        <f t="shared" si="89"/>
        <v>1.9971702515071723</v>
      </c>
      <c r="AN130" s="110">
        <f t="shared" si="90"/>
        <v>1.2593021680730301</v>
      </c>
      <c r="AO130" s="110">
        <f t="shared" si="91"/>
        <v>0.84732992461741607</v>
      </c>
      <c r="AP130" s="110">
        <f t="shared" si="92"/>
        <v>0.41329716430802088</v>
      </c>
      <c r="AQ130" s="110">
        <f t="shared" si="93"/>
        <v>3.4535697320885052E-2</v>
      </c>
      <c r="AR130" s="110">
        <f t="shared" si="168"/>
        <v>7.4592502657331791E-3</v>
      </c>
      <c r="AS130" s="110"/>
      <c r="AT130" s="111"/>
      <c r="AV130" s="217"/>
      <c r="AW130" s="74">
        <f t="shared" si="169"/>
        <v>19.971702515071723</v>
      </c>
      <c r="AX130" s="74">
        <f t="shared" si="169"/>
        <v>12.593021680730301</v>
      </c>
      <c r="AY130" s="74">
        <f t="shared" si="169"/>
        <v>8.473299246174161</v>
      </c>
      <c r="AZ130" s="74">
        <f t="shared" si="169"/>
        <v>4.132971643080209</v>
      </c>
      <c r="BA130" s="74">
        <f t="shared" si="169"/>
        <v>0.3453569732088505</v>
      </c>
      <c r="BB130" s="74">
        <f t="shared" si="169"/>
        <v>7.4592502657331791E-2</v>
      </c>
      <c r="BC130" s="74"/>
      <c r="BD130" s="74"/>
      <c r="BE130" s="75">
        <f t="shared" ref="BE130:BE144" si="170">SUM(AW130:BD130)</f>
        <v>45.590944560922573</v>
      </c>
      <c r="BF130" s="76">
        <f t="shared" ref="BF130:BF144" si="171">SUM(AW130:BC130)</f>
        <v>45.590944560922573</v>
      </c>
    </row>
    <row r="131" spans="1:58" x14ac:dyDescent="0.2">
      <c r="A131" s="216"/>
      <c r="B131" s="214"/>
      <c r="C131" s="77" t="s">
        <v>129</v>
      </c>
      <c r="D131" s="107">
        <v>677515</v>
      </c>
      <c r="E131" s="104">
        <v>451002</v>
      </c>
      <c r="F131" s="105">
        <v>465113</v>
      </c>
      <c r="G131" s="106">
        <v>315624</v>
      </c>
      <c r="H131" s="104">
        <v>149489</v>
      </c>
      <c r="I131" s="120">
        <v>8013</v>
      </c>
      <c r="J131" s="120">
        <v>2946</v>
      </c>
      <c r="L131" s="123">
        <v>4101</v>
      </c>
      <c r="N131" s="110">
        <f t="shared" si="162"/>
        <v>0.62336753592352201</v>
      </c>
      <c r="O131" s="110">
        <f t="shared" si="163"/>
        <v>0.40915966996934505</v>
      </c>
      <c r="P131" s="110">
        <f t="shared" si="164"/>
        <v>0.26536655851427937</v>
      </c>
      <c r="Q131" s="110">
        <f t="shared" si="165"/>
        <v>0.12417356662662686</v>
      </c>
      <c r="R131" s="110">
        <f t="shared" si="166"/>
        <v>9.7479825471131661E-3</v>
      </c>
      <c r="S131" s="110">
        <f t="shared" si="167"/>
        <v>2.5140084952443198E-3</v>
      </c>
      <c r="T131" s="110"/>
      <c r="U131" s="111">
        <f t="shared" si="94"/>
        <v>1.5650288102659692E-2</v>
      </c>
      <c r="W131" s="125">
        <v>145</v>
      </c>
      <c r="Y131" s="110">
        <f t="shared" si="83"/>
        <v>0.85981729092899595</v>
      </c>
      <c r="Z131" s="110">
        <f t="shared" si="84"/>
        <v>0.56435816547495876</v>
      </c>
      <c r="AA131" s="110">
        <f t="shared" si="85"/>
        <v>0.36602283933004054</v>
      </c>
      <c r="AB131" s="110">
        <f t="shared" si="86"/>
        <v>0.17127388500224394</v>
      </c>
      <c r="AC131" s="110">
        <f t="shared" si="87"/>
        <v>1.3445493168431953E-2</v>
      </c>
      <c r="AD131" s="110">
        <f t="shared" si="88"/>
        <v>3.4675979244749239E-3</v>
      </c>
      <c r="AE131" s="110"/>
      <c r="AF131" s="111">
        <f t="shared" si="96"/>
        <v>2.1586604279530609E-2</v>
      </c>
      <c r="AH131" s="126">
        <v>2.5181831722349841</v>
      </c>
      <c r="AI131" s="126"/>
      <c r="AJ131" s="217"/>
      <c r="AK131" s="214"/>
      <c r="AL131" s="77" t="s">
        <v>129</v>
      </c>
      <c r="AM131" s="110">
        <f t="shared" si="89"/>
        <v>2.1651774332140694</v>
      </c>
      <c r="AN131" s="110">
        <f t="shared" si="90"/>
        <v>1.4211572354124478</v>
      </c>
      <c r="AO131" s="110">
        <f t="shared" si="91"/>
        <v>0.92171255465457735</v>
      </c>
      <c r="AP131" s="110">
        <f t="shared" si="92"/>
        <v>0.43129901505596052</v>
      </c>
      <c r="AQ131" s="110">
        <f t="shared" si="93"/>
        <v>3.3858214639145782E-2</v>
      </c>
      <c r="AR131" s="110">
        <f t="shared" si="168"/>
        <v>8.7320467414897102E-3</v>
      </c>
      <c r="AS131" s="110"/>
      <c r="AT131" s="111">
        <f t="shared" si="97"/>
        <v>5.4359023642409673E-2</v>
      </c>
      <c r="AV131" s="217"/>
      <c r="AW131" s="74">
        <f t="shared" si="169"/>
        <v>21.651774332140693</v>
      </c>
      <c r="AX131" s="74">
        <f t="shared" si="169"/>
        <v>14.211572354124478</v>
      </c>
      <c r="AY131" s="74">
        <f t="shared" si="169"/>
        <v>9.2171255465457733</v>
      </c>
      <c r="AZ131" s="74">
        <f t="shared" si="169"/>
        <v>4.3129901505596049</v>
      </c>
      <c r="BA131" s="74">
        <f t="shared" si="169"/>
        <v>0.33858214639145784</v>
      </c>
      <c r="BB131" s="74">
        <f t="shared" si="169"/>
        <v>8.7320467414897102E-2</v>
      </c>
      <c r="BC131" s="74"/>
      <c r="BD131" s="82">
        <f>(AT131*10)</f>
        <v>0.54359023642409676</v>
      </c>
      <c r="BE131" s="75">
        <f t="shared" si="170"/>
        <v>50.362955233601006</v>
      </c>
      <c r="BF131" s="76">
        <f t="shared" si="171"/>
        <v>49.819364997176912</v>
      </c>
    </row>
    <row r="132" spans="1:58" ht="13.5" thickBot="1" x14ac:dyDescent="0.25">
      <c r="A132" s="216"/>
      <c r="B132" s="215"/>
      <c r="C132" s="78" t="s">
        <v>130</v>
      </c>
      <c r="D132" s="107">
        <v>680683</v>
      </c>
      <c r="E132" s="119">
        <v>452506</v>
      </c>
      <c r="F132" s="105">
        <v>475392</v>
      </c>
      <c r="G132" s="106">
        <v>322599</v>
      </c>
      <c r="H132" s="119">
        <v>152793</v>
      </c>
      <c r="I132" s="120">
        <v>6775</v>
      </c>
      <c r="J132" s="120">
        <v>2634</v>
      </c>
      <c r="K132" s="120"/>
      <c r="L132" s="128"/>
      <c r="N132" s="110">
        <f t="shared" si="162"/>
        <v>0.62631770488774452</v>
      </c>
      <c r="O132" s="110">
        <f t="shared" si="163"/>
        <v>0.41055308002917273</v>
      </c>
      <c r="P132" s="110">
        <f t="shared" si="164"/>
        <v>0.27203042792900645</v>
      </c>
      <c r="Q132" s="110">
        <f t="shared" si="165"/>
        <v>0.12703640123666832</v>
      </c>
      <c r="R132" s="110">
        <f t="shared" si="166"/>
        <v>8.5050290155905713E-3</v>
      </c>
      <c r="S132" s="110">
        <f t="shared" si="167"/>
        <v>2.2477591230392188E-3</v>
      </c>
      <c r="T132" s="110"/>
      <c r="U132" s="111"/>
      <c r="W132" s="125">
        <v>145</v>
      </c>
      <c r="Y132" s="110">
        <f t="shared" ref="Y132:Y144" si="172">(N132*100)/(W132/2)</f>
        <v>0.8638864895003372</v>
      </c>
      <c r="Z132" s="110">
        <f t="shared" ref="Z132:Z144" si="173">(O132*100)/(W132/2)</f>
        <v>0.56628011038506587</v>
      </c>
      <c r="AA132" s="110">
        <f t="shared" ref="AA132:AA144" si="174">(P132*100)/(W132/2)</f>
        <v>0.37521438335035373</v>
      </c>
      <c r="AB132" s="110">
        <f t="shared" ref="AB132:AB144" si="175">(Q132*100)/(W132/2)</f>
        <v>0.17522262239540456</v>
      </c>
      <c r="AC132" s="110">
        <f t="shared" ref="AC132:AC144" si="176">(R132*100)/(W132/2)</f>
        <v>1.1731074504262858E-2</v>
      </c>
      <c r="AD132" s="110">
        <f t="shared" ref="AD132:AD144" si="177">(S132*100)/(W132/2)</f>
        <v>3.1003574110885779E-3</v>
      </c>
      <c r="AE132" s="110"/>
      <c r="AF132" s="111"/>
      <c r="AH132" s="126">
        <v>2.5181831722349841</v>
      </c>
      <c r="AI132" s="126"/>
      <c r="AJ132" s="217"/>
      <c r="AK132" s="215"/>
      <c r="AL132" s="78" t="s">
        <v>130</v>
      </c>
      <c r="AM132" s="110">
        <f t="shared" ref="AM132:AM144" si="178">Y132*AH132</f>
        <v>2.1754244205809035</v>
      </c>
      <c r="AN132" s="110">
        <f t="shared" ref="AN132:AN144" si="179">Z132*AH132</f>
        <v>1.4259970447430421</v>
      </c>
      <c r="AO132" s="110">
        <f t="shared" ref="AO132:AO144" si="180">AA132*AH132</f>
        <v>0.94485854613338716</v>
      </c>
      <c r="AP132" s="110">
        <f t="shared" ref="AP132:AP144" si="181">AB132*AH132</f>
        <v>0.44124265911099264</v>
      </c>
      <c r="AQ132" s="110">
        <f t="shared" ref="AQ132:AQ144" si="182">AC132*AH132</f>
        <v>2.9540994408869588E-2</v>
      </c>
      <c r="AR132" s="110">
        <f t="shared" si="168"/>
        <v>7.8072678605172778E-3</v>
      </c>
      <c r="AS132" s="110"/>
      <c r="AT132" s="111"/>
      <c r="AV132" s="217"/>
      <c r="AW132" s="74">
        <f t="shared" si="169"/>
        <v>21.754244205809034</v>
      </c>
      <c r="AX132" s="74">
        <f t="shared" si="169"/>
        <v>14.259970447430421</v>
      </c>
      <c r="AY132" s="74">
        <f t="shared" si="169"/>
        <v>9.448585461333872</v>
      </c>
      <c r="AZ132" s="74">
        <f t="shared" si="169"/>
        <v>4.4124265911099263</v>
      </c>
      <c r="BA132" s="74">
        <f t="shared" si="169"/>
        <v>0.29540994408869586</v>
      </c>
      <c r="BB132" s="74">
        <f t="shared" si="169"/>
        <v>7.8072678605172779E-2</v>
      </c>
      <c r="BC132" s="74"/>
      <c r="BD132" s="74"/>
      <c r="BE132" s="75">
        <f t="shared" si="170"/>
        <v>50.248709328377124</v>
      </c>
      <c r="BF132" s="76">
        <f t="shared" si="171"/>
        <v>50.248709328377124</v>
      </c>
    </row>
    <row r="133" spans="1:58" x14ac:dyDescent="0.2">
      <c r="A133" s="216"/>
      <c r="B133" s="213">
        <v>41</v>
      </c>
      <c r="C133" s="79">
        <v>41</v>
      </c>
      <c r="D133" s="107">
        <v>633618</v>
      </c>
      <c r="E133" s="104">
        <v>370818</v>
      </c>
      <c r="F133" s="105">
        <v>391415</v>
      </c>
      <c r="G133" s="106">
        <v>241221</v>
      </c>
      <c r="H133" s="104">
        <v>150194</v>
      </c>
      <c r="I133" s="120">
        <v>2022</v>
      </c>
      <c r="J133" s="120">
        <v>1685</v>
      </c>
      <c r="K133" s="120">
        <v>1968</v>
      </c>
      <c r="L133" s="123">
        <v>2847</v>
      </c>
      <c r="N133" s="110">
        <f t="shared" si="162"/>
        <v>0.58248888471693272</v>
      </c>
      <c r="O133" s="110">
        <f t="shared" si="163"/>
        <v>0.33487164321587187</v>
      </c>
      <c r="P133" s="110">
        <f t="shared" si="164"/>
        <v>0.1942824185767974</v>
      </c>
      <c r="Q133" s="110">
        <f t="shared" si="165"/>
        <v>0.12478443175982275</v>
      </c>
      <c r="R133" s="110">
        <f t="shared" si="166"/>
        <v>3.7330111356819328E-3</v>
      </c>
      <c r="S133" s="110">
        <f t="shared" si="167"/>
        <v>1.4379172825820363E-3</v>
      </c>
      <c r="T133" s="110">
        <f t="shared" si="99"/>
        <v>5.4717692306795488E-3</v>
      </c>
      <c r="U133" s="111">
        <f t="shared" ref="U133:U143" si="183">(L133+9042.869)/839848.373</f>
        <v>1.4157161437996857E-2</v>
      </c>
      <c r="W133" s="125">
        <v>111</v>
      </c>
      <c r="Y133" s="110">
        <f t="shared" si="172"/>
        <v>1.0495295220124914</v>
      </c>
      <c r="Z133" s="110">
        <f t="shared" si="173"/>
        <v>0.60337233011868807</v>
      </c>
      <c r="AA133" s="110">
        <f t="shared" si="174"/>
        <v>0.3500584118500854</v>
      </c>
      <c r="AB133" s="110">
        <f t="shared" si="175"/>
        <v>0.22483681398166261</v>
      </c>
      <c r="AC133" s="110">
        <f t="shared" si="176"/>
        <v>6.7261461904178973E-3</v>
      </c>
      <c r="AD133" s="110">
        <f t="shared" si="177"/>
        <v>2.5908419505982637E-3</v>
      </c>
      <c r="AE133" s="110">
        <f t="shared" ref="AE133:AE144" si="184">(T133*100)/(W133/2)</f>
        <v>9.8590436588820701E-3</v>
      </c>
      <c r="AF133" s="111">
        <f t="shared" ref="AF133:AF143" si="185">(U133*100)/(W133/2)</f>
        <v>2.5508398987381723E-2</v>
      </c>
      <c r="AH133" s="126">
        <v>2.5181831722349841</v>
      </c>
      <c r="AI133" s="126"/>
      <c r="AJ133" s="217"/>
      <c r="AK133" s="213">
        <v>41</v>
      </c>
      <c r="AL133" s="79">
        <v>41</v>
      </c>
      <c r="AM133" s="110">
        <f t="shared" si="178"/>
        <v>2.6429075810956824</v>
      </c>
      <c r="AN133" s="110">
        <f t="shared" si="179"/>
        <v>1.519402048297092</v>
      </c>
      <c r="AO133" s="110">
        <f t="shared" si="180"/>
        <v>0.88151120202018862</v>
      </c>
      <c r="AP133" s="110">
        <f t="shared" si="181"/>
        <v>0.56618028146755017</v>
      </c>
      <c r="AQ133" s="110">
        <f t="shared" si="182"/>
        <v>1.6937668150702793E-2</v>
      </c>
      <c r="AR133" s="110">
        <f t="shared" si="168"/>
        <v>6.5242146019170097E-3</v>
      </c>
      <c r="AS133" s="110">
        <f>AE133*AH133</f>
        <v>2.4826877836126856E-2</v>
      </c>
      <c r="AT133" s="111">
        <f t="shared" ref="AT133:AT143" si="186">AF133*AH133</f>
        <v>6.4234821080680571E-2</v>
      </c>
      <c r="AV133" s="217"/>
      <c r="AW133" s="74">
        <f t="shared" si="169"/>
        <v>26.429075810956824</v>
      </c>
      <c r="AX133" s="74">
        <f t="shared" si="169"/>
        <v>15.19402048297092</v>
      </c>
      <c r="AY133" s="74">
        <f t="shared" si="169"/>
        <v>8.8151120202018856</v>
      </c>
      <c r="AZ133" s="74">
        <f t="shared" si="169"/>
        <v>5.6618028146755019</v>
      </c>
      <c r="BA133" s="74">
        <f t="shared" si="169"/>
        <v>0.16937668150702795</v>
      </c>
      <c r="BB133" s="74">
        <f t="shared" si="169"/>
        <v>6.5242146019170097E-2</v>
      </c>
      <c r="BC133" s="74">
        <f>(AS133*10)</f>
        <v>0.24826877836126857</v>
      </c>
      <c r="BD133" s="82">
        <f>(AT133*10)</f>
        <v>0.64234821080680571</v>
      </c>
      <c r="BE133" s="75">
        <f t="shared" si="170"/>
        <v>57.225246945499414</v>
      </c>
      <c r="BF133" s="76">
        <f t="shared" si="171"/>
        <v>56.582898734692606</v>
      </c>
    </row>
    <row r="134" spans="1:58" x14ac:dyDescent="0.2">
      <c r="A134" s="216"/>
      <c r="B134" s="214"/>
      <c r="C134" s="80" t="s">
        <v>131</v>
      </c>
      <c r="D134" s="107">
        <v>627929</v>
      </c>
      <c r="E134" s="119">
        <v>378452</v>
      </c>
      <c r="F134" s="105">
        <v>384776</v>
      </c>
      <c r="G134" s="106">
        <v>237130</v>
      </c>
      <c r="H134" s="119">
        <v>147646</v>
      </c>
      <c r="I134" s="120">
        <v>2026</v>
      </c>
      <c r="J134" s="120">
        <v>1762</v>
      </c>
      <c r="N134" s="110">
        <f t="shared" si="162"/>
        <v>0.5771910592000572</v>
      </c>
      <c r="O134" s="110">
        <f t="shared" si="163"/>
        <v>0.34194431103284301</v>
      </c>
      <c r="P134" s="110">
        <f t="shared" si="164"/>
        <v>0.19037390391362199</v>
      </c>
      <c r="Q134" s="110">
        <f t="shared" si="165"/>
        <v>0.12257665252665519</v>
      </c>
      <c r="R134" s="110">
        <f t="shared" si="166"/>
        <v>3.7370271406303095E-3</v>
      </c>
      <c r="S134" s="110">
        <f t="shared" si="167"/>
        <v>1.5036262622608592E-3</v>
      </c>
      <c r="T134" s="110"/>
      <c r="U134" s="111"/>
      <c r="W134" s="125">
        <v>111</v>
      </c>
      <c r="Y134" s="110">
        <f t="shared" si="172"/>
        <v>1.0399838904505534</v>
      </c>
      <c r="Z134" s="110">
        <f t="shared" si="173"/>
        <v>0.61611587573485227</v>
      </c>
      <c r="AA134" s="110">
        <f t="shared" si="174"/>
        <v>0.34301604308760719</v>
      </c>
      <c r="AB134" s="110">
        <f t="shared" si="175"/>
        <v>0.2208588333813607</v>
      </c>
      <c r="AC134" s="110">
        <f t="shared" si="176"/>
        <v>6.7333822353699271E-3</v>
      </c>
      <c r="AD134" s="110">
        <f t="shared" si="177"/>
        <v>2.7092365085781248E-3</v>
      </c>
      <c r="AE134" s="110"/>
      <c r="AF134" s="111"/>
      <c r="AH134" s="126">
        <v>2.5181831722349841</v>
      </c>
      <c r="AI134" s="126"/>
      <c r="AJ134" s="217"/>
      <c r="AK134" s="214"/>
      <c r="AL134" s="80" t="s">
        <v>131</v>
      </c>
      <c r="AM134" s="110">
        <f t="shared" si="178"/>
        <v>2.6188699323280549</v>
      </c>
      <c r="AN134" s="110">
        <f t="shared" si="179"/>
        <v>1.5514926304223255</v>
      </c>
      <c r="AO134" s="110">
        <f t="shared" si="180"/>
        <v>0.86377722750984265</v>
      </c>
      <c r="AP134" s="110">
        <f t="shared" si="181"/>
        <v>0.55616299766039268</v>
      </c>
      <c r="AQ134" s="110">
        <f t="shared" si="182"/>
        <v>1.695588983733453E-2</v>
      </c>
      <c r="AR134" s="110">
        <f t="shared" si="168"/>
        <v>6.8223537855060948E-3</v>
      </c>
      <c r="AS134" s="110"/>
      <c r="AT134" s="111"/>
      <c r="AV134" s="217"/>
      <c r="AW134" s="74">
        <f t="shared" si="169"/>
        <v>26.188699323280549</v>
      </c>
      <c r="AX134" s="74">
        <f t="shared" si="169"/>
        <v>15.514926304223255</v>
      </c>
      <c r="AY134" s="74">
        <f t="shared" si="169"/>
        <v>8.6377722750984258</v>
      </c>
      <c r="AZ134" s="74">
        <f t="shared" si="169"/>
        <v>5.5616299766039266</v>
      </c>
      <c r="BA134" s="74">
        <f t="shared" si="169"/>
        <v>0.16955889837334531</v>
      </c>
      <c r="BB134" s="74">
        <f t="shared" si="169"/>
        <v>6.8223537855060953E-2</v>
      </c>
      <c r="BC134" s="74"/>
      <c r="BD134" s="74"/>
      <c r="BE134" s="75">
        <f t="shared" si="170"/>
        <v>56.140810315434564</v>
      </c>
      <c r="BF134" s="76">
        <f t="shared" si="171"/>
        <v>56.140810315434564</v>
      </c>
    </row>
    <row r="135" spans="1:58" x14ac:dyDescent="0.2">
      <c r="A135" s="216"/>
      <c r="B135" s="214"/>
      <c r="C135" s="80" t="s">
        <v>132</v>
      </c>
      <c r="D135" s="107">
        <v>714226</v>
      </c>
      <c r="E135" s="104">
        <v>385328</v>
      </c>
      <c r="F135" s="105">
        <v>377258</v>
      </c>
      <c r="G135" s="106">
        <v>232496</v>
      </c>
      <c r="H135" s="104">
        <v>144762</v>
      </c>
      <c r="I135" s="120">
        <v>2541</v>
      </c>
      <c r="J135" s="120">
        <v>1257</v>
      </c>
      <c r="K135" s="120"/>
      <c r="L135" s="123">
        <v>1887</v>
      </c>
      <c r="N135" s="110">
        <f t="shared" si="162"/>
        <v>0.65755429502881624</v>
      </c>
      <c r="O135" s="110">
        <f t="shared" si="163"/>
        <v>0.34831471500317229</v>
      </c>
      <c r="P135" s="110">
        <f t="shared" si="164"/>
        <v>0.18594661059923559</v>
      </c>
      <c r="Q135" s="110">
        <f t="shared" si="165"/>
        <v>0.12007773757043255</v>
      </c>
      <c r="R135" s="110">
        <f t="shared" si="166"/>
        <v>4.2540877777338124E-3</v>
      </c>
      <c r="S135" s="110">
        <f t="shared" si="167"/>
        <v>1.0726777591724744E-3</v>
      </c>
      <c r="T135" s="110"/>
      <c r="U135" s="111">
        <f t="shared" si="183"/>
        <v>1.3014097962656885E-2</v>
      </c>
      <c r="W135" s="125">
        <v>120</v>
      </c>
      <c r="Y135" s="110">
        <f t="shared" si="172"/>
        <v>1.095923825048027</v>
      </c>
      <c r="Z135" s="110">
        <f t="shared" si="173"/>
        <v>0.58052452500528717</v>
      </c>
      <c r="AA135" s="110">
        <f t="shared" si="174"/>
        <v>0.30991101766539264</v>
      </c>
      <c r="AB135" s="110">
        <f t="shared" si="175"/>
        <v>0.2001295626173876</v>
      </c>
      <c r="AC135" s="110">
        <f t="shared" si="176"/>
        <v>7.0901462962230212E-3</v>
      </c>
      <c r="AD135" s="110">
        <f t="shared" si="177"/>
        <v>1.7877962652874573E-3</v>
      </c>
      <c r="AE135" s="110"/>
      <c r="AF135" s="111">
        <f t="shared" si="185"/>
        <v>2.1690163271094808E-2</v>
      </c>
      <c r="AH135" s="126">
        <v>2.5181831722349841</v>
      </c>
      <c r="AI135" s="126"/>
      <c r="AJ135" s="217"/>
      <c r="AK135" s="214"/>
      <c r="AL135" s="80" t="s">
        <v>132</v>
      </c>
      <c r="AM135" s="110">
        <f t="shared" si="178"/>
        <v>2.7597369342873384</v>
      </c>
      <c r="AN135" s="110">
        <f t="shared" si="179"/>
        <v>1.4618670899380215</v>
      </c>
      <c r="AO135" s="110">
        <f t="shared" si="180"/>
        <v>0.78041270957521069</v>
      </c>
      <c r="AP135" s="110">
        <f t="shared" si="181"/>
        <v>0.50396289684985296</v>
      </c>
      <c r="AQ135" s="110">
        <f t="shared" si="182"/>
        <v>1.785428709183301E-2</v>
      </c>
      <c r="AR135" s="110">
        <f t="shared" si="168"/>
        <v>4.5019984706314263E-3</v>
      </c>
      <c r="AS135" s="110"/>
      <c r="AT135" s="111">
        <f t="shared" si="186"/>
        <v>5.4619804152300264E-2</v>
      </c>
      <c r="AV135" s="217"/>
      <c r="AW135" s="74">
        <f t="shared" si="169"/>
        <v>27.597369342873385</v>
      </c>
      <c r="AX135" s="74">
        <f t="shared" si="169"/>
        <v>14.618670899380215</v>
      </c>
      <c r="AY135" s="74">
        <f t="shared" si="169"/>
        <v>7.8041270957521069</v>
      </c>
      <c r="AZ135" s="74">
        <f t="shared" si="169"/>
        <v>5.0396289684985298</v>
      </c>
      <c r="BA135" s="74">
        <f t="shared" si="169"/>
        <v>0.1785428709183301</v>
      </c>
      <c r="BB135" s="74">
        <f t="shared" si="169"/>
        <v>4.5019984706314263E-2</v>
      </c>
      <c r="BC135" s="74"/>
      <c r="BD135" s="82">
        <f>(AT135*10)</f>
        <v>0.54619804152300266</v>
      </c>
      <c r="BE135" s="75">
        <f t="shared" si="170"/>
        <v>55.829557203651888</v>
      </c>
      <c r="BF135" s="76">
        <f t="shared" si="171"/>
        <v>55.283359162128882</v>
      </c>
    </row>
    <row r="136" spans="1:58" ht="13.5" thickBot="1" x14ac:dyDescent="0.25">
      <c r="A136" s="216"/>
      <c r="B136" s="215"/>
      <c r="C136" s="81" t="s">
        <v>133</v>
      </c>
      <c r="D136" s="107">
        <v>672722</v>
      </c>
      <c r="E136" s="119">
        <v>367582</v>
      </c>
      <c r="F136" s="105">
        <v>371581</v>
      </c>
      <c r="G136" s="106">
        <v>228998</v>
      </c>
      <c r="H136" s="119">
        <v>142583</v>
      </c>
      <c r="I136" s="120">
        <v>2596</v>
      </c>
      <c r="N136" s="110">
        <f t="shared" si="162"/>
        <v>0.61890410162885079</v>
      </c>
      <c r="O136" s="110">
        <f t="shared" si="163"/>
        <v>0.33187358806055112</v>
      </c>
      <c r="P136" s="110">
        <f t="shared" si="164"/>
        <v>0.18260464426049508</v>
      </c>
      <c r="Q136" s="110">
        <f t="shared" si="165"/>
        <v>0.11818968774740582</v>
      </c>
      <c r="R136" s="110">
        <f t="shared" si="166"/>
        <v>4.3093078457739926E-3</v>
      </c>
      <c r="S136" s="110"/>
      <c r="T136" s="110"/>
      <c r="U136" s="111"/>
      <c r="W136" s="125">
        <v>120</v>
      </c>
      <c r="Y136" s="110">
        <f t="shared" si="172"/>
        <v>1.0315068360480846</v>
      </c>
      <c r="Z136" s="110">
        <f t="shared" si="173"/>
        <v>0.55312264676758516</v>
      </c>
      <c r="AA136" s="110">
        <f t="shared" si="174"/>
        <v>0.30434107376749181</v>
      </c>
      <c r="AB136" s="110">
        <f t="shared" si="175"/>
        <v>0.19698281291234304</v>
      </c>
      <c r="AC136" s="110">
        <f t="shared" si="176"/>
        <v>7.182179742956654E-3</v>
      </c>
      <c r="AD136" s="110"/>
      <c r="AE136" s="110"/>
      <c r="AF136" s="111"/>
      <c r="AH136" s="126">
        <v>2.5181831722349841</v>
      </c>
      <c r="AI136" s="126"/>
      <c r="AJ136" s="217"/>
      <c r="AK136" s="215"/>
      <c r="AL136" s="81" t="s">
        <v>133</v>
      </c>
      <c r="AM136" s="110">
        <f t="shared" si="178"/>
        <v>2.5975231565816372</v>
      </c>
      <c r="AN136" s="110">
        <f t="shared" si="179"/>
        <v>1.3928641412722083</v>
      </c>
      <c r="AO136" s="110">
        <f t="shared" si="180"/>
        <v>0.76638657058122384</v>
      </c>
      <c r="AP136" s="110">
        <f t="shared" si="181"/>
        <v>0.49603880469537437</v>
      </c>
      <c r="AQ136" s="110">
        <f t="shared" si="182"/>
        <v>1.808604416868043E-2</v>
      </c>
      <c r="AR136" s="110"/>
      <c r="AS136" s="110"/>
      <c r="AT136" s="111"/>
      <c r="AV136" s="217"/>
      <c r="AW136" s="74">
        <f t="shared" ref="AW136:AW144" si="187">(AM136*10)</f>
        <v>25.975231565816372</v>
      </c>
      <c r="AX136" s="74">
        <f t="shared" ref="AX136:AX144" si="188">(AN136*10)</f>
        <v>13.928641412722083</v>
      </c>
      <c r="AY136" s="74">
        <f t="shared" ref="AY136:AY144" si="189">(AO136*10)</f>
        <v>7.6638657058122384</v>
      </c>
      <c r="AZ136" s="74">
        <f t="shared" ref="AZ136:AZ144" si="190">(AP136*10)</f>
        <v>4.960388046953744</v>
      </c>
      <c r="BA136" s="74">
        <f t="shared" ref="BA136:BA144" si="191">(AQ136*10)</f>
        <v>0.18086044168680429</v>
      </c>
      <c r="BB136" s="74"/>
      <c r="BC136" s="74"/>
      <c r="BD136" s="74"/>
      <c r="BE136" s="75">
        <f t="shared" si="170"/>
        <v>52.70898717299125</v>
      </c>
      <c r="BF136" s="76">
        <f t="shared" si="171"/>
        <v>52.70898717299125</v>
      </c>
    </row>
    <row r="137" spans="1:58" x14ac:dyDescent="0.2">
      <c r="A137" s="216"/>
      <c r="B137" s="213">
        <v>46</v>
      </c>
      <c r="C137" s="73">
        <v>46</v>
      </c>
      <c r="D137" s="107">
        <v>545409</v>
      </c>
      <c r="E137" s="104">
        <v>340735</v>
      </c>
      <c r="F137" s="127">
        <v>368953</v>
      </c>
      <c r="G137" s="104">
        <v>207055</v>
      </c>
      <c r="H137" s="104">
        <v>161898</v>
      </c>
      <c r="I137" s="120">
        <v>4964</v>
      </c>
      <c r="J137" s="120">
        <v>6056</v>
      </c>
      <c r="K137" s="120">
        <v>1108</v>
      </c>
      <c r="L137" s="128"/>
      <c r="N137" s="110">
        <f t="shared" si="162"/>
        <v>0.50034511761936262</v>
      </c>
      <c r="O137" s="110">
        <f t="shared" si="163"/>
        <v>0.30700066261095404</v>
      </c>
      <c r="P137" s="110">
        <f t="shared" si="164"/>
        <v>0.16164044546947631</v>
      </c>
      <c r="Q137" s="110">
        <f t="shared" si="165"/>
        <v>0.13492565944624083</v>
      </c>
      <c r="R137" s="110">
        <f t="shared" si="166"/>
        <v>6.6867827752130115E-3</v>
      </c>
      <c r="S137" s="110">
        <f>J137/1171833.749</f>
        <v>5.1679685835708082E-3</v>
      </c>
      <c r="T137" s="110">
        <f t="shared" ref="T137:T144" si="192">(K137+4626.11)/1205114.785</f>
        <v>4.7581442625815934E-3</v>
      </c>
      <c r="U137" s="111"/>
      <c r="W137" s="125">
        <v>120</v>
      </c>
      <c r="Y137" s="110">
        <f t="shared" si="172"/>
        <v>0.83390852936560445</v>
      </c>
      <c r="Z137" s="110">
        <f t="shared" si="173"/>
        <v>0.51166777101825678</v>
      </c>
      <c r="AA137" s="110">
        <f t="shared" si="174"/>
        <v>0.26940074244912721</v>
      </c>
      <c r="AB137" s="110">
        <f t="shared" si="175"/>
        <v>0.22487609907706804</v>
      </c>
      <c r="AC137" s="110">
        <f t="shared" si="176"/>
        <v>1.1144637958688353E-2</v>
      </c>
      <c r="AD137" s="110">
        <f t="shared" si="177"/>
        <v>8.6132809726180131E-3</v>
      </c>
      <c r="AE137" s="110">
        <f t="shared" si="184"/>
        <v>7.9302404376359898E-3</v>
      </c>
      <c r="AF137" s="111"/>
      <c r="AH137" s="126">
        <v>2.5181831722349841</v>
      </c>
      <c r="AI137" s="126"/>
      <c r="AJ137" s="217"/>
      <c r="AK137" s="213">
        <v>46</v>
      </c>
      <c r="AL137" s="73">
        <v>46</v>
      </c>
      <c r="AM137" s="110">
        <f t="shared" si="178"/>
        <v>2.0999344258316883</v>
      </c>
      <c r="AN137" s="110">
        <f t="shared" si="179"/>
        <v>1.2884731707531574</v>
      </c>
      <c r="AO137" s="110">
        <f t="shared" si="180"/>
        <v>0.67840041622300307</v>
      </c>
      <c r="AP137" s="110">
        <f t="shared" si="181"/>
        <v>0.56627920853371982</v>
      </c>
      <c r="AQ137" s="110">
        <f t="shared" si="182"/>
        <v>2.8064239768220256E-2</v>
      </c>
      <c r="AR137" s="110">
        <f>AD137*AH137</f>
        <v>2.1689819202978456E-2</v>
      </c>
      <c r="AS137" s="110">
        <f t="shared" ref="AS137:AS144" si="193">AE137*AH137</f>
        <v>1.9969798021832345E-2</v>
      </c>
      <c r="AT137" s="111"/>
      <c r="AV137" s="217"/>
      <c r="AW137" s="74">
        <f t="shared" si="187"/>
        <v>20.999344258316881</v>
      </c>
      <c r="AX137" s="74">
        <f t="shared" si="188"/>
        <v>12.884731707531573</v>
      </c>
      <c r="AY137" s="74">
        <f t="shared" si="189"/>
        <v>6.7840041622300307</v>
      </c>
      <c r="AZ137" s="74">
        <f t="shared" si="190"/>
        <v>5.6627920853371982</v>
      </c>
      <c r="BA137" s="74">
        <f t="shared" si="191"/>
        <v>0.28064239768220256</v>
      </c>
      <c r="BB137" s="74">
        <f t="shared" ref="BB137:BC140" si="194">(AR137*10)</f>
        <v>0.21689819202978455</v>
      </c>
      <c r="BC137" s="74">
        <f t="shared" si="194"/>
        <v>0.19969798021832347</v>
      </c>
      <c r="BD137" s="74"/>
      <c r="BE137" s="75">
        <f t="shared" si="170"/>
        <v>47.028110783346001</v>
      </c>
      <c r="BF137" s="76">
        <f t="shared" si="171"/>
        <v>47.028110783346001</v>
      </c>
    </row>
    <row r="138" spans="1:58" x14ac:dyDescent="0.2">
      <c r="A138" s="216"/>
      <c r="B138" s="214"/>
      <c r="C138" s="77" t="s">
        <v>134</v>
      </c>
      <c r="D138" s="107">
        <v>570177</v>
      </c>
      <c r="E138" s="136">
        <v>363680</v>
      </c>
      <c r="F138" s="137">
        <v>390101</v>
      </c>
      <c r="G138" s="136">
        <v>218923</v>
      </c>
      <c r="H138" s="136">
        <v>171178</v>
      </c>
      <c r="I138" s="120">
        <v>5613</v>
      </c>
      <c r="J138" s="120">
        <v>12361</v>
      </c>
      <c r="K138" s="120">
        <v>4103</v>
      </c>
      <c r="L138" s="128"/>
      <c r="N138" s="110">
        <f t="shared" si="162"/>
        <v>0.52341007497601122</v>
      </c>
      <c r="O138" s="110">
        <f t="shared" si="163"/>
        <v>0.32825850424841835</v>
      </c>
      <c r="P138" s="110">
        <f t="shared" si="164"/>
        <v>0.17297905510588932</v>
      </c>
      <c r="Q138" s="110">
        <f t="shared" si="165"/>
        <v>0.14296655084490448</v>
      </c>
      <c r="R138" s="110">
        <f t="shared" si="166"/>
        <v>7.3383795780871345E-3</v>
      </c>
      <c r="S138" s="110">
        <f>J138/1171833.749</f>
        <v>1.0548424646882226E-2</v>
      </c>
      <c r="T138" s="110">
        <f t="shared" si="192"/>
        <v>7.2433847038064518E-3</v>
      </c>
      <c r="U138" s="111"/>
      <c r="W138" s="125">
        <v>120</v>
      </c>
      <c r="Y138" s="110">
        <f t="shared" si="172"/>
        <v>0.87235012496001862</v>
      </c>
      <c r="Z138" s="110">
        <f t="shared" si="173"/>
        <v>0.54709750708069715</v>
      </c>
      <c r="AA138" s="110">
        <f t="shared" si="174"/>
        <v>0.28829842517648224</v>
      </c>
      <c r="AB138" s="110">
        <f t="shared" si="175"/>
        <v>0.23827758474150745</v>
      </c>
      <c r="AC138" s="110">
        <f t="shared" si="176"/>
        <v>1.2230632630145224E-2</v>
      </c>
      <c r="AD138" s="110">
        <f t="shared" si="177"/>
        <v>1.7580707744803709E-2</v>
      </c>
      <c r="AE138" s="110">
        <f t="shared" si="184"/>
        <v>1.2072307839677419E-2</v>
      </c>
      <c r="AF138" s="111"/>
      <c r="AH138" s="126">
        <v>2.5181831722349841</v>
      </c>
      <c r="AI138" s="126"/>
      <c r="AJ138" s="217"/>
      <c r="AK138" s="214"/>
      <c r="AL138" s="77" t="s">
        <v>134</v>
      </c>
      <c r="AM138" s="110">
        <f t="shared" si="178"/>
        <v>2.1967374049714046</v>
      </c>
      <c r="AN138" s="110">
        <f t="shared" si="179"/>
        <v>1.3776917359023217</v>
      </c>
      <c r="AO138" s="110">
        <f t="shared" si="180"/>
        <v>0.72598824286126429</v>
      </c>
      <c r="AP138" s="110">
        <f t="shared" si="181"/>
        <v>0.60002660421685949</v>
      </c>
      <c r="AQ138" s="110">
        <f t="shared" si="182"/>
        <v>3.0798973275019809E-2</v>
      </c>
      <c r="AR138" s="110">
        <f>AD138*AH138</f>
        <v>4.4271442398945961E-2</v>
      </c>
      <c r="AS138" s="110">
        <f t="shared" si="193"/>
        <v>3.0400282451916151E-2</v>
      </c>
      <c r="AT138" s="111"/>
      <c r="AV138" s="217"/>
      <c r="AW138" s="74">
        <f t="shared" si="187"/>
        <v>21.967374049714046</v>
      </c>
      <c r="AX138" s="74">
        <f t="shared" si="188"/>
        <v>13.776917359023217</v>
      </c>
      <c r="AY138" s="74">
        <f t="shared" si="189"/>
        <v>7.2598824286126433</v>
      </c>
      <c r="AZ138" s="74">
        <f t="shared" si="190"/>
        <v>6.0002660421685947</v>
      </c>
      <c r="BA138" s="74">
        <f t="shared" si="191"/>
        <v>0.30798973275019809</v>
      </c>
      <c r="BB138" s="74">
        <f t="shared" si="194"/>
        <v>0.44271442398945959</v>
      </c>
      <c r="BC138" s="74">
        <f t="shared" si="194"/>
        <v>0.3040028245191615</v>
      </c>
      <c r="BD138" s="74"/>
      <c r="BE138" s="75">
        <f t="shared" si="170"/>
        <v>50.059146860777318</v>
      </c>
      <c r="BF138" s="76">
        <f t="shared" si="171"/>
        <v>50.059146860777318</v>
      </c>
    </row>
    <row r="139" spans="1:58" x14ac:dyDescent="0.2">
      <c r="A139" s="216"/>
      <c r="B139" s="214"/>
      <c r="C139" s="77" t="s">
        <v>135</v>
      </c>
      <c r="D139" s="107">
        <v>565213</v>
      </c>
      <c r="E139" s="104">
        <v>353444</v>
      </c>
      <c r="F139" s="127">
        <v>377009</v>
      </c>
      <c r="G139" s="104">
        <v>211576</v>
      </c>
      <c r="H139" s="104">
        <v>165433</v>
      </c>
      <c r="I139" s="120">
        <v>7210</v>
      </c>
      <c r="J139" s="120">
        <v>21131</v>
      </c>
      <c r="K139" s="120">
        <v>13253</v>
      </c>
      <c r="L139" s="128"/>
      <c r="N139" s="110">
        <f t="shared" si="162"/>
        <v>0.51878739860656664</v>
      </c>
      <c r="O139" s="110">
        <f t="shared" si="163"/>
        <v>0.31877516291038893</v>
      </c>
      <c r="P139" s="110">
        <f t="shared" si="164"/>
        <v>0.16595977932237682</v>
      </c>
      <c r="Q139" s="110">
        <f t="shared" si="165"/>
        <v>0.13798864986588263</v>
      </c>
      <c r="R139" s="110">
        <f t="shared" si="166"/>
        <v>8.9417695537265408E-3</v>
      </c>
      <c r="S139" s="110">
        <f>J139/1171833.749</f>
        <v>1.8032421423288432E-2</v>
      </c>
      <c r="T139" s="110">
        <f t="shared" si="192"/>
        <v>1.483602244577889E-2</v>
      </c>
      <c r="U139" s="111"/>
      <c r="W139" s="125">
        <v>127</v>
      </c>
      <c r="Y139" s="110">
        <f t="shared" si="172"/>
        <v>0.8169880293016798</v>
      </c>
      <c r="Z139" s="110">
        <f t="shared" si="173"/>
        <v>0.50200813056754168</v>
      </c>
      <c r="AA139" s="110">
        <f t="shared" si="174"/>
        <v>0.26135398318484537</v>
      </c>
      <c r="AB139" s="110">
        <f t="shared" si="175"/>
        <v>0.21730496041871281</v>
      </c>
      <c r="AC139" s="110">
        <f t="shared" si="176"/>
        <v>1.4081526856262268E-2</v>
      </c>
      <c r="AD139" s="110">
        <f t="shared" si="177"/>
        <v>2.8397514052422728E-2</v>
      </c>
      <c r="AE139" s="110">
        <f t="shared" si="184"/>
        <v>2.3363814875242344E-2</v>
      </c>
      <c r="AF139" s="111"/>
      <c r="AH139" s="126">
        <v>2.5181831722349841</v>
      </c>
      <c r="AI139" s="126"/>
      <c r="AJ139" s="217"/>
      <c r="AK139" s="214"/>
      <c r="AL139" s="77" t="s">
        <v>135</v>
      </c>
      <c r="AM139" s="110">
        <f t="shared" si="178"/>
        <v>2.0573255073049124</v>
      </c>
      <c r="AN139" s="110">
        <f t="shared" si="179"/>
        <v>1.2641484267203262</v>
      </c>
      <c r="AO139" s="110">
        <f t="shared" si="180"/>
        <v>0.65813720245266261</v>
      </c>
      <c r="AP139" s="110">
        <f t="shared" si="181"/>
        <v>0.5472136945695919</v>
      </c>
      <c r="AQ139" s="110">
        <f t="shared" si="182"/>
        <v>3.5459863968814641E-2</v>
      </c>
      <c r="AR139" s="110">
        <f>AD139*AH139</f>
        <v>7.1510142020117407E-2</v>
      </c>
      <c r="AS139" s="110">
        <f t="shared" si="193"/>
        <v>5.8834365458048675E-2</v>
      </c>
      <c r="AT139" s="111"/>
      <c r="AV139" s="217"/>
      <c r="AW139" s="74">
        <f t="shared" si="187"/>
        <v>20.573255073049125</v>
      </c>
      <c r="AX139" s="74">
        <f t="shared" si="188"/>
        <v>12.641484267203262</v>
      </c>
      <c r="AY139" s="74">
        <f t="shared" si="189"/>
        <v>6.5813720245266261</v>
      </c>
      <c r="AZ139" s="74">
        <f t="shared" si="190"/>
        <v>5.4721369456959188</v>
      </c>
      <c r="BA139" s="74">
        <f t="shared" si="191"/>
        <v>0.35459863968814642</v>
      </c>
      <c r="BB139" s="74">
        <f t="shared" si="194"/>
        <v>0.71510142020117407</v>
      </c>
      <c r="BC139" s="74">
        <f t="shared" si="194"/>
        <v>0.58834365458048676</v>
      </c>
      <c r="BD139" s="74"/>
      <c r="BE139" s="75">
        <f t="shared" si="170"/>
        <v>46.926292024944736</v>
      </c>
      <c r="BF139" s="76">
        <f t="shared" si="171"/>
        <v>46.926292024944736</v>
      </c>
    </row>
    <row r="140" spans="1:58" ht="13.5" thickBot="1" x14ac:dyDescent="0.25">
      <c r="A140" s="216"/>
      <c r="B140" s="215"/>
      <c r="C140" s="78" t="s">
        <v>136</v>
      </c>
      <c r="D140" s="107">
        <v>550043</v>
      </c>
      <c r="E140" s="104">
        <v>400240</v>
      </c>
      <c r="F140" s="127">
        <v>448144</v>
      </c>
      <c r="G140" s="104">
        <v>251497</v>
      </c>
      <c r="H140" s="104">
        <v>196647</v>
      </c>
      <c r="I140" s="120">
        <v>9323</v>
      </c>
      <c r="J140" s="120">
        <v>24536</v>
      </c>
      <c r="K140" s="120">
        <v>4420</v>
      </c>
      <c r="L140" s="128"/>
      <c r="N140" s="110">
        <f t="shared" si="162"/>
        <v>0.50466048472170066</v>
      </c>
      <c r="O140" s="110">
        <f t="shared" si="163"/>
        <v>0.36213022751125107</v>
      </c>
      <c r="P140" s="110">
        <f t="shared" si="164"/>
        <v>0.20410004181776303</v>
      </c>
      <c r="Q140" s="110">
        <f t="shared" si="165"/>
        <v>0.16503481194755157</v>
      </c>
      <c r="R140" s="110">
        <f t="shared" si="166"/>
        <v>1.1063224167706543E-2</v>
      </c>
      <c r="S140" s="110">
        <f>J140/1171833.749</f>
        <v>2.0938123706488333E-2</v>
      </c>
      <c r="T140" s="110">
        <f t="shared" si="192"/>
        <v>7.5064301862332568E-3</v>
      </c>
      <c r="U140" s="111"/>
      <c r="W140" s="125">
        <v>127</v>
      </c>
      <c r="Y140" s="110">
        <f t="shared" si="172"/>
        <v>0.79474092082157588</v>
      </c>
      <c r="Z140" s="110">
        <f t="shared" si="173"/>
        <v>0.5702838228523639</v>
      </c>
      <c r="AA140" s="110">
        <f t="shared" si="174"/>
        <v>0.32141738868939063</v>
      </c>
      <c r="AB140" s="110">
        <f t="shared" si="175"/>
        <v>0.25989734164968753</v>
      </c>
      <c r="AC140" s="110">
        <f t="shared" si="176"/>
        <v>1.7422400264104791E-2</v>
      </c>
      <c r="AD140" s="110">
        <f t="shared" si="177"/>
        <v>3.2973423159824142E-2</v>
      </c>
      <c r="AE140" s="110">
        <f t="shared" si="184"/>
        <v>1.1821149899579933E-2</v>
      </c>
      <c r="AF140" s="111"/>
      <c r="AH140" s="126">
        <v>2.5181831722349841</v>
      </c>
      <c r="AI140" s="126"/>
      <c r="AJ140" s="217"/>
      <c r="AK140" s="215"/>
      <c r="AL140" s="78" t="s">
        <v>136</v>
      </c>
      <c r="AM140" s="110">
        <f t="shared" si="178"/>
        <v>2.0013032130994284</v>
      </c>
      <c r="AN140" s="110">
        <f t="shared" si="179"/>
        <v>1.4360791261046595</v>
      </c>
      <c r="AO140" s="110">
        <f t="shared" si="180"/>
        <v>0.80938785946133462</v>
      </c>
      <c r="AP140" s="110">
        <f t="shared" si="181"/>
        <v>0.65446911225084958</v>
      </c>
      <c r="AQ140" s="110">
        <f t="shared" si="182"/>
        <v>4.3872795165011025E-2</v>
      </c>
      <c r="AR140" s="110">
        <f>AD140*AH140</f>
        <v>8.3033119332052457E-2</v>
      </c>
      <c r="AS140" s="110">
        <f t="shared" si="193"/>
        <v>2.9767820753589459E-2</v>
      </c>
      <c r="AT140" s="111"/>
      <c r="AV140" s="217"/>
      <c r="AW140" s="74">
        <f t="shared" si="187"/>
        <v>20.013032130994283</v>
      </c>
      <c r="AX140" s="74">
        <f t="shared" si="188"/>
        <v>14.360791261046595</v>
      </c>
      <c r="AY140" s="74">
        <f t="shared" si="189"/>
        <v>8.0938785946133471</v>
      </c>
      <c r="AZ140" s="74">
        <f t="shared" si="190"/>
        <v>6.5446911225084961</v>
      </c>
      <c r="BA140" s="74">
        <f t="shared" si="191"/>
        <v>0.43872795165011025</v>
      </c>
      <c r="BB140" s="74">
        <f t="shared" si="194"/>
        <v>0.83033119332052463</v>
      </c>
      <c r="BC140" s="74">
        <f t="shared" si="194"/>
        <v>0.29767820753589458</v>
      </c>
      <c r="BD140" s="74"/>
      <c r="BE140" s="75">
        <f t="shared" si="170"/>
        <v>50.579130461669244</v>
      </c>
      <c r="BF140" s="76">
        <f t="shared" si="171"/>
        <v>50.579130461669244</v>
      </c>
    </row>
    <row r="141" spans="1:58" x14ac:dyDescent="0.2">
      <c r="A141" s="216"/>
      <c r="B141" s="213">
        <v>47</v>
      </c>
      <c r="C141" s="79">
        <v>47</v>
      </c>
      <c r="D141" s="107">
        <v>545409</v>
      </c>
      <c r="E141" s="104">
        <v>340735</v>
      </c>
      <c r="F141" s="127">
        <v>368953</v>
      </c>
      <c r="G141" s="104">
        <v>262243</v>
      </c>
      <c r="H141" s="104">
        <v>106710</v>
      </c>
      <c r="I141" s="120">
        <v>10445</v>
      </c>
      <c r="J141" s="120"/>
      <c r="K141" s="120">
        <v>2556</v>
      </c>
      <c r="L141" s="123">
        <v>14342</v>
      </c>
      <c r="N141" s="110">
        <f t="shared" si="162"/>
        <v>0.50034511761936262</v>
      </c>
      <c r="O141" s="110">
        <f t="shared" si="163"/>
        <v>0.30700066261095404</v>
      </c>
      <c r="P141" s="110">
        <f t="shared" si="164"/>
        <v>0.21436669998703284</v>
      </c>
      <c r="Q141" s="110">
        <f t="shared" si="165"/>
        <v>8.7106616934446546E-2</v>
      </c>
      <c r="R141" s="110">
        <f t="shared" si="166"/>
        <v>1.2189713555726213E-2</v>
      </c>
      <c r="S141" s="110"/>
      <c r="T141" s="110">
        <f t="shared" si="192"/>
        <v>5.9596895577046635E-3</v>
      </c>
      <c r="U141" s="111">
        <f t="shared" si="183"/>
        <v>2.7844155864072857E-2</v>
      </c>
      <c r="W141" s="125">
        <v>123</v>
      </c>
      <c r="Y141" s="110">
        <f t="shared" si="172"/>
        <v>0.81356929694205304</v>
      </c>
      <c r="Z141" s="110">
        <f t="shared" si="173"/>
        <v>0.49918806928610415</v>
      </c>
      <c r="AA141" s="110">
        <f t="shared" si="174"/>
        <v>0.34856373981631356</v>
      </c>
      <c r="AB141" s="110">
        <f t="shared" si="175"/>
        <v>0.14163677550316511</v>
      </c>
      <c r="AC141" s="110">
        <f t="shared" si="176"/>
        <v>1.9820672448335307E-2</v>
      </c>
      <c r="AD141" s="110"/>
      <c r="AE141" s="110">
        <f t="shared" si="184"/>
        <v>9.6905521263490474E-3</v>
      </c>
      <c r="AF141" s="111">
        <f t="shared" si="185"/>
        <v>4.5275050185484327E-2</v>
      </c>
      <c r="AH141" s="126">
        <v>2.5181831722349841</v>
      </c>
      <c r="AI141" s="126"/>
      <c r="AJ141" s="217"/>
      <c r="AK141" s="213">
        <v>47</v>
      </c>
      <c r="AL141" s="79">
        <v>47</v>
      </c>
      <c r="AM141" s="110">
        <f t="shared" si="178"/>
        <v>2.048716513006525</v>
      </c>
      <c r="AN141" s="110">
        <f t="shared" si="179"/>
        <v>1.2570469958567387</v>
      </c>
      <c r="AO141" s="110">
        <f t="shared" si="180"/>
        <v>0.87774734405673416</v>
      </c>
      <c r="AP141" s="110">
        <f t="shared" si="181"/>
        <v>0.35666734464169464</v>
      </c>
      <c r="AQ141" s="110">
        <f t="shared" si="182"/>
        <v>4.991208382177955E-2</v>
      </c>
      <c r="AR141" s="110"/>
      <c r="AS141" s="110">
        <f t="shared" si="193"/>
        <v>2.4402585294238114E-2</v>
      </c>
      <c r="AT141" s="111">
        <f t="shared" si="186"/>
        <v>0.11401086949918103</v>
      </c>
      <c r="AV141" s="217"/>
      <c r="AW141" s="74">
        <f t="shared" si="187"/>
        <v>20.48716513006525</v>
      </c>
      <c r="AX141" s="74">
        <f t="shared" si="188"/>
        <v>12.570469958567386</v>
      </c>
      <c r="AY141" s="74">
        <f t="shared" si="189"/>
        <v>8.7774734405673414</v>
      </c>
      <c r="AZ141" s="74">
        <f t="shared" si="190"/>
        <v>3.5666734464169463</v>
      </c>
      <c r="BA141" s="74">
        <f t="shared" si="191"/>
        <v>0.49912083821779551</v>
      </c>
      <c r="BB141" s="74"/>
      <c r="BC141" s="74">
        <f>(AS141*10)</f>
        <v>0.24402585294238113</v>
      </c>
      <c r="BD141" s="82">
        <f>(AT141*10)</f>
        <v>1.1401086949918102</v>
      </c>
      <c r="BE141" s="75">
        <f t="shared" si="170"/>
        <v>47.285037361768914</v>
      </c>
      <c r="BF141" s="76">
        <f t="shared" si="171"/>
        <v>46.144928666777105</v>
      </c>
    </row>
    <row r="142" spans="1:58" x14ac:dyDescent="0.2">
      <c r="A142" s="216"/>
      <c r="B142" s="214"/>
      <c r="C142" s="80" t="s">
        <v>137</v>
      </c>
      <c r="D142" s="107">
        <v>542963</v>
      </c>
      <c r="E142" s="104">
        <v>347005</v>
      </c>
      <c r="F142" s="105">
        <v>365602</v>
      </c>
      <c r="G142" s="106">
        <v>259861</v>
      </c>
      <c r="H142" s="104">
        <v>105741</v>
      </c>
      <c r="I142" s="120">
        <v>10345</v>
      </c>
      <c r="J142" s="120">
        <v>1222</v>
      </c>
      <c r="K142" s="120">
        <v>3522</v>
      </c>
      <c r="L142" s="128"/>
      <c r="N142" s="110">
        <f t="shared" si="162"/>
        <v>0.49806730408196104</v>
      </c>
      <c r="O142" s="110">
        <f t="shared" si="163"/>
        <v>0.31280962609175167</v>
      </c>
      <c r="P142" s="110">
        <f t="shared" si="164"/>
        <v>0.21209095275464862</v>
      </c>
      <c r="Q142" s="110">
        <f t="shared" si="165"/>
        <v>8.6267002304564536E-2</v>
      </c>
      <c r="R142" s="110">
        <f t="shared" si="166"/>
        <v>1.2089313432016795E-2</v>
      </c>
      <c r="S142" s="110">
        <f>J142/1171833.749</f>
        <v>1.0428100411366459E-3</v>
      </c>
      <c r="T142" s="110">
        <f t="shared" si="192"/>
        <v>6.7612729521030644E-3</v>
      </c>
      <c r="U142" s="111"/>
      <c r="W142" s="125">
        <v>123</v>
      </c>
      <c r="Y142" s="110">
        <f t="shared" si="172"/>
        <v>0.8098655350926196</v>
      </c>
      <c r="Z142" s="110">
        <f t="shared" si="173"/>
        <v>0.50863353836057179</v>
      </c>
      <c r="AA142" s="110">
        <f t="shared" si="174"/>
        <v>0.34486333781243678</v>
      </c>
      <c r="AB142" s="110">
        <f t="shared" si="175"/>
        <v>0.14027154846270656</v>
      </c>
      <c r="AC142" s="110">
        <f t="shared" si="176"/>
        <v>1.9657420214661454E-2</v>
      </c>
      <c r="AD142" s="110">
        <f t="shared" si="177"/>
        <v>1.6956260831490176E-3</v>
      </c>
      <c r="AE142" s="110">
        <f t="shared" si="184"/>
        <v>1.0993939759517178E-2</v>
      </c>
      <c r="AF142" s="111"/>
      <c r="AH142" s="126">
        <v>2.5181831722349841</v>
      </c>
      <c r="AI142" s="126"/>
      <c r="AJ142" s="217"/>
      <c r="AK142" s="214"/>
      <c r="AL142" s="80" t="s">
        <v>137</v>
      </c>
      <c r="AM142" s="110">
        <f t="shared" si="178"/>
        <v>2.0393897622433155</v>
      </c>
      <c r="AN142" s="110">
        <f t="shared" si="179"/>
        <v>1.2808324171339291</v>
      </c>
      <c r="AO142" s="110">
        <f t="shared" si="180"/>
        <v>0.86842905400006698</v>
      </c>
      <c r="AP142" s="110">
        <f t="shared" si="181"/>
        <v>0.3532294528821317</v>
      </c>
      <c r="AQ142" s="110">
        <f t="shared" si="182"/>
        <v>4.9500984794112281E-2</v>
      </c>
      <c r="AR142" s="110">
        <f>AD142*AH142</f>
        <v>4.2698970689885743E-3</v>
      </c>
      <c r="AS142" s="110">
        <f t="shared" si="193"/>
        <v>2.7684754098981284E-2</v>
      </c>
      <c r="AT142" s="111"/>
      <c r="AV142" s="217"/>
      <c r="AW142" s="74">
        <f t="shared" si="187"/>
        <v>20.393897622433155</v>
      </c>
      <c r="AX142" s="74">
        <f t="shared" si="188"/>
        <v>12.808324171339292</v>
      </c>
      <c r="AY142" s="74">
        <f t="shared" si="189"/>
        <v>8.6842905400006707</v>
      </c>
      <c r="AZ142" s="74">
        <f t="shared" si="190"/>
        <v>3.5322945288213168</v>
      </c>
      <c r="BA142" s="74">
        <f t="shared" si="191"/>
        <v>0.49500984794112279</v>
      </c>
      <c r="BB142" s="74">
        <f t="shared" ref="BB142:BC144" si="195">(AR142*10)</f>
        <v>4.2698970689885742E-2</v>
      </c>
      <c r="BC142" s="74">
        <f t="shared" si="195"/>
        <v>0.27684754098981285</v>
      </c>
      <c r="BD142" s="74"/>
      <c r="BE142" s="75">
        <f t="shared" si="170"/>
        <v>46.233363222215246</v>
      </c>
      <c r="BF142" s="76">
        <f t="shared" si="171"/>
        <v>46.233363222215246</v>
      </c>
    </row>
    <row r="143" spans="1:58" x14ac:dyDescent="0.2">
      <c r="A143" s="216"/>
      <c r="B143" s="214"/>
      <c r="C143" s="80" t="s">
        <v>138</v>
      </c>
      <c r="D143" s="107">
        <v>502768</v>
      </c>
      <c r="E143" s="104">
        <v>299160</v>
      </c>
      <c r="F143" s="105">
        <v>351222</v>
      </c>
      <c r="G143" s="106">
        <v>249640</v>
      </c>
      <c r="H143" s="104">
        <v>101582</v>
      </c>
      <c r="I143" s="120">
        <v>14592</v>
      </c>
      <c r="J143" s="120">
        <v>2317</v>
      </c>
      <c r="K143" s="120">
        <v>3207</v>
      </c>
      <c r="L143" s="123">
        <v>1762</v>
      </c>
      <c r="N143" s="110">
        <f t="shared" si="162"/>
        <v>0.46063610410818479</v>
      </c>
      <c r="O143" s="110">
        <f t="shared" si="163"/>
        <v>0.26848269503293787</v>
      </c>
      <c r="P143" s="110">
        <f t="shared" si="164"/>
        <v>0.20232587615422923</v>
      </c>
      <c r="Q143" s="110">
        <f t="shared" si="165"/>
        <v>8.2663331256391887E-2</v>
      </c>
      <c r="R143" s="110">
        <f t="shared" si="166"/>
        <v>1.635330668595578E-2</v>
      </c>
      <c r="S143" s="110">
        <f>J143/1171833.749</f>
        <v>1.9772429339718562E-3</v>
      </c>
      <c r="T143" s="110">
        <f t="shared" si="192"/>
        <v>6.4998870626253253E-3</v>
      </c>
      <c r="U143" s="111">
        <f t="shared" si="183"/>
        <v>1.286526157263866E-2</v>
      </c>
      <c r="W143" s="125">
        <v>90</v>
      </c>
      <c r="Y143" s="110">
        <f t="shared" si="172"/>
        <v>1.0236357869070773</v>
      </c>
      <c r="Z143" s="110">
        <f t="shared" si="173"/>
        <v>0.59662821118430631</v>
      </c>
      <c r="AA143" s="110">
        <f t="shared" si="174"/>
        <v>0.44961305812050939</v>
      </c>
      <c r="AB143" s="110">
        <f t="shared" si="175"/>
        <v>0.18369629168087087</v>
      </c>
      <c r="AC143" s="110">
        <f t="shared" si="176"/>
        <v>3.6340681524346177E-2</v>
      </c>
      <c r="AD143" s="110">
        <f t="shared" si="177"/>
        <v>4.3938731866041249E-3</v>
      </c>
      <c r="AE143" s="110">
        <f t="shared" si="184"/>
        <v>1.4444193472500724E-2</v>
      </c>
      <c r="AF143" s="111">
        <f t="shared" si="185"/>
        <v>2.8589470161419245E-2</v>
      </c>
      <c r="AH143" s="126">
        <v>2.5181831722349841</v>
      </c>
      <c r="AI143" s="126"/>
      <c r="AJ143" s="217"/>
      <c r="AK143" s="214"/>
      <c r="AL143" s="80" t="s">
        <v>138</v>
      </c>
      <c r="AM143" s="110">
        <f t="shared" si="178"/>
        <v>2.5777024130869184</v>
      </c>
      <c r="AN143" s="110">
        <f t="shared" si="179"/>
        <v>1.5024191214849805</v>
      </c>
      <c r="AO143" s="110">
        <f t="shared" si="180"/>
        <v>1.1322080369761767</v>
      </c>
      <c r="AP143" s="110">
        <f t="shared" si="181"/>
        <v>0.46258091051273831</v>
      </c>
      <c r="AQ143" s="110">
        <f t="shared" si="182"/>
        <v>9.151249268215933E-2</v>
      </c>
      <c r="AR143" s="110">
        <f>AD143*AH143</f>
        <v>1.1064577519441014E-2</v>
      </c>
      <c r="AS143" s="110">
        <f t="shared" si="193"/>
        <v>3.6373124938957724E-2</v>
      </c>
      <c r="AT143" s="111">
        <f t="shared" si="186"/>
        <v>7.1993522663600137E-2</v>
      </c>
      <c r="AV143" s="217"/>
      <c r="AW143" s="74">
        <f t="shared" si="187"/>
        <v>25.777024130869183</v>
      </c>
      <c r="AX143" s="74">
        <f t="shared" si="188"/>
        <v>15.024191214849804</v>
      </c>
      <c r="AY143" s="74">
        <f t="shared" si="189"/>
        <v>11.322080369761768</v>
      </c>
      <c r="AZ143" s="74">
        <f t="shared" si="190"/>
        <v>4.6258091051273826</v>
      </c>
      <c r="BA143" s="74">
        <f t="shared" si="191"/>
        <v>0.9151249268215933</v>
      </c>
      <c r="BB143" s="74">
        <f t="shared" si="195"/>
        <v>0.11064577519441013</v>
      </c>
      <c r="BC143" s="74">
        <f t="shared" si="195"/>
        <v>0.36373124938957724</v>
      </c>
      <c r="BD143" s="82">
        <f>(AT143*10)</f>
        <v>0.7199352266360014</v>
      </c>
      <c r="BE143" s="75">
        <f t="shared" si="170"/>
        <v>58.85854199864972</v>
      </c>
      <c r="BF143" s="76">
        <f t="shared" si="171"/>
        <v>58.138606772013716</v>
      </c>
    </row>
    <row r="144" spans="1:58" ht="13.5" thickBot="1" x14ac:dyDescent="0.25">
      <c r="A144" s="216"/>
      <c r="B144" s="215"/>
      <c r="C144" s="81" t="s">
        <v>139</v>
      </c>
      <c r="D144" s="107">
        <v>516511</v>
      </c>
      <c r="E144" s="104">
        <v>312021</v>
      </c>
      <c r="F144" s="127">
        <v>296256</v>
      </c>
      <c r="G144" s="104">
        <v>210572</v>
      </c>
      <c r="H144" s="104">
        <v>85684</v>
      </c>
      <c r="I144" s="120">
        <v>9225</v>
      </c>
      <c r="J144" s="120">
        <v>938</v>
      </c>
      <c r="K144" s="120">
        <v>4612</v>
      </c>
      <c r="L144" s="128"/>
      <c r="N144" s="110">
        <f t="shared" si="162"/>
        <v>0.4734341382228659</v>
      </c>
      <c r="O144" s="110">
        <f t="shared" si="163"/>
        <v>0.28039801868948305</v>
      </c>
      <c r="P144" s="110">
        <f t="shared" si="164"/>
        <v>0.16500056428404192</v>
      </c>
      <c r="Q144" s="110">
        <f t="shared" si="165"/>
        <v>6.8888105883982934E-2</v>
      </c>
      <c r="R144" s="110">
        <f t="shared" si="166"/>
        <v>1.0964832046471314E-2</v>
      </c>
      <c r="S144" s="110">
        <f>J144/1171833.749</f>
        <v>8.0045484336020766E-4</v>
      </c>
      <c r="T144" s="110">
        <f t="shared" si="192"/>
        <v>7.665751109343498E-3</v>
      </c>
      <c r="U144" s="111"/>
      <c r="W144" s="125">
        <v>90</v>
      </c>
      <c r="Y144" s="110">
        <f t="shared" si="172"/>
        <v>1.0520758627174798</v>
      </c>
      <c r="Z144" s="110">
        <f t="shared" si="173"/>
        <v>0.62310670819885128</v>
      </c>
      <c r="AA144" s="110">
        <f t="shared" si="174"/>
        <v>0.36666792063120429</v>
      </c>
      <c r="AB144" s="110">
        <f t="shared" si="175"/>
        <v>0.15308467974218429</v>
      </c>
      <c r="AC144" s="110">
        <f t="shared" si="176"/>
        <v>2.4366293436602918E-2</v>
      </c>
      <c r="AD144" s="110">
        <f t="shared" si="177"/>
        <v>1.7787885408004614E-3</v>
      </c>
      <c r="AE144" s="110">
        <f t="shared" si="184"/>
        <v>1.7035002465207776E-2</v>
      </c>
      <c r="AF144" s="111"/>
      <c r="AH144" s="126">
        <v>2.5181831722349841</v>
      </c>
      <c r="AI144" s="126"/>
      <c r="AJ144" s="217"/>
      <c r="AK144" s="215"/>
      <c r="AL144" s="81" t="s">
        <v>139</v>
      </c>
      <c r="AM144" s="110">
        <f t="shared" si="178"/>
        <v>2.6493197334097607</v>
      </c>
      <c r="AN144" s="110">
        <f t="shared" si="179"/>
        <v>1.5690968270930818</v>
      </c>
      <c r="AO144" s="110">
        <f t="shared" si="180"/>
        <v>0.92333698753189142</v>
      </c>
      <c r="AP144" s="110">
        <f t="shared" si="181"/>
        <v>0.38549526445375026</v>
      </c>
      <c r="AQ144" s="110">
        <f t="shared" si="182"/>
        <v>6.1358790101793209E-2</v>
      </c>
      <c r="AR144" s="110">
        <f>AD144*AH144</f>
        <v>4.4793153704081445E-3</v>
      </c>
      <c r="AS144" s="110">
        <f t="shared" si="193"/>
        <v>4.2897256546867692E-2</v>
      </c>
      <c r="AT144" s="111"/>
      <c r="AV144" s="217"/>
      <c r="AW144" s="74">
        <f t="shared" si="187"/>
        <v>26.493197334097609</v>
      </c>
      <c r="AX144" s="74">
        <f t="shared" si="188"/>
        <v>15.690968270930819</v>
      </c>
      <c r="AY144" s="74">
        <f t="shared" si="189"/>
        <v>9.233369875318914</v>
      </c>
      <c r="AZ144" s="74">
        <f t="shared" si="190"/>
        <v>3.8549526445375024</v>
      </c>
      <c r="BA144" s="74">
        <f t="shared" si="191"/>
        <v>0.61358790101793215</v>
      </c>
      <c r="BB144" s="74">
        <f t="shared" si="195"/>
        <v>4.4793153704081448E-2</v>
      </c>
      <c r="BC144" s="74">
        <f t="shared" si="195"/>
        <v>0.4289725654686769</v>
      </c>
      <c r="BD144" s="74"/>
      <c r="BE144" s="75">
        <f t="shared" si="170"/>
        <v>56.359841745075535</v>
      </c>
      <c r="BF144" s="76">
        <f t="shared" si="171"/>
        <v>56.359841745075535</v>
      </c>
    </row>
    <row r="145" spans="1:58" x14ac:dyDescent="0.2">
      <c r="A145" s="216"/>
      <c r="B145" s="209" t="s">
        <v>178</v>
      </c>
      <c r="C145" s="210"/>
      <c r="D145" s="130">
        <f>AVERAGE(D129:D144)</f>
        <v>579036.6875</v>
      </c>
      <c r="E145" s="130">
        <f t="shared" ref="E145:AT145" si="196">AVERAGE(E129:E144)</f>
        <v>360019.4375</v>
      </c>
      <c r="F145" s="130">
        <f t="shared" si="196"/>
        <v>381805.875</v>
      </c>
      <c r="G145" s="130">
        <f t="shared" si="196"/>
        <v>244307.8125</v>
      </c>
      <c r="H145" s="130">
        <f t="shared" si="196"/>
        <v>137498.0625</v>
      </c>
      <c r="I145" s="130">
        <f t="shared" si="196"/>
        <v>6628.25</v>
      </c>
      <c r="J145" s="130">
        <f t="shared" si="196"/>
        <v>5897.8571428571431</v>
      </c>
      <c r="K145" s="130">
        <f t="shared" si="196"/>
        <v>4305.4444444444443</v>
      </c>
      <c r="L145" s="130">
        <f t="shared" si="196"/>
        <v>4651.666666666667</v>
      </c>
      <c r="M145" s="131"/>
      <c r="N145" s="132">
        <f t="shared" si="196"/>
        <v>0.53166057216515572</v>
      </c>
      <c r="O145" s="132">
        <f t="shared" si="196"/>
        <v>0.32486710490524812</v>
      </c>
      <c r="P145" s="132">
        <f t="shared" si="196"/>
        <v>0.19723153906536328</v>
      </c>
      <c r="Q145" s="132">
        <f t="shared" si="196"/>
        <v>0.11378371466480966</v>
      </c>
      <c r="R145" s="132">
        <f t="shared" si="196"/>
        <v>8.3576918340470003E-3</v>
      </c>
      <c r="S145" s="132">
        <f t="shared" si="196"/>
        <v>5.0330152616701457E-3</v>
      </c>
      <c r="T145" s="132">
        <f t="shared" si="196"/>
        <v>7.411372390095144E-3</v>
      </c>
      <c r="U145" s="132">
        <f t="shared" si="196"/>
        <v>1.6305962012819981E-2</v>
      </c>
      <c r="V145" s="131"/>
      <c r="W145" s="131"/>
      <c r="X145" s="131"/>
      <c r="Y145" s="132">
        <f t="shared" si="196"/>
        <v>0.91095029352773849</v>
      </c>
      <c r="Z145" s="132">
        <f t="shared" si="196"/>
        <v>0.55460848145734887</v>
      </c>
      <c r="AA145" s="132">
        <f t="shared" si="196"/>
        <v>0.33773830241841168</v>
      </c>
      <c r="AB145" s="132">
        <f t="shared" si="196"/>
        <v>0.19314929455527119</v>
      </c>
      <c r="AC145" s="132">
        <f t="shared" si="196"/>
        <v>1.465806485242133E-2</v>
      </c>
      <c r="AD145" s="132">
        <f t="shared" si="196"/>
        <v>8.2287199640816468E-3</v>
      </c>
      <c r="AE145" s="132">
        <f t="shared" si="196"/>
        <v>1.3023360503843609E-2</v>
      </c>
      <c r="AF145" s="132">
        <f t="shared" si="196"/>
        <v>2.8359821896489903E-2</v>
      </c>
      <c r="AG145" s="131"/>
      <c r="AH145" s="131"/>
      <c r="AI145" s="131"/>
      <c r="AJ145" s="217"/>
      <c r="AK145" s="209" t="s">
        <v>178</v>
      </c>
      <c r="AL145" s="210"/>
      <c r="AM145" s="132">
        <f t="shared" si="196"/>
        <v>2.2939396999040707</v>
      </c>
      <c r="AN145" s="132">
        <f t="shared" si="196"/>
        <v>1.3966057451846943</v>
      </c>
      <c r="AO145" s="132">
        <f t="shared" si="196"/>
        <v>0.85048690976925434</v>
      </c>
      <c r="AP145" s="132">
        <f t="shared" si="196"/>
        <v>0.48638530327814206</v>
      </c>
      <c r="AQ145" s="132">
        <f t="shared" si="196"/>
        <v>3.6911692248896476E-2</v>
      </c>
      <c r="AR145" s="132">
        <f t="shared" si="196"/>
        <v>2.072142414258446E-2</v>
      </c>
      <c r="AS145" s="132">
        <f t="shared" si="196"/>
        <v>3.2795207266728701E-2</v>
      </c>
      <c r="AT145" s="132">
        <f t="shared" si="196"/>
        <v>7.1415226267322121E-2</v>
      </c>
      <c r="AV145" s="217"/>
      <c r="AW145" s="84">
        <f t="shared" ref="AW145:BF145" si="197">AVERAGE(AW129:AW144)</f>
        <v>22.939396999040703</v>
      </c>
      <c r="AX145" s="84">
        <f t="shared" si="197"/>
        <v>13.966057451846941</v>
      </c>
      <c r="AY145" s="84">
        <f t="shared" si="197"/>
        <v>8.5048690976925432</v>
      </c>
      <c r="AZ145" s="84">
        <f t="shared" si="197"/>
        <v>4.8638530327814209</v>
      </c>
      <c r="BA145" s="84">
        <f t="shared" si="197"/>
        <v>0.36911692248896472</v>
      </c>
      <c r="BB145" s="84">
        <f t="shared" si="197"/>
        <v>0.20721424142584466</v>
      </c>
      <c r="BC145" s="84">
        <f t="shared" si="197"/>
        <v>0.32795207266728699</v>
      </c>
      <c r="BD145" s="84">
        <f t="shared" si="197"/>
        <v>0.71415226267322118</v>
      </c>
      <c r="BE145" s="85">
        <f t="shared" si="197"/>
        <v>51.276886104475999</v>
      </c>
      <c r="BF145" s="84">
        <f t="shared" si="197"/>
        <v>51.00907900597354</v>
      </c>
    </row>
    <row r="146" spans="1:58" ht="13.5" thickBot="1" x14ac:dyDescent="0.25">
      <c r="A146" s="216"/>
      <c r="B146" s="211" t="s">
        <v>179</v>
      </c>
      <c r="C146" s="212"/>
      <c r="D146" s="130">
        <f>STDEV(D129:D144)/SQRT(16)</f>
        <v>19946.429080940517</v>
      </c>
      <c r="E146" s="130">
        <f t="shared" ref="E146:AT146" si="198">STDEV(E129:E144)/SQRT(16)</f>
        <v>11942.447873017474</v>
      </c>
      <c r="F146" s="130">
        <f t="shared" si="198"/>
        <v>11785.665507964537</v>
      </c>
      <c r="G146" s="130">
        <f t="shared" si="198"/>
        <v>8444.0759057355062</v>
      </c>
      <c r="H146" s="130">
        <f t="shared" si="198"/>
        <v>7729.8035159745759</v>
      </c>
      <c r="I146" s="130">
        <f t="shared" si="198"/>
        <v>893.35507358496602</v>
      </c>
      <c r="J146" s="130">
        <f t="shared" si="198"/>
        <v>1947.4399883543929</v>
      </c>
      <c r="K146" s="130">
        <f t="shared" si="198"/>
        <v>887.30214441649525</v>
      </c>
      <c r="L146" s="130">
        <f t="shared" si="198"/>
        <v>1205.6160838619676</v>
      </c>
      <c r="M146" s="131"/>
      <c r="N146" s="132">
        <f t="shared" si="198"/>
        <v>1.8574916673502636E-2</v>
      </c>
      <c r="O146" s="132">
        <f t="shared" si="198"/>
        <v>1.1064313168371368E-2</v>
      </c>
      <c r="P146" s="132">
        <f t="shared" si="198"/>
        <v>8.0674149338874034E-3</v>
      </c>
      <c r="Q146" s="132">
        <f t="shared" si="198"/>
        <v>6.6976843324310304E-3</v>
      </c>
      <c r="R146" s="132">
        <f t="shared" si="198"/>
        <v>8.9692959904366925E-4</v>
      </c>
      <c r="S146" s="132">
        <f t="shared" si="198"/>
        <v>1.6618739561104698E-3</v>
      </c>
      <c r="T146" s="132">
        <f t="shared" si="198"/>
        <v>7.3628019128194186E-4</v>
      </c>
      <c r="U146" s="132">
        <f t="shared" si="198"/>
        <v>1.4355163653594007E-3</v>
      </c>
      <c r="V146" s="131"/>
      <c r="W146" s="131"/>
      <c r="X146" s="131"/>
      <c r="Y146" s="132">
        <f t="shared" si="198"/>
        <v>2.8350496197415288E-2</v>
      </c>
      <c r="Z146" s="132">
        <f t="shared" si="198"/>
        <v>1.0634008591371561E-2</v>
      </c>
      <c r="AA146" s="132">
        <f t="shared" si="198"/>
        <v>1.1540343491772178E-2</v>
      </c>
      <c r="AB146" s="132">
        <f t="shared" si="198"/>
        <v>8.8825293289474475E-3</v>
      </c>
      <c r="AC146" s="132">
        <f t="shared" si="198"/>
        <v>1.931479315821278E-3</v>
      </c>
      <c r="AD146" s="132">
        <f t="shared" si="198"/>
        <v>2.6053777062319296E-3</v>
      </c>
      <c r="AE146" s="132">
        <f t="shared" si="198"/>
        <v>1.1811202938303046E-3</v>
      </c>
      <c r="AF146" s="132">
        <f t="shared" si="198"/>
        <v>2.1948593462467673E-3</v>
      </c>
      <c r="AG146" s="131"/>
      <c r="AH146" s="131"/>
      <c r="AI146" s="131"/>
      <c r="AJ146" s="217"/>
      <c r="AK146" s="211" t="s">
        <v>179</v>
      </c>
      <c r="AL146" s="212"/>
      <c r="AM146" s="132">
        <f t="shared" si="198"/>
        <v>7.1391742448842582E-2</v>
      </c>
      <c r="AN146" s="132">
        <f t="shared" si="198"/>
        <v>2.6778381488194117E-2</v>
      </c>
      <c r="AO146" s="132">
        <f t="shared" si="198"/>
        <v>2.9060698782792261E-2</v>
      </c>
      <c r="AP146" s="132">
        <f t="shared" si="198"/>
        <v>2.2367835883039353E-2</v>
      </c>
      <c r="AQ146" s="132">
        <f t="shared" si="198"/>
        <v>4.8638187106210774E-3</v>
      </c>
      <c r="AR146" s="132">
        <f t="shared" si="198"/>
        <v>6.5608182971494287E-3</v>
      </c>
      <c r="AS146" s="132">
        <f t="shared" si="198"/>
        <v>2.9742772483087104E-3</v>
      </c>
      <c r="AT146" s="132">
        <f t="shared" si="198"/>
        <v>5.5270578711412739E-3</v>
      </c>
      <c r="AV146" s="217"/>
      <c r="AW146" s="84">
        <f t="shared" ref="AW146:BA146" si="199">STDEV(AW129:AW144)/SQRT(16)</f>
        <v>0.71391742448843365</v>
      </c>
      <c r="AX146" s="84">
        <f t="shared" si="199"/>
        <v>0.26778381488194114</v>
      </c>
      <c r="AY146" s="84">
        <f t="shared" si="199"/>
        <v>0.2906069878279211</v>
      </c>
      <c r="AZ146" s="84">
        <f t="shared" si="199"/>
        <v>0.22367835883039275</v>
      </c>
      <c r="BA146" s="84">
        <f t="shared" si="199"/>
        <v>4.8638187106210817E-2</v>
      </c>
      <c r="BB146" s="84">
        <f>STDEV(BB129:BB144)/SQRT(14)</f>
        <v>7.0138097842316532E-2</v>
      </c>
      <c r="BC146" s="84">
        <f>STDEV(BC129:BC144)/SQRT(9)</f>
        <v>3.96570299774495E-2</v>
      </c>
      <c r="BD146" s="84">
        <f>STDEV(BD129:BD144)/SQRT(6)</f>
        <v>9.0256477087530665E-2</v>
      </c>
      <c r="BE146" s="85">
        <f>STDEV(BE129:BE144)/SQRT(16)</f>
        <v>1.0895222734792696</v>
      </c>
      <c r="BF146" s="84">
        <f>STDEV(BF129:BF144)/SQRT(16)</f>
        <v>1.0738923116358494</v>
      </c>
    </row>
    <row r="147" spans="1:58" x14ac:dyDescent="0.2">
      <c r="I147" s="120"/>
      <c r="J147" s="120"/>
      <c r="BD147" s="138"/>
    </row>
    <row r="148" spans="1:58" ht="13.5" thickBot="1" x14ac:dyDescent="0.25">
      <c r="I148" s="120"/>
      <c r="J148" s="120"/>
      <c r="K148" s="120"/>
      <c r="L148" s="128"/>
    </row>
    <row r="149" spans="1:58" x14ac:dyDescent="0.2">
      <c r="F149" s="139" t="s">
        <v>197</v>
      </c>
      <c r="J149" s="120"/>
    </row>
    <row r="150" spans="1:58" ht="13.5" thickBot="1" x14ac:dyDescent="0.25">
      <c r="F150" s="106"/>
      <c r="I150" s="106"/>
      <c r="J150" s="106"/>
    </row>
    <row r="151" spans="1:58" x14ac:dyDescent="0.2">
      <c r="E151" s="139" t="s">
        <v>89</v>
      </c>
      <c r="F151" s="140"/>
      <c r="G151" s="140" t="s">
        <v>198</v>
      </c>
      <c r="H151" s="140" t="s">
        <v>199</v>
      </c>
      <c r="I151" s="141" t="s">
        <v>200</v>
      </c>
      <c r="J151" s="106"/>
    </row>
    <row r="152" spans="1:58" x14ac:dyDescent="0.2">
      <c r="E152" s="142" t="s">
        <v>191</v>
      </c>
      <c r="G152" s="143">
        <v>267555</v>
      </c>
      <c r="H152" s="144">
        <f>G152*100/G154</f>
        <v>76.546201514015806</v>
      </c>
      <c r="I152" s="145">
        <f>F70*H152/100</f>
        <v>176970.99059032885</v>
      </c>
      <c r="J152" s="106"/>
    </row>
    <row r="153" spans="1:58" x14ac:dyDescent="0.2">
      <c r="E153" s="142" t="s">
        <v>192</v>
      </c>
      <c r="G153" s="143">
        <v>81979</v>
      </c>
      <c r="H153" s="144">
        <f>G153*100/G154</f>
        <v>23.453798485984198</v>
      </c>
      <c r="I153" s="145">
        <f>F70*H153/100</f>
        <v>54224.009409671162</v>
      </c>
      <c r="J153" s="106"/>
    </row>
    <row r="154" spans="1:58" ht="13.5" thickBot="1" x14ac:dyDescent="0.25">
      <c r="E154" s="146"/>
      <c r="F154" s="147"/>
      <c r="G154" s="148">
        <f>SUM(G152:G153)</f>
        <v>349534</v>
      </c>
      <c r="H154" s="148"/>
      <c r="I154" s="149">
        <f>SUM(I152:I153)</f>
        <v>231195</v>
      </c>
      <c r="J154" s="106"/>
    </row>
    <row r="155" spans="1:58" x14ac:dyDescent="0.2">
      <c r="I155" s="106"/>
      <c r="J155" s="106"/>
    </row>
  </sheetData>
  <mergeCells count="125">
    <mergeCell ref="B7:B10"/>
    <mergeCell ref="AK7:AK10"/>
    <mergeCell ref="B11:B14"/>
    <mergeCell ref="AK11:AK14"/>
    <mergeCell ref="D1:K1"/>
    <mergeCell ref="N1:T1"/>
    <mergeCell ref="Y1:AE1"/>
    <mergeCell ref="AM1:AS1"/>
    <mergeCell ref="AW1:BC1"/>
    <mergeCell ref="B3:B6"/>
    <mergeCell ref="AJ3:AJ18"/>
    <mergeCell ref="AK3:AK6"/>
    <mergeCell ref="AV3:AV18"/>
    <mergeCell ref="B20:C20"/>
    <mergeCell ref="AK20:AL20"/>
    <mergeCell ref="A21:A36"/>
    <mergeCell ref="B21:B24"/>
    <mergeCell ref="AJ21:AJ36"/>
    <mergeCell ref="AK21:AK24"/>
    <mergeCell ref="AV21:AV36"/>
    <mergeCell ref="B25:B28"/>
    <mergeCell ref="B15:B18"/>
    <mergeCell ref="AK15:AK18"/>
    <mergeCell ref="B19:C19"/>
    <mergeCell ref="AK19:AL19"/>
    <mergeCell ref="A3:A18"/>
    <mergeCell ref="B37:C37"/>
    <mergeCell ref="AK37:AL37"/>
    <mergeCell ref="B38:C38"/>
    <mergeCell ref="AK38:AL38"/>
    <mergeCell ref="AK25:AK28"/>
    <mergeCell ref="B29:B32"/>
    <mergeCell ref="AK29:AK32"/>
    <mergeCell ref="B33:B36"/>
    <mergeCell ref="AK33:AK36"/>
    <mergeCell ref="B56:C56"/>
    <mergeCell ref="AK56:AL56"/>
    <mergeCell ref="A57:A72"/>
    <mergeCell ref="B57:B60"/>
    <mergeCell ref="AJ57:AJ72"/>
    <mergeCell ref="AK57:AK60"/>
    <mergeCell ref="AV57:AV72"/>
    <mergeCell ref="B61:B64"/>
    <mergeCell ref="AK47:AK50"/>
    <mergeCell ref="B51:B54"/>
    <mergeCell ref="AK51:AK54"/>
    <mergeCell ref="B55:C55"/>
    <mergeCell ref="AK55:AL55"/>
    <mergeCell ref="A39:A54"/>
    <mergeCell ref="B39:B42"/>
    <mergeCell ref="AJ39:AJ54"/>
    <mergeCell ref="AK39:AK42"/>
    <mergeCell ref="AV39:AV54"/>
    <mergeCell ref="B43:B46"/>
    <mergeCell ref="AK43:AK46"/>
    <mergeCell ref="B47:B50"/>
    <mergeCell ref="B73:C73"/>
    <mergeCell ref="AK73:AL73"/>
    <mergeCell ref="B74:C74"/>
    <mergeCell ref="AK74:AL74"/>
    <mergeCell ref="AK61:AK64"/>
    <mergeCell ref="B65:B68"/>
    <mergeCell ref="AK65:AK68"/>
    <mergeCell ref="B69:B72"/>
    <mergeCell ref="AK69:AK72"/>
    <mergeCell ref="B92:C92"/>
    <mergeCell ref="AK92:AL92"/>
    <mergeCell ref="A93:A108"/>
    <mergeCell ref="B93:B96"/>
    <mergeCell ref="AJ93:AJ108"/>
    <mergeCell ref="AK93:AK96"/>
    <mergeCell ref="AV93:AV108"/>
    <mergeCell ref="B97:B100"/>
    <mergeCell ref="AK83:AK86"/>
    <mergeCell ref="B87:B90"/>
    <mergeCell ref="AK87:AK90"/>
    <mergeCell ref="B91:C91"/>
    <mergeCell ref="AK91:AL91"/>
    <mergeCell ref="A75:A90"/>
    <mergeCell ref="B75:B78"/>
    <mergeCell ref="AJ75:AJ90"/>
    <mergeCell ref="AK75:AK78"/>
    <mergeCell ref="AV75:AV90"/>
    <mergeCell ref="B79:B82"/>
    <mergeCell ref="AK79:AK82"/>
    <mergeCell ref="B83:B86"/>
    <mergeCell ref="B109:C109"/>
    <mergeCell ref="AK109:AL109"/>
    <mergeCell ref="B110:C110"/>
    <mergeCell ref="AK110:AL110"/>
    <mergeCell ref="AK97:AK100"/>
    <mergeCell ref="B101:B104"/>
    <mergeCell ref="AK101:AK104"/>
    <mergeCell ref="B105:B108"/>
    <mergeCell ref="AK105:AK108"/>
    <mergeCell ref="B128:C128"/>
    <mergeCell ref="AK128:AL128"/>
    <mergeCell ref="A129:A146"/>
    <mergeCell ref="B129:B132"/>
    <mergeCell ref="AJ129:AJ146"/>
    <mergeCell ref="AK129:AK132"/>
    <mergeCell ref="AV129:AV146"/>
    <mergeCell ref="B133:B136"/>
    <mergeCell ref="AK119:AK122"/>
    <mergeCell ref="B123:B126"/>
    <mergeCell ref="AK123:AK126"/>
    <mergeCell ref="B127:C127"/>
    <mergeCell ref="AK127:AL127"/>
    <mergeCell ref="A111:A126"/>
    <mergeCell ref="B111:B114"/>
    <mergeCell ref="AJ111:AJ126"/>
    <mergeCell ref="AK111:AK114"/>
    <mergeCell ref="AV111:AV126"/>
    <mergeCell ref="B115:B118"/>
    <mergeCell ref="AK115:AK118"/>
    <mergeCell ref="B119:B122"/>
    <mergeCell ref="B145:C145"/>
    <mergeCell ref="AK145:AL145"/>
    <mergeCell ref="B146:C146"/>
    <mergeCell ref="AK146:AL146"/>
    <mergeCell ref="AK133:AK136"/>
    <mergeCell ref="B137:B140"/>
    <mergeCell ref="AK137:AK140"/>
    <mergeCell ref="B141:B144"/>
    <mergeCell ref="AK141:AK14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Lípidos</vt:lpstr>
      <vt:lpstr>Isótopos +ARA</vt:lpstr>
      <vt:lpstr>Fotossíntesse I</vt:lpstr>
      <vt:lpstr>Fotossíntese II (PAM)</vt:lpstr>
      <vt:lpstr>Antioxidantes</vt:lpstr>
      <vt:lpstr>Todos Açúcares Soluveis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Nuno</cp:lastModifiedBy>
  <dcterms:created xsi:type="dcterms:W3CDTF">2014-01-20T11:25:50Z</dcterms:created>
  <dcterms:modified xsi:type="dcterms:W3CDTF">2015-06-26T14:45:41Z</dcterms:modified>
</cp:coreProperties>
</file>